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1'!$A$2:$K$176</definedName>
    <definedName name="_xlnm.Print_Area" localSheetId="1">'Z 2 '!$A$1:$N$683</definedName>
    <definedName name="_xlnm.Print_Area" localSheetId="7">'Z 6 '!$A$1:$L$167</definedName>
    <definedName name="_xlnm.Print_Area" localSheetId="10">'Z 9 '!$A$1:$K$108</definedName>
    <definedName name="_xlnm.Print_Area" localSheetId="13">'Z12'!$A$1:$K$24</definedName>
    <definedName name="_xlnm.Print_Area" localSheetId="15">'Z14'!$A$1:$R$30</definedName>
    <definedName name="_xlnm.Print_Area" localSheetId="2">'Z3'!$A$1:$P$48</definedName>
    <definedName name="_xlnm.Print_Area" localSheetId="3">'z3a'!$A$1:$N$48</definedName>
    <definedName name="_xlnm.Print_Area" localSheetId="4">'z3b'!$A$1:$F$19</definedName>
    <definedName name="_xlnm.Print_Area" localSheetId="5">'Z4'!$A$1:$P$428</definedName>
    <definedName name="_xlnm.Print_Area" localSheetId="6">'Z5'!$A$1:$D$33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10">'Z 9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<sst xmlns="http://schemas.openxmlformats.org/spreadsheetml/2006/main" count="3404" uniqueCount="1064">
  <si>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</si>
  <si>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</si>
  <si>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</si>
  <si>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</si>
  <si>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</si>
  <si>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</si>
  <si>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"Przebudowa ulic powiatowych miasta Olecko - ulice: Grunwaldzka, Kościuszki,Plac Zamkowy, Zamkowa, Mazurska, Norwida, Dąbrowskiej"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</si>
  <si>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</si>
  <si>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</si>
  <si>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</si>
  <si>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</si>
  <si>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</si>
  <si>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</si>
  <si>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</si>
  <si>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</si>
  <si>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</si>
  <si>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</si>
  <si>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</si>
  <si>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</si>
  <si>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</si>
  <si>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</si>
  <si>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</si>
  <si>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</si>
  <si>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</si>
  <si>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</si>
  <si>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</si>
  <si>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</si>
  <si>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</si>
  <si>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</si>
  <si>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</si>
  <si>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</si>
  <si>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</si>
  <si>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>Załącznik nr 2 do Uchwały Rady Powiatu w Olecku Nr XXXI / 196 / 09 z dn. 29 października 2009 r.</t>
  </si>
  <si>
    <r>
      <t xml:space="preserve">Załącznik nr 3 do Uchwały Rady Powiatu w Olecku Nr </t>
    </r>
    <r>
      <rPr>
        <b/>
        <sz val="7"/>
        <rFont val="Arial CE"/>
        <family val="0"/>
      </rPr>
      <t>XXXI / 196 / 09</t>
    </r>
    <r>
      <rPr>
        <sz val="7"/>
        <rFont val="Arial CE"/>
        <family val="2"/>
      </rPr>
      <t xml:space="preserve"> z dnia 29 października 2009 r.</t>
    </r>
  </si>
  <si>
    <t>Załącznik nr 3a do Uchwały Rady Powiatu w Olecku Nr XXXI / 196 / 09 z dnia 29 października 2009 r.</t>
  </si>
  <si>
    <t xml:space="preserve"> Załącznik nr 3b  do Uchwały Rady Powiatu w Olecku  Nr XXXI / 196 / 09 z dnia  29 października  2009 r.</t>
  </si>
  <si>
    <t>Załącznik nr 4 do Uchwały Rady Powiatu w Olecku Nr XXXI / 196 / 09 z dnia 29 października 2009 r.</t>
  </si>
  <si>
    <t>Załącznik nr 5 do Uchwały Rady Powiatu w Olecku                         Nr XXXI / 196 / 09 z dnia  29 października 2009 r.</t>
  </si>
  <si>
    <t>Załącznik nr 6 do Uchwały Rady Powiatu w Olecku Nr XXXI / 196 / 09 z dn. 29 października 2009 r.</t>
  </si>
  <si>
    <t>Załącznik nr 7 do Uchwały Rady Powiatu w Olecku Nr XXXI / 196 / 09  z dn.   29 października 2009 r.</t>
  </si>
  <si>
    <t>Załącznik nr 8 do Uchwały Rady Powiatu w Olecku Nr XXXI / 196 / 09  z dn.  29 października  2009 r.</t>
  </si>
  <si>
    <t>Załącznik nr 9 do uchwały Rady Powiatu w Olecku Nr XXXI / 196 / 09  z dnia 29 października 2009 r.</t>
  </si>
  <si>
    <t>Załącznik nr 10 do Uchwały Rady Powiatu  w Olecku Nr XXXI / 196 / 09  z dnia  29 października  2009 r</t>
  </si>
  <si>
    <t>Załącznik nr 11 do Uchwały Rady Powiatu w Olecku Nr XXXI / 196 / 09 z dnia 29 października 2009 r</t>
  </si>
  <si>
    <t>Załącznik nr 12 do uchwały Rady Powiatu w Olecku  Nr  XXXI / 196 / 09 z dnia 29 października  2009 r.</t>
  </si>
  <si>
    <t>Załacznik nr 13 do Uchwały Rady Powiatu  w Olecku Nr XXXI/ 196 / 09 z dnia 29 października  2009 r.</t>
  </si>
  <si>
    <t>Załącznik nr 14 do Uchwały Rady Powiatu w Olecku Nr XXXI / 196 / 09  z dnia 29 października 2009 r.</t>
  </si>
  <si>
    <t>Załącznik nr 14a do Uchwały Rady Powiatu w Olecku Nr XXXI / 196 / 09  z dnia 29 października 2009 r.</t>
  </si>
  <si>
    <t>Przebudowa i rozbudowa drogi powiatowej nr 1901 N na odcinku Giże-Dudki-Gąski (odcinek Giże-Dudki) od km 1+670 do km 3+170 oraz przebudowa drogi powiatowej nr 1826 N Kukowo-Zajdy-Dudki od km 4+580 do km 7+760,8</t>
  </si>
  <si>
    <t>§6270  - dotacje z f-szy celowych na realizację inwestycji jedn.nie zal.do sektora fin.publ.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</si>
  <si>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</si>
  <si>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</si>
  <si>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</si>
  <si>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</si>
  <si>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</si>
  <si>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</si>
  <si>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</si>
  <si>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</si>
  <si>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</si>
  <si>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</si>
  <si>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</si>
  <si>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</si>
  <si>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</si>
  <si>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</si>
  <si>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</si>
  <si>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</si>
  <si>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</si>
  <si>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</si>
  <si>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</si>
  <si>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</si>
  <si>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</si>
  <si>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</si>
  <si>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</si>
  <si>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</si>
  <si>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</si>
  <si>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g)</t>
  </si>
  <si>
    <t>15.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</si>
  <si>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</si>
  <si>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</si>
  <si>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</si>
  <si>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</si>
  <si>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</si>
  <si>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</si>
  <si>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</si>
  <si>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</si>
  <si>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</si>
  <si>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</si>
  <si>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</si>
  <si>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</si>
  <si>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</si>
  <si>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</si>
  <si>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</si>
  <si>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</si>
  <si>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</si>
  <si>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</si>
  <si>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</si>
  <si>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</si>
  <si>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</si>
  <si>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</si>
  <si>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</si>
  <si>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</si>
  <si>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</si>
  <si>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</si>
  <si>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</si>
  <si>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</si>
  <si>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</si>
  <si>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</si>
  <si>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</si>
  <si>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</si>
  <si>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Termomodernizacja budynków użyteczności publicznej powiatu oleckiego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</si>
  <si>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</si>
  <si>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</si>
  <si>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</si>
  <si>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</si>
  <si>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</si>
  <si>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</si>
  <si>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</si>
  <si>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</si>
  <si>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</si>
  <si>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</si>
  <si>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</si>
  <si>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</si>
  <si>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</si>
  <si>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</si>
  <si>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</si>
  <si>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</si>
  <si>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</si>
  <si>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</si>
  <si>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</si>
  <si>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</si>
  <si>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</si>
  <si>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</si>
  <si>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</si>
  <si>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</si>
  <si>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</si>
  <si>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</si>
  <si>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</si>
  <si>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</si>
  <si>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</si>
  <si>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</si>
  <si>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</si>
  <si>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</si>
  <si>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</si>
  <si>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</si>
  <si>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</si>
  <si>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</si>
  <si>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</si>
  <si>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</si>
  <si>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</si>
  <si>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</si>
  <si>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</si>
  <si>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</si>
  <si>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Dotacja na zakup alkometru dla Komendy Powiatowej Policji w Olecku</t>
  </si>
  <si>
    <t>§0690-opłaty i kary z tyt.gosp.korzystania ze środowiska</t>
  </si>
  <si>
    <t>§2710-wpływy z tyt.pomocy finans.udziel.między j.s.t.na dofin.własnych zadań bieżących</t>
  </si>
  <si>
    <t xml:space="preserve">Plan przychodów i wydatków Powiatowego Funduszu Ochrony Środowiska i Gospodarki Wodnej </t>
  </si>
  <si>
    <t>Wydatki majątkowe, w tym</t>
  </si>
  <si>
    <t>Zalącznik nr 1 do Uchwały Rady Powiatu w Olecku Nr XXXI / ……. / 09 z dnia 29 października 2009 r.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</si>
  <si>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</si>
  <si>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</si>
  <si>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</si>
  <si>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</si>
  <si>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</si>
  <si>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</si>
  <si>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</si>
  <si>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</si>
  <si>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</si>
  <si>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</si>
  <si>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</si>
  <si>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</si>
  <si>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</si>
  <si>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</si>
  <si>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</si>
  <si>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</si>
  <si>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</si>
  <si>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</si>
  <si>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</si>
  <si>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</si>
  <si>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</si>
  <si>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</si>
  <si>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</si>
  <si>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</si>
  <si>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</si>
  <si>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</si>
  <si>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</si>
  <si>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</si>
  <si>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</si>
  <si>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kwota dotacji</t>
  </si>
  <si>
    <t>Wyrównanie  z tyt.rozliczenia dotacji za 2002rok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</si>
  <si>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</si>
  <si>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</si>
  <si>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</si>
  <si>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</si>
  <si>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</si>
  <si>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</si>
  <si>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</si>
  <si>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</si>
  <si>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</si>
  <si>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Kwota dotacji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</si>
  <si>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</si>
  <si>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</si>
  <si>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</si>
  <si>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</si>
  <si>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Zakup tablic informacyjnych, infokiosków i wirtualnego przewodnika po krainie EGO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</si>
  <si>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</si>
  <si>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</si>
  <si>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</si>
  <si>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</si>
  <si>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</si>
  <si>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</si>
  <si>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Przebudowa drogi powiatowej nr  1832 N Krupin-Markowskie-Wojnasy na odcinku od km 0+000 do km 2+489 dł. 2,489 km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</si>
  <si>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</si>
  <si>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</si>
  <si>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</si>
  <si>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</si>
  <si>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</si>
  <si>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</si>
  <si>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</si>
  <si>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</si>
  <si>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</si>
  <si>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</si>
  <si>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</si>
  <si>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</si>
  <si>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</si>
  <si>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</si>
  <si>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</si>
  <si>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</si>
  <si>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</si>
  <si>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4950</t>
  </si>
  <si>
    <t>Różnice kursowe</t>
  </si>
  <si>
    <t>Centrum Edukacji i Rozwoju Zawodowego w Olecku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</si>
  <si>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</si>
  <si>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</si>
  <si>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</si>
  <si>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</si>
  <si>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</si>
  <si>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</si>
  <si>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</si>
  <si>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</si>
  <si>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</si>
  <si>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</si>
  <si>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</si>
  <si>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</si>
  <si>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</si>
  <si>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</si>
  <si>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</si>
  <si>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</si>
  <si>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Dopłata do utrzymania ośrodka skalkulowana według stawki jednostkowej w przeliczeniu na koszt utrzymania  1 m2  powiarzchni użytkowej obiektów zajmowanych przez gospodarstwo pomocnicze w wysokości miesięcznej - 2,3525zł.                                                                          Dotacja do powierzchni użytkowej                                                                                    3.082 m2 x 2,3525 zł x 12 miesięcy = 87.004,86 zł</t>
  </si>
  <si>
    <t>Przebudowa chodnika i parkingu przy ulicy Zielonej i Środkowej oraz chodnika strony lewej przy ulicy 11-go Listopada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</si>
  <si>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</si>
  <si>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</si>
  <si>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</si>
  <si>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</si>
  <si>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</si>
  <si>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</si>
  <si>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</si>
  <si>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</si>
  <si>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</si>
  <si>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</si>
  <si>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</si>
  <si>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</si>
  <si>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</si>
  <si>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</si>
  <si>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</si>
  <si>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</si>
  <si>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</si>
  <si>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</si>
  <si>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</si>
  <si>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</si>
  <si>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</si>
  <si>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</si>
  <si>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</si>
  <si>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</si>
  <si>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</si>
  <si>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</si>
  <si>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</si>
  <si>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</si>
  <si>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</si>
  <si>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</si>
  <si>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</si>
  <si>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</si>
  <si>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</si>
  <si>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</si>
  <si>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</si>
  <si>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</si>
  <si>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</si>
  <si>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</si>
  <si>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</si>
  <si>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</si>
  <si>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</si>
  <si>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</si>
  <si>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</si>
  <si>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</si>
  <si>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</si>
  <si>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</si>
  <si>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</si>
  <si>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</si>
  <si>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</si>
  <si>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OGÓŁEM KWOTA DOTACJI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</si>
  <si>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</si>
  <si>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</si>
  <si>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</si>
  <si>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</si>
  <si>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</si>
  <si>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</si>
  <si>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</si>
  <si>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</si>
  <si>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§ 2440 - dotacje przekazane z funduszy celowych na realizację zadań bieżących dla jednostek sektora finansów publicznych</t>
  </si>
  <si>
    <t>§ 4700 - szkolenia osób nie będących członkami służby cywilnej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</si>
  <si>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</si>
  <si>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</si>
  <si>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</si>
  <si>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</si>
  <si>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</si>
  <si>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</si>
  <si>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</si>
  <si>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 xml:space="preserve">Lp. </t>
  </si>
  <si>
    <t>Rozliczenie z budżetwm z tytułu wpłat nadwyżek środków za 2008 rok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</si>
  <si>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</si>
  <si>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</si>
  <si>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</si>
  <si>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</si>
  <si>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</si>
  <si>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</si>
  <si>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</si>
  <si>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</si>
  <si>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</si>
  <si>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</si>
  <si>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</si>
  <si>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</si>
  <si>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4438</t>
  </si>
  <si>
    <t>4439</t>
  </si>
  <si>
    <t>Dotacja przedmiotowa z budżetu dla gospodarstwa pomocniczego</t>
  </si>
  <si>
    <t>5. Powiatowy Zarząd Dróg w Olecku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</si>
  <si>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</si>
  <si>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</si>
  <si>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</si>
  <si>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</si>
  <si>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</si>
  <si>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</si>
  <si>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</si>
  <si>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</si>
  <si>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</si>
  <si>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</si>
  <si>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</si>
  <si>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</si>
  <si>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</si>
  <si>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</si>
  <si>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</si>
  <si>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</si>
  <si>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</si>
  <si>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</si>
  <si>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</si>
  <si>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</si>
  <si>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</si>
  <si>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</si>
  <si>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</si>
  <si>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</si>
  <si>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</si>
  <si>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</si>
  <si>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</si>
  <si>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</si>
  <si>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</si>
  <si>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</si>
  <si>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</si>
  <si>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</si>
  <si>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</si>
  <si>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</si>
  <si>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</si>
  <si>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</si>
  <si>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</si>
  <si>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</si>
  <si>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</si>
  <si>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</si>
  <si>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</si>
  <si>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</si>
  <si>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</si>
  <si>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</si>
  <si>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</si>
  <si>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</si>
  <si>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</si>
  <si>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</si>
  <si>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</si>
  <si>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</si>
  <si>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</si>
  <si>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</si>
  <si>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</si>
  <si>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</si>
  <si>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</si>
  <si>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</si>
  <si>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</si>
  <si>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</si>
  <si>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</si>
  <si>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</si>
  <si>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</si>
  <si>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</si>
  <si>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</si>
  <si>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</si>
  <si>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</si>
  <si>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</si>
  <si>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</si>
  <si>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</si>
  <si>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</si>
  <si>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</si>
  <si>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</si>
  <si>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</si>
  <si>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</si>
  <si>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</si>
  <si>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</si>
  <si>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</si>
  <si>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</si>
  <si>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</si>
  <si>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</si>
  <si>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</si>
  <si>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</si>
  <si>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</si>
  <si>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</si>
  <si>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</si>
  <si>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</si>
  <si>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</si>
  <si>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</si>
  <si>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</si>
  <si>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</si>
  <si>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</si>
  <si>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</si>
  <si>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</si>
  <si>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</si>
  <si>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</si>
  <si>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</si>
  <si>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</si>
  <si>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</si>
  <si>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</si>
  <si>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</si>
  <si>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</si>
  <si>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</si>
  <si>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</si>
  <si>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</si>
  <si>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§ 2329</t>
  </si>
  <si>
    <t>Dotacja celowa przekazana dla powiatu na  zadania bieżące  realizowane na podstawie porozumień i umów między j.s.t.</t>
  </si>
  <si>
    <t>2.14</t>
  </si>
  <si>
    <t>3119</t>
  </si>
  <si>
    <t>Poddziałanie: 7.1.1 Aktywizacja zawodowa i społeczna osób zagrożonych wykluczeniem społecznym- Otwarci na wszystko</t>
  </si>
  <si>
    <t>§ 3119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</si>
  <si>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</si>
  <si>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</si>
  <si>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</si>
  <si>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Dotacje przedmiotowe w 2009r.</t>
  </si>
  <si>
    <t>Nazwa jednostki otrzymującej dotację</t>
  </si>
  <si>
    <t>Zakres</t>
  </si>
  <si>
    <t>Gospodarstwo Pomocnicze przy Zespole Szkół Licealnych i Zawodowych w Olecku Ośrodek Wypoczynkowo Szkoleniowy "Dworek Mazurski"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</si>
  <si>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</si>
  <si>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</si>
  <si>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</si>
  <si>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</si>
  <si>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</si>
  <si>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</si>
  <si>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</si>
  <si>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</si>
  <si>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</si>
  <si>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</si>
  <si>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 xml:space="preserve"> Plan przychodów i wydatków gospodarstwa pomocniczego oraz dochodów i wydatków rachunków dochodów własnych na 2009 r.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</si>
  <si>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</si>
  <si>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</si>
  <si>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</si>
  <si>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</si>
  <si>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</si>
  <si>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</si>
  <si>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</si>
  <si>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</si>
  <si>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</si>
  <si>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</si>
  <si>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</si>
  <si>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</si>
  <si>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</si>
  <si>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</si>
  <si>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</si>
  <si>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</si>
  <si>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</si>
  <si>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</si>
  <si>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1.6</t>
  </si>
  <si>
    <t>wpływy z tytułu pomocy finansowej udzielanej między jednostkami samorządu terytorialnego na dofinansowanie własnych zadań bieżących</t>
  </si>
  <si>
    <t>4179</t>
  </si>
  <si>
    <t>4288</t>
  </si>
  <si>
    <t>4289</t>
  </si>
  <si>
    <t>4309</t>
  </si>
  <si>
    <t>4379</t>
  </si>
  <si>
    <t>4408</t>
  </si>
  <si>
    <t>1.5</t>
  </si>
  <si>
    <t>Działanie 7.1 Rozwój i upowszechnianie aktywnej integracji - Szansa na lepszą przyszłość</t>
  </si>
  <si>
    <t xml:space="preserve">Przebudowa drogi powiatowej nr 1857N (dr.woj.nr 655) Orłowo-Wronki-Połom-Straduny (dr.kr.nr 65) etap I na odcinku od km 15+200,14km do km 17+000,00 dł.1,7986km" </t>
  </si>
  <si>
    <t>4409</t>
  </si>
  <si>
    <t>4749</t>
  </si>
  <si>
    <t>4759</t>
  </si>
  <si>
    <t>Plan na 2009 r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</si>
  <si>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</si>
  <si>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</si>
  <si>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</si>
  <si>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</si>
  <si>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Działanie 3.1 Inwestycje w infrastrukturę edukacyjną</t>
  </si>
  <si>
    <t>Powiatowy Urząd Pracy w Olecku</t>
  </si>
  <si>
    <t>Zaciągnięte pożyczki</t>
  </si>
  <si>
    <t>VIII.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</si>
  <si>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</si>
  <si>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</si>
  <si>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</si>
  <si>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</si>
  <si>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</si>
  <si>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</si>
  <si>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</si>
  <si>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</si>
  <si>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</si>
  <si>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Dotacja celowa na pomoc finansową udzielaną między jst na dofin.własnych zadań inwestycyjnych</t>
  </si>
  <si>
    <t>Szkolenia prac.nieb.czł.sł.cywilnej</t>
  </si>
  <si>
    <t>Dotacje podmiotowe w 2009 r.</t>
  </si>
  <si>
    <t>Nazwa instytucji</t>
  </si>
  <si>
    <t>Szkoły podstawowe specjalne przy Centrum Edukacji Specjalnej</t>
  </si>
  <si>
    <t>Przedszkola specjalne przy Centrum Edukacji Specjalnej</t>
  </si>
  <si>
    <t>Gimnazium specjalne przy Centrum Edikacji Specjalnej</t>
  </si>
  <si>
    <t>Licea Ogólnokształcace, w tym:</t>
  </si>
  <si>
    <t>Zakład Doskonalenia Zawodowego w Białymstoku</t>
  </si>
  <si>
    <t>Szkoły prowadzone przed J.C. Dzioba w Kowalach Oleckich</t>
  </si>
  <si>
    <t>Szkoła Społecznego Towarzystwa Oświatowego w Olecku</t>
  </si>
  <si>
    <t>Szkoły zawodowe, w tym:</t>
  </si>
  <si>
    <t>Zasadnicza szkoła zawodowa - Szkoła przyspsabiająca do pracy przy Centrum Edukacji Specjalnej</t>
  </si>
  <si>
    <t>Niepubliczna poradnia psychologiczno-pedagogiczna przy Środowiskowym Domu Samopomocy w Olecku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</si>
  <si>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</si>
  <si>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</si>
  <si>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</si>
  <si>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</si>
  <si>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</si>
  <si>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</si>
  <si>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</si>
  <si>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</si>
  <si>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</si>
  <si>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</si>
  <si>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</si>
  <si>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</si>
  <si>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</si>
  <si>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</si>
  <si>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</si>
  <si>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</si>
  <si>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</si>
  <si>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</si>
  <si>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</si>
  <si>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</si>
  <si>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</si>
  <si>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</si>
  <si>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</si>
  <si>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</si>
  <si>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</si>
  <si>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</si>
  <si>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</si>
  <si>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</si>
  <si>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§ 6260 - dotacja z f-szy celowych  na dofinansowanie zakupów inwestycyjnych jednostek sektora finansów publicznych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</si>
  <si>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</si>
  <si>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</si>
  <si>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</si>
  <si>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</si>
  <si>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</si>
  <si>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</si>
  <si>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</si>
  <si>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</si>
  <si>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</si>
  <si>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</si>
  <si>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</si>
  <si>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</si>
  <si>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</si>
  <si>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</si>
  <si>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</si>
  <si>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</si>
  <si>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</si>
  <si>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</si>
  <si>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</si>
  <si>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</si>
  <si>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</si>
  <si>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</si>
  <si>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</si>
  <si>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</si>
  <si>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</si>
  <si>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</si>
  <si>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</si>
  <si>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</si>
  <si>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</si>
  <si>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</si>
  <si>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</si>
  <si>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</si>
  <si>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</si>
  <si>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</si>
  <si>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</si>
  <si>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</si>
  <si>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</si>
  <si>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</si>
  <si>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</si>
  <si>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</si>
  <si>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</si>
  <si>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</si>
  <si>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</si>
  <si>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</si>
  <si>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</si>
  <si>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</si>
  <si>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</si>
  <si>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</si>
  <si>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</si>
  <si>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</si>
  <si>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</si>
  <si>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</si>
  <si>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</si>
  <si>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</si>
  <si>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</si>
  <si>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</si>
  <si>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</si>
  <si>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</si>
  <si>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</si>
  <si>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</si>
  <si>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</si>
  <si>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</si>
  <si>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</si>
  <si>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</si>
  <si>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</si>
  <si>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</si>
  <si>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</si>
  <si>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</si>
  <si>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</si>
  <si>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</si>
  <si>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</si>
  <si>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</si>
  <si>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</si>
  <si>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</si>
  <si>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</si>
  <si>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</si>
  <si>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</si>
  <si>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</si>
  <si>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</si>
  <si>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</si>
  <si>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</si>
  <si>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</si>
  <si>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</si>
  <si>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</si>
  <si>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</si>
  <si>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</si>
  <si>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</si>
  <si>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</si>
  <si>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</si>
  <si>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</si>
  <si>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</si>
  <si>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</si>
  <si>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</si>
  <si>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</si>
  <si>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</si>
  <si>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</si>
  <si>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</si>
  <si>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</si>
  <si>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</si>
  <si>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</si>
  <si>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</si>
  <si>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</si>
  <si>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</si>
  <si>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</si>
  <si>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</si>
  <si>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</si>
  <si>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</si>
  <si>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</si>
  <si>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</si>
  <si>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</si>
  <si>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</si>
  <si>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</si>
  <si>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</si>
  <si>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</si>
  <si>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</si>
  <si>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</si>
  <si>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</si>
  <si>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</si>
  <si>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</si>
  <si>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</si>
  <si>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</si>
  <si>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drogi powiatowej Nr 1940 N na odcinku:  droga krajowa Nr 65 - Zatyki - Kijewo w powiecier oleckim"</t>
  </si>
  <si>
    <t>Szkolenia pracowników niebędących członkami służby cywilnej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</si>
  <si>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</si>
  <si>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</si>
  <si>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</si>
  <si>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</si>
  <si>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</si>
  <si>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</si>
  <si>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</si>
  <si>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</si>
  <si>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</si>
  <si>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</si>
  <si>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</si>
  <si>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</si>
  <si>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</si>
  <si>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</si>
  <si>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</si>
  <si>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</si>
  <si>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</si>
  <si>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</si>
  <si>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</si>
  <si>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</si>
  <si>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</si>
  <si>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</si>
  <si>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</si>
  <si>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</si>
  <si>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</si>
  <si>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</si>
  <si>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</si>
  <si>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</si>
  <si>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</si>
  <si>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</si>
  <si>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</si>
  <si>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</si>
  <si>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</si>
  <si>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</si>
  <si>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</si>
  <si>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</si>
  <si>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</si>
  <si>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</si>
  <si>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</si>
  <si>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</si>
  <si>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</si>
  <si>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</si>
  <si>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</si>
  <si>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</si>
  <si>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</si>
  <si>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</si>
  <si>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</si>
  <si>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</si>
  <si>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</si>
  <si>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</si>
  <si>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</si>
  <si>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</si>
  <si>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</si>
  <si>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</si>
  <si>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</si>
  <si>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</si>
  <si>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</si>
  <si>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</si>
  <si>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</si>
  <si>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</si>
  <si>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</si>
  <si>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</si>
  <si>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</si>
  <si>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</si>
  <si>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</si>
  <si>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</si>
  <si>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</si>
  <si>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</si>
  <si>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</si>
  <si>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</si>
  <si>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</si>
  <si>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</si>
  <si>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</si>
  <si>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</si>
  <si>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</si>
  <si>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</si>
  <si>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</si>
  <si>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</si>
  <si>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</si>
  <si>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</si>
  <si>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</si>
  <si>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</si>
  <si>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</si>
  <si>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</si>
  <si>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</si>
  <si>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</si>
  <si>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</si>
  <si>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</si>
  <si>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</si>
  <si>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Poddziałanie 5.1.6 Infrastruktura drogowa warunkująca  rozwój regionalny - realizowany przez Powiatowy Zarząd Dróg</t>
  </si>
  <si>
    <t>Poddziałanie 2.1.4 Publiczna infrastruktura turystyczna i okołoturystyczna - realizowany przez Starostwo Powiatowe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</si>
  <si>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</si>
  <si>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</si>
  <si>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Regionalny Program Operacyjny Warmia i Mazury 2007-2013 - realizowany przez Starostwo Powiatowe</t>
  </si>
  <si>
    <t>Program Operacyjny Kapitał Ludzki - realizowany przez Starostwo Powiatowe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</si>
  <si>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</si>
  <si>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</si>
  <si>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</si>
  <si>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</si>
  <si>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</si>
  <si>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</si>
  <si>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</si>
  <si>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</si>
  <si>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 xml:space="preserve">wpływy z tytułu pomocy finans. udzielanej między j.s.t. na dofinans. własnych zadań inwestycyjnych </t>
  </si>
  <si>
    <t>wpływy z tytułu pomocy finans. udzielanej między j.s.t. na dofinansowanie własnych zakupów inwestycyjnych</t>
  </si>
  <si>
    <t>Norweski Mechanizm Finansowy - realizowany przez Starostwo Powiatowe w Olecku</t>
  </si>
  <si>
    <t>§ 4750 - zakup akcesoriów komputerowych</t>
  </si>
  <si>
    <t>Ogółem Oswiata i Wychowanie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</si>
  <si>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</si>
  <si>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</si>
  <si>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</si>
  <si>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</si>
  <si>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</si>
  <si>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</si>
  <si>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</si>
  <si>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</si>
  <si>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</si>
  <si>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</si>
  <si>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</si>
  <si>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</si>
  <si>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</si>
  <si>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</si>
  <si>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</si>
  <si>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</si>
  <si>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</si>
  <si>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</si>
  <si>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</si>
  <si>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</si>
  <si>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</si>
  <si>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</si>
  <si>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</si>
  <si>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</si>
  <si>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</si>
  <si>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</si>
  <si>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</si>
  <si>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</si>
  <si>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</si>
  <si>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</si>
  <si>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</si>
  <si>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</si>
  <si>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</si>
  <si>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</si>
  <si>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</si>
  <si>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</si>
  <si>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</si>
  <si>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</si>
  <si>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</si>
  <si>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</si>
  <si>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</si>
  <si>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</si>
  <si>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</si>
  <si>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</si>
  <si>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</si>
  <si>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</si>
  <si>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</si>
  <si>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§ 4418</t>
  </si>
  <si>
    <t>§ 4419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</si>
  <si>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</si>
  <si>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</si>
  <si>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</si>
  <si>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</si>
  <si>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</si>
  <si>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</si>
  <si>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</si>
  <si>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</si>
  <si>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</si>
  <si>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</si>
  <si>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</si>
  <si>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</si>
  <si>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</si>
  <si>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</si>
  <si>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</si>
  <si>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</si>
  <si>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</si>
  <si>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Kwalifikacja wojskowa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</si>
  <si>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</si>
  <si>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</si>
  <si>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</si>
  <si>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</si>
  <si>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</si>
  <si>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</si>
  <si>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</si>
  <si>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</si>
  <si>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</si>
  <si>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</si>
  <si>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</si>
  <si>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</si>
  <si>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</si>
  <si>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</si>
  <si>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</si>
  <si>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Dochody i wydatki związane z realizacją zadań bieżących z zakresu administracji rządowej wykonywanych na podstawie porozumień (umów) z organami administracji rządowej w 2009 r.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</si>
  <si>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</si>
  <si>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</si>
  <si>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</si>
  <si>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</si>
  <si>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</si>
  <si>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</si>
  <si>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</si>
  <si>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</si>
  <si>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</si>
  <si>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</si>
  <si>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</si>
  <si>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</si>
  <si>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</si>
  <si>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</si>
  <si>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</si>
  <si>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</si>
  <si>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</si>
  <si>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</si>
  <si>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</si>
  <si>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</si>
  <si>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</si>
  <si>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</si>
  <si>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</si>
  <si>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</si>
  <si>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</si>
  <si>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</si>
  <si>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</si>
  <si>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</si>
  <si>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</si>
  <si>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</si>
  <si>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</si>
  <si>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</si>
  <si>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</si>
  <si>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</si>
  <si>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</si>
  <si>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</si>
  <si>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</si>
  <si>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</si>
  <si>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</si>
  <si>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</si>
  <si>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</si>
  <si>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</si>
  <si>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</si>
  <si>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</si>
  <si>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Stan środków obrotowych  na początek roku</t>
  </si>
  <si>
    <t>Stan środków obrotowych  na koniec roku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</si>
  <si>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</si>
  <si>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</si>
  <si>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</si>
  <si>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</si>
  <si>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</si>
  <si>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</si>
  <si>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</si>
  <si>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</si>
  <si>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</si>
  <si>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</si>
  <si>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</si>
  <si>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</si>
  <si>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</si>
  <si>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</si>
  <si>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</si>
  <si>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</si>
  <si>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</si>
  <si>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</si>
  <si>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</si>
  <si>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</si>
  <si>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</si>
  <si>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</si>
  <si>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</si>
  <si>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</si>
  <si>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</si>
  <si>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</si>
  <si>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</si>
  <si>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</si>
  <si>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</si>
  <si>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</si>
  <si>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</si>
  <si>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</si>
  <si>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</si>
  <si>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6260</t>
  </si>
  <si>
    <t>dotacje otrzymane z funduszy celowych na realizację zadań bieżących jednostek sektora finansów publicznych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</si>
  <si>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</si>
  <si>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</si>
  <si>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</si>
  <si>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</si>
  <si>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</si>
  <si>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</si>
  <si>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</si>
  <si>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</si>
  <si>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</si>
  <si>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</si>
  <si>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</si>
  <si>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</si>
  <si>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</si>
  <si>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</si>
  <si>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</si>
  <si>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</si>
  <si>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</si>
  <si>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</si>
  <si>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</si>
  <si>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</si>
  <si>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</si>
  <si>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</si>
  <si>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</si>
  <si>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</si>
  <si>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</si>
  <si>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</si>
  <si>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</si>
  <si>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</si>
  <si>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</si>
  <si>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</si>
  <si>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</si>
  <si>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</si>
  <si>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</si>
  <si>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</si>
  <si>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</si>
  <si>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</si>
  <si>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</si>
  <si>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</si>
  <si>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</si>
  <si>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</si>
  <si>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</si>
  <si>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</si>
  <si>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</si>
  <si>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</si>
  <si>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</si>
  <si>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</si>
  <si>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</si>
  <si>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</si>
  <si>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</si>
  <si>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</si>
  <si>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</si>
  <si>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</si>
  <si>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</si>
  <si>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</si>
  <si>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</si>
  <si>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</si>
  <si>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</si>
  <si>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</si>
  <si>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</si>
  <si>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</si>
  <si>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</si>
  <si>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</si>
  <si>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</si>
  <si>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</si>
  <si>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</si>
  <si>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</si>
  <si>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</si>
  <si>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</si>
  <si>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</si>
  <si>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</si>
  <si>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</si>
  <si>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</si>
  <si>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</si>
  <si>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</si>
  <si>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</si>
  <si>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</si>
  <si>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</si>
  <si>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</si>
  <si>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</si>
  <si>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</si>
  <si>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</si>
  <si>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</si>
  <si>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</si>
  <si>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</si>
  <si>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</si>
  <si>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</si>
  <si>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</si>
  <si>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</si>
  <si>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</si>
  <si>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§ 6065</t>
  </si>
  <si>
    <t>§ 6066</t>
  </si>
  <si>
    <t>Koszty postępow. sądow. i prok.</t>
  </si>
  <si>
    <t xml:space="preserve">Działanie 9.5. Oddolne inicjatywy edukacyjne na obszarach wiejskich </t>
  </si>
  <si>
    <t>2.11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</si>
  <si>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</si>
  <si>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</si>
  <si>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</si>
  <si>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</si>
  <si>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</si>
  <si>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</si>
  <si>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</si>
  <si>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Przebudowa drogi powiatowej 1810N na odcinku Plewki - Borawskie w zakresie dokumentacji projektowej</t>
  </si>
  <si>
    <t>4358</t>
  </si>
  <si>
    <t>4359</t>
  </si>
  <si>
    <t>4418</t>
  </si>
  <si>
    <t>4419</t>
  </si>
  <si>
    <t>1.4</t>
  </si>
  <si>
    <t>2.15</t>
  </si>
  <si>
    <t>2.16</t>
  </si>
  <si>
    <t>2.17</t>
  </si>
  <si>
    <t>Wyn.osob. korpusu sł.cywilnej</t>
  </si>
  <si>
    <t>Dotacje celowe przek.powiatowi</t>
  </si>
  <si>
    <t>Dot. cel.przekazane powiatowi</t>
  </si>
  <si>
    <t>Stypendia różne</t>
  </si>
  <si>
    <t>Projekt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</si>
</sst>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wrapText="1"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2" fillId="0" borderId="7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right"/>
    </xf>
    <xf numFmtId="0" fontId="4" fillId="5" borderId="8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41" fontId="12" fillId="0" borderId="7" xfId="0" applyNumberFormat="1" applyFont="1" applyBorder="1" applyAlignment="1">
      <alignment horizontal="left"/>
    </xf>
    <xf numFmtId="41" fontId="12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2" fillId="7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Alignment="1">
      <alignment vertical="center"/>
    </xf>
    <xf numFmtId="0" fontId="4" fillId="2" borderId="4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4" fillId="5" borderId="11" xfId="0" applyFont="1" applyFill="1" applyBorder="1" applyAlignment="1">
      <alignment horizontal="center" wrapText="1"/>
    </xf>
    <xf numFmtId="165" fontId="4" fillId="5" borderId="12" xfId="0" applyNumberFormat="1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left" wrapText="1"/>
    </xf>
    <xf numFmtId="49" fontId="10" fillId="2" borderId="4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10" fillId="5" borderId="4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0" fillId="6" borderId="4" xfId="0" applyNumberFormat="1" applyFont="1" applyFill="1" applyBorder="1" applyAlignment="1">
      <alignment/>
    </xf>
    <xf numFmtId="49" fontId="12" fillId="6" borderId="1" xfId="0" applyNumberFormat="1" applyFont="1" applyFill="1" applyBorder="1" applyAlignment="1">
      <alignment horizontal="left"/>
    </xf>
    <xf numFmtId="49" fontId="12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2" borderId="4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2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17" xfId="0" applyFont="1" applyFill="1" applyBorder="1" applyAlignment="1">
      <alignment wrapText="1"/>
    </xf>
    <xf numFmtId="0" fontId="9" fillId="2" borderId="4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5" borderId="8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3" fontId="10" fillId="6" borderId="9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9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2" borderId="7" xfId="0" applyNumberFormat="1" applyFont="1" applyFill="1" applyBorder="1" applyAlignment="1">
      <alignment horizontal="right"/>
    </xf>
    <xf numFmtId="3" fontId="12" fillId="2" borderId="9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6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49" fontId="12" fillId="2" borderId="4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6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horizontal="left" wrapText="1"/>
    </xf>
    <xf numFmtId="3" fontId="9" fillId="0" borderId="7" xfId="0" applyNumberFormat="1" applyFont="1" applyBorder="1" applyAlignment="1">
      <alignment/>
    </xf>
    <xf numFmtId="3" fontId="4" fillId="4" borderId="9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12" fillId="0" borderId="1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left"/>
    </xf>
    <xf numFmtId="3" fontId="12" fillId="2" borderId="9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5" borderId="4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9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9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9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left"/>
    </xf>
    <xf numFmtId="3" fontId="10" fillId="2" borderId="9" xfId="0" applyNumberFormat="1" applyFont="1" applyFill="1" applyBorder="1" applyAlignment="1">
      <alignment horizontal="right"/>
    </xf>
    <xf numFmtId="3" fontId="12" fillId="0" borderId="9" xfId="0" applyNumberFormat="1" applyFont="1" applyBorder="1" applyAlignment="1">
      <alignment horizontal="right" wrapText="1"/>
    </xf>
    <xf numFmtId="3" fontId="10" fillId="7" borderId="9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4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3" fontId="12" fillId="0" borderId="7" xfId="0" applyNumberFormat="1" applyFont="1" applyBorder="1" applyAlignment="1">
      <alignment/>
    </xf>
    <xf numFmtId="3" fontId="10" fillId="8" borderId="11" xfId="0" applyNumberFormat="1" applyFont="1" applyFill="1" applyBorder="1" applyAlignment="1">
      <alignment/>
    </xf>
    <xf numFmtId="0" fontId="12" fillId="0" borderId="9" xfId="0" applyFont="1" applyBorder="1" applyAlignment="1">
      <alignment horizontal="center" wrapText="1"/>
    </xf>
    <xf numFmtId="0" fontId="10" fillId="7" borderId="4" xfId="0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3" fontId="12" fillId="0" borderId="9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3" fontId="12" fillId="0" borderId="22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5" borderId="11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0" borderId="23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49" fontId="9" fillId="0" borderId="6" xfId="0" applyNumberFormat="1" applyFont="1" applyBorder="1" applyAlignment="1">
      <alignment/>
    </xf>
    <xf numFmtId="3" fontId="0" fillId="0" borderId="21" xfId="0" applyNumberFormat="1" applyBorder="1" applyAlignment="1">
      <alignment horizontal="right"/>
    </xf>
    <xf numFmtId="0" fontId="4" fillId="7" borderId="12" xfId="0" applyFont="1" applyFill="1" applyBorder="1" applyAlignment="1">
      <alignment horizontal="center" wrapText="1"/>
    </xf>
    <xf numFmtId="49" fontId="9" fillId="0" borderId="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4" fillId="4" borderId="12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9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0" fontId="4" fillId="5" borderId="3" xfId="0" applyFont="1" applyFill="1" applyBorder="1" applyAlignment="1">
      <alignment horizontal="center"/>
    </xf>
    <xf numFmtId="3" fontId="4" fillId="5" borderId="16" xfId="0" applyNumberFormat="1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3" fontId="12" fillId="0" borderId="26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10" fontId="12" fillId="0" borderId="21" xfId="0" applyNumberFormat="1" applyFont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10" fontId="10" fillId="0" borderId="9" xfId="0" applyNumberFormat="1" applyFont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 horizontal="center"/>
    </xf>
    <xf numFmtId="10" fontId="10" fillId="0" borderId="6" xfId="0" applyNumberFormat="1" applyFont="1" applyBorder="1" applyAlignment="1">
      <alignment/>
    </xf>
    <xf numFmtId="3" fontId="9" fillId="4" borderId="7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4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/>
    </xf>
    <xf numFmtId="41" fontId="12" fillId="7" borderId="8" xfId="0" applyNumberFormat="1" applyFont="1" applyFill="1" applyBorder="1" applyAlignment="1">
      <alignment horizontal="center" vertical="center"/>
    </xf>
    <xf numFmtId="41" fontId="12" fillId="0" borderId="17" xfId="0" applyNumberFormat="1" applyFont="1" applyBorder="1" applyAlignment="1">
      <alignment horizontal="left"/>
    </xf>
    <xf numFmtId="0" fontId="12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/>
    </xf>
    <xf numFmtId="165" fontId="9" fillId="0" borderId="21" xfId="0" applyNumberFormat="1" applyFont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8" xfId="0" applyFont="1" applyFill="1" applyBorder="1" applyAlignment="1">
      <alignment wrapText="1"/>
    </xf>
    <xf numFmtId="165" fontId="4" fillId="4" borderId="16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2" fillId="0" borderId="7" xfId="0" applyNumberFormat="1" applyFont="1" applyBorder="1" applyAlignment="1">
      <alignment/>
    </xf>
    <xf numFmtId="3" fontId="12" fillId="2" borderId="9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49" fontId="10" fillId="5" borderId="4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5" borderId="8" xfId="0" applyFont="1" applyFill="1" applyBorder="1" applyAlignment="1">
      <alignment wrapText="1"/>
    </xf>
    <xf numFmtId="49" fontId="7" fillId="5" borderId="8" xfId="0" applyNumberFormat="1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9" borderId="4" xfId="0" applyFont="1" applyFill="1" applyBorder="1" applyAlignment="1">
      <alignment horizontal="right"/>
    </xf>
    <xf numFmtId="0" fontId="20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4" borderId="5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7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3" fontId="10" fillId="7" borderId="9" xfId="0" applyNumberFormat="1" applyFont="1" applyFill="1" applyBorder="1" applyAlignment="1">
      <alignment/>
    </xf>
    <xf numFmtId="3" fontId="10" fillId="8" borderId="21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1" fontId="12" fillId="7" borderId="7" xfId="0" applyNumberFormat="1" applyFont="1" applyFill="1" applyBorder="1" applyAlignment="1">
      <alignment horizontal="center" vertical="center"/>
    </xf>
    <xf numFmtId="41" fontId="10" fillId="7" borderId="11" xfId="0" applyNumberFormat="1" applyFont="1" applyFill="1" applyBorder="1" applyAlignment="1">
      <alignment horizontal="center"/>
    </xf>
    <xf numFmtId="41" fontId="10" fillId="7" borderId="12" xfId="0" applyNumberFormat="1" applyFont="1" applyFill="1" applyBorder="1" applyAlignment="1">
      <alignment horizontal="center"/>
    </xf>
    <xf numFmtId="3" fontId="10" fillId="6" borderId="9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3" fontId="12" fillId="2" borderId="9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41" fontId="10" fillId="6" borderId="11" xfId="0" applyNumberFormat="1" applyFont="1" applyFill="1" applyBorder="1" applyAlignment="1">
      <alignment horizontal="center"/>
    </xf>
    <xf numFmtId="41" fontId="10" fillId="6" borderId="12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right"/>
    </xf>
    <xf numFmtId="3" fontId="12" fillId="2" borderId="7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 horizontal="center"/>
    </xf>
    <xf numFmtId="49" fontId="12" fillId="8" borderId="10" xfId="0" applyNumberFormat="1" applyFont="1" applyFill="1" applyBorder="1" applyAlignment="1">
      <alignment horizontal="center"/>
    </xf>
    <xf numFmtId="49" fontId="12" fillId="8" borderId="11" xfId="0" applyNumberFormat="1" applyFont="1" applyFill="1" applyBorder="1" applyAlignment="1">
      <alignment/>
    </xf>
    <xf numFmtId="0" fontId="4" fillId="8" borderId="1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4" borderId="27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6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7" fillId="7" borderId="4" xfId="0" applyNumberFormat="1" applyFont="1" applyFill="1" applyBorder="1" applyAlignment="1">
      <alignment horizontal="center"/>
    </xf>
    <xf numFmtId="3" fontId="7" fillId="7" borderId="9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4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3" fontId="7" fillId="0" borderId="9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0" fontId="7" fillId="7" borderId="4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wrapText="1"/>
    </xf>
    <xf numFmtId="3" fontId="7" fillId="3" borderId="6" xfId="0" applyNumberFormat="1" applyFont="1" applyFill="1" applyBorder="1" applyAlignment="1">
      <alignment horizontal="right"/>
    </xf>
    <xf numFmtId="3" fontId="7" fillId="3" borderId="2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4" fillId="9" borderId="7" xfId="0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/>
    </xf>
    <xf numFmtId="3" fontId="7" fillId="6" borderId="9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10" fillId="3" borderId="31" xfId="0" applyFont="1" applyFill="1" applyBorder="1" applyAlignment="1" applyProtection="1">
      <alignment horizontal="center" vertical="center" wrapText="1"/>
      <protection/>
    </xf>
    <xf numFmtId="3" fontId="7" fillId="4" borderId="9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7" fillId="5" borderId="9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/>
    </xf>
    <xf numFmtId="3" fontId="7" fillId="4" borderId="9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3" fontId="9" fillId="4" borderId="22" xfId="0" applyNumberFormat="1" applyFont="1" applyFill="1" applyBorder="1" applyAlignment="1">
      <alignment/>
    </xf>
    <xf numFmtId="0" fontId="15" fillId="0" borderId="10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wrapText="1"/>
    </xf>
    <xf numFmtId="49" fontId="10" fillId="6" borderId="4" xfId="0" applyNumberFormat="1" applyFont="1" applyFill="1" applyBorder="1" applyAlignment="1">
      <alignment/>
    </xf>
    <xf numFmtId="49" fontId="12" fillId="0" borderId="4" xfId="0" applyNumberFormat="1" applyFont="1" applyBorder="1" applyAlignment="1">
      <alignment/>
    </xf>
    <xf numFmtId="49" fontId="12" fillId="2" borderId="4" xfId="0" applyNumberFormat="1" applyFont="1" applyFill="1" applyBorder="1" applyAlignment="1">
      <alignment horizontal="left"/>
    </xf>
    <xf numFmtId="3" fontId="0" fillId="0" borderId="32" xfId="0" applyNumberFormat="1" applyFont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3" fontId="7" fillId="6" borderId="9" xfId="0" applyNumberFormat="1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49" fontId="12" fillId="0" borderId="17" xfId="0" applyNumberFormat="1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6" borderId="1" xfId="0" applyNumberFormat="1" applyFont="1" applyFill="1" applyBorder="1" applyAlignment="1">
      <alignment horizontal="center" vertical="center"/>
    </xf>
    <xf numFmtId="41" fontId="12" fillId="0" borderId="7" xfId="0" applyNumberFormat="1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/>
    </xf>
    <xf numFmtId="49" fontId="10" fillId="5" borderId="4" xfId="0" applyNumberFormat="1" applyFont="1" applyFill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7" borderId="4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wrapText="1"/>
    </xf>
    <xf numFmtId="3" fontId="10" fillId="8" borderId="29" xfId="0" applyNumberFormat="1" applyFont="1" applyFill="1" applyBorder="1" applyAlignment="1">
      <alignment/>
    </xf>
    <xf numFmtId="3" fontId="10" fillId="8" borderId="31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0" fillId="7" borderId="9" xfId="0" applyFont="1" applyFill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3" fontId="10" fillId="7" borderId="9" xfId="0" applyNumberFormat="1" applyFont="1" applyFill="1" applyBorder="1" applyAlignment="1">
      <alignment/>
    </xf>
    <xf numFmtId="0" fontId="10" fillId="7" borderId="4" xfId="0" applyFont="1" applyFill="1" applyBorder="1" applyAlignment="1">
      <alignment/>
    </xf>
    <xf numFmtId="3" fontId="10" fillId="7" borderId="9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3" fontId="7" fillId="7" borderId="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7" fillId="4" borderId="5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left" wrapText="1"/>
    </xf>
    <xf numFmtId="3" fontId="7" fillId="4" borderId="7" xfId="0" applyNumberFormat="1" applyFont="1" applyFill="1" applyBorder="1" applyAlignment="1">
      <alignment/>
    </xf>
    <xf numFmtId="0" fontId="7" fillId="5" borderId="5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left" wrapText="1"/>
    </xf>
    <xf numFmtId="3" fontId="7" fillId="5" borderId="7" xfId="0" applyNumberFormat="1" applyFont="1" applyFill="1" applyBorder="1" applyAlignment="1">
      <alignment/>
    </xf>
    <xf numFmtId="0" fontId="12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1" fontId="12" fillId="0" borderId="7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left"/>
    </xf>
    <xf numFmtId="41" fontId="12" fillId="0" borderId="1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 horizontal="center"/>
    </xf>
    <xf numFmtId="41" fontId="12" fillId="0" borderId="8" xfId="0" applyNumberFormat="1" applyFont="1" applyBorder="1" applyAlignment="1">
      <alignment horizontal="left"/>
    </xf>
    <xf numFmtId="41" fontId="12" fillId="6" borderId="7" xfId="0" applyNumberFormat="1" applyFont="1" applyFill="1" applyBorder="1" applyAlignment="1">
      <alignment horizontal="center" vertical="center"/>
    </xf>
    <xf numFmtId="41" fontId="12" fillId="6" borderId="8" xfId="0" applyNumberFormat="1" applyFont="1" applyFill="1" applyBorder="1" applyAlignment="1">
      <alignment horizontal="center" vertical="center"/>
    </xf>
    <xf numFmtId="41" fontId="12" fillId="0" borderId="17" xfId="0" applyNumberFormat="1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12" fillId="6" borderId="35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3" fontId="12" fillId="0" borderId="22" xfId="0" applyNumberFormat="1" applyFont="1" applyBorder="1" applyAlignment="1">
      <alignment horizontal="right"/>
    </xf>
    <xf numFmtId="0" fontId="7" fillId="7" borderId="1" xfId="0" applyFont="1" applyFill="1" applyBorder="1" applyAlignment="1">
      <alignment wrapText="1"/>
    </xf>
    <xf numFmtId="3" fontId="10" fillId="8" borderId="12" xfId="0" applyNumberFormat="1" applyFont="1" applyFill="1" applyBorder="1" applyAlignment="1">
      <alignment/>
    </xf>
    <xf numFmtId="0" fontId="7" fillId="5" borderId="8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wrapText="1" indent="1"/>
    </xf>
    <xf numFmtId="0" fontId="10" fillId="5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10" fontId="10" fillId="0" borderId="21" xfId="0" applyNumberFormat="1" applyFont="1" applyBorder="1" applyAlignment="1">
      <alignment/>
    </xf>
    <xf numFmtId="3" fontId="7" fillId="5" borderId="22" xfId="0" applyNumberFormat="1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3" fontId="9" fillId="4" borderId="9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165" fontId="9" fillId="0" borderId="9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0" fillId="7" borderId="4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12" fillId="4" borderId="9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3" fontId="12" fillId="4" borderId="1" xfId="0" applyNumberFormat="1" applyFont="1" applyFill="1" applyBorder="1" applyAlignment="1">
      <alignment/>
    </xf>
    <xf numFmtId="3" fontId="12" fillId="4" borderId="9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 horizontal="left"/>
    </xf>
    <xf numFmtId="3" fontId="12" fillId="2" borderId="9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/>
    </xf>
    <xf numFmtId="3" fontId="12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/>
    </xf>
    <xf numFmtId="3" fontId="10" fillId="4" borderId="21" xfId="0" applyNumberFormat="1" applyFont="1" applyFill="1" applyBorder="1" applyAlignment="1">
      <alignment/>
    </xf>
    <xf numFmtId="0" fontId="12" fillId="0" borderId="8" xfId="0" applyFont="1" applyFill="1" applyBorder="1" applyAlignment="1">
      <alignment wrapText="1"/>
    </xf>
    <xf numFmtId="41" fontId="12" fillId="0" borderId="7" xfId="0" applyNumberFormat="1" applyFont="1" applyBorder="1" applyAlignment="1">
      <alignment vertical="center"/>
    </xf>
    <xf numFmtId="41" fontId="12" fillId="0" borderId="17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3" fontId="10" fillId="5" borderId="9" xfId="0" applyNumberFormat="1" applyFont="1" applyFill="1" applyBorder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left"/>
    </xf>
    <xf numFmtId="0" fontId="12" fillId="4" borderId="35" xfId="0" applyFont="1" applyFill="1" applyBorder="1" applyAlignment="1">
      <alignment/>
    </xf>
    <xf numFmtId="0" fontId="10" fillId="2" borderId="35" xfId="0" applyFont="1" applyFill="1" applyBorder="1" applyAlignment="1">
      <alignment horizontal="left"/>
    </xf>
    <xf numFmtId="0" fontId="12" fillId="0" borderId="35" xfId="0" applyFont="1" applyBorder="1" applyAlignment="1">
      <alignment wrapText="1"/>
    </xf>
    <xf numFmtId="0" fontId="10" fillId="5" borderId="3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2" fillId="2" borderId="9" xfId="0" applyFont="1" applyFill="1" applyBorder="1" applyAlignment="1">
      <alignment horizontal="right" wrapText="1"/>
    </xf>
    <xf numFmtId="41" fontId="12" fillId="0" borderId="7" xfId="0" applyNumberFormat="1" applyFont="1" applyBorder="1" applyAlignment="1">
      <alignment vertical="center"/>
    </xf>
    <xf numFmtId="41" fontId="12" fillId="0" borderId="17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2" borderId="5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49" fontId="12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8" xfId="0" applyFont="1" applyBorder="1" applyAlignment="1">
      <alignment/>
    </xf>
    <xf numFmtId="0" fontId="15" fillId="0" borderId="7" xfId="0" applyFont="1" applyBorder="1" applyAlignment="1">
      <alignment horizontal="center" wrapText="1"/>
    </xf>
    <xf numFmtId="0" fontId="10" fillId="6" borderId="39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8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41" fontId="12" fillId="0" borderId="9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9" borderId="33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6" fillId="0" borderId="42" xfId="0" applyFont="1" applyBorder="1" applyAlignment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28" xfId="0" applyFont="1" applyFill="1" applyBorder="1" applyAlignment="1" applyProtection="1">
      <alignment horizontal="center" vertical="center"/>
      <protection/>
    </xf>
    <xf numFmtId="0" fontId="10" fillId="3" borderId="33" xfId="0" applyFont="1" applyFill="1" applyBorder="1" applyAlignment="1" applyProtection="1">
      <alignment horizontal="center" vertical="center"/>
      <protection/>
    </xf>
    <xf numFmtId="0" fontId="10" fillId="3" borderId="40" xfId="0" applyFont="1" applyFill="1" applyBorder="1" applyAlignment="1" applyProtection="1">
      <alignment horizontal="center" vertical="center"/>
      <protection/>
    </xf>
    <xf numFmtId="0" fontId="10" fillId="3" borderId="39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 wrapText="1"/>
      <protection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49" fontId="12" fillId="0" borderId="1" xfId="0" applyNumberFormat="1" applyFont="1" applyBorder="1" applyAlignment="1">
      <alignment/>
    </xf>
    <xf numFmtId="49" fontId="12" fillId="4" borderId="26" xfId="0" applyNumberFormat="1" applyFont="1" applyFill="1" applyBorder="1" applyAlignment="1">
      <alignment horizontal="left"/>
    </xf>
    <xf numFmtId="49" fontId="12" fillId="4" borderId="24" xfId="0" applyNumberFormat="1" applyFont="1" applyFill="1" applyBorder="1" applyAlignment="1">
      <alignment horizontal="left"/>
    </xf>
    <xf numFmtId="49" fontId="12" fillId="4" borderId="35" xfId="0" applyNumberFormat="1" applyFont="1" applyFill="1" applyBorder="1" applyAlignment="1">
      <alignment horizontal="left"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49" fontId="12" fillId="4" borderId="6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0" fontId="1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4" borderId="1" xfId="0" applyFont="1" applyFill="1" applyBorder="1" applyAlignment="1">
      <alignment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10" fillId="9" borderId="2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3" xfId="0" applyFont="1" applyBorder="1" applyAlignment="1">
      <alignment/>
    </xf>
    <xf numFmtId="0" fontId="14" fillId="6" borderId="20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Alignment="1">
      <alignment wrapText="1"/>
    </xf>
    <xf numFmtId="41" fontId="10" fillId="6" borderId="30" xfId="0" applyNumberFormat="1" applyFont="1" applyFill="1" applyBorder="1" applyAlignment="1">
      <alignment horizontal="center"/>
    </xf>
    <xf numFmtId="41" fontId="10" fillId="6" borderId="45" xfId="0" applyNumberFormat="1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41" fontId="12" fillId="0" borderId="22" xfId="0" applyNumberFormat="1" applyFont="1" applyBorder="1" applyAlignment="1">
      <alignment horizontal="center" vertical="center" wrapText="1"/>
    </xf>
    <xf numFmtId="41" fontId="12" fillId="0" borderId="32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1" fontId="12" fillId="0" borderId="7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/>
    </xf>
    <xf numFmtId="0" fontId="10" fillId="7" borderId="2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2" fillId="0" borderId="22" xfId="0" applyNumberFormat="1" applyFont="1" applyBorder="1" applyAlignment="1">
      <alignment horizontal="center" vertical="center" wrapText="1"/>
    </xf>
    <xf numFmtId="41" fontId="12" fillId="0" borderId="32" xfId="0" applyNumberFormat="1" applyFont="1" applyBorder="1" applyAlignment="1">
      <alignment horizontal="center" vertical="center" wrapText="1"/>
    </xf>
    <xf numFmtId="41" fontId="10" fillId="7" borderId="48" xfId="0" applyNumberFormat="1" applyFont="1" applyFill="1" applyBorder="1" applyAlignment="1">
      <alignment horizontal="center"/>
    </xf>
    <xf numFmtId="41" fontId="10" fillId="7" borderId="4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0" fontId="12" fillId="7" borderId="9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left"/>
    </xf>
    <xf numFmtId="0" fontId="12" fillId="7" borderId="9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9" xfId="0" applyFont="1" applyBorder="1" applyAlignment="1">
      <alignment/>
    </xf>
    <xf numFmtId="0" fontId="10" fillId="6" borderId="1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left"/>
    </xf>
    <xf numFmtId="0" fontId="12" fillId="7" borderId="49" xfId="0" applyFont="1" applyFill="1" applyBorder="1" applyAlignment="1">
      <alignment horizontal="left"/>
    </xf>
    <xf numFmtId="0" fontId="12" fillId="7" borderId="35" xfId="0" applyFont="1" applyFill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0" fillId="6" borderId="1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5" borderId="1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2" xfId="0" applyNumberFormat="1" applyFont="1" applyFill="1" applyBorder="1" applyAlignment="1">
      <alignment horizontal="center"/>
    </xf>
    <xf numFmtId="49" fontId="10" fillId="8" borderId="6" xfId="0" applyNumberFormat="1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8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7" borderId="46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6" borderId="50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6" borderId="50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53" xfId="0" applyFont="1" applyFill="1" applyBorder="1" applyAlignment="1">
      <alignment vertical="center"/>
    </xf>
    <xf numFmtId="0" fontId="7" fillId="6" borderId="54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1"/>
  <sheetViews>
    <sheetView tabSelected="1" zoomScaleSheetLayoutView="100" workbookViewId="0" topLeftCell="A1">
      <selection activeCell="D2" sqref="D2:K2"/>
    </sheetView>
  </sheetViews>
  <sheetFormatPr defaultColWidth="9.00390625" defaultRowHeight="12.75"/>
  <cols>
    <col min="1" max="1" width="4.375" style="23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50" customFormat="1" ht="21.75" customHeight="1">
      <c r="A2" s="181"/>
      <c r="B2" s="181"/>
      <c r="C2" s="181"/>
      <c r="D2" s="789" t="s">
        <v>157</v>
      </c>
      <c r="E2" s="789"/>
      <c r="F2" s="789"/>
      <c r="G2" s="789"/>
      <c r="H2" s="789"/>
      <c r="I2" s="789"/>
      <c r="J2" s="789"/>
      <c r="K2" s="789"/>
    </row>
    <row r="3" spans="1:11" s="50" customFormat="1" ht="20.25" customHeight="1">
      <c r="A3" s="181"/>
      <c r="B3" s="790" t="s">
        <v>544</v>
      </c>
      <c r="C3" s="790"/>
      <c r="D3" s="790"/>
      <c r="E3" s="790"/>
      <c r="F3" s="790"/>
      <c r="G3" s="790"/>
      <c r="H3" s="790"/>
      <c r="I3" s="790"/>
      <c r="J3" s="790"/>
      <c r="K3" s="790"/>
    </row>
    <row r="4" spans="1:11" s="50" customFormat="1" ht="12.75" customHeight="1" thickBo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s="50" customFormat="1" ht="21" customHeight="1">
      <c r="A5" s="774" t="s">
        <v>959</v>
      </c>
      <c r="B5" s="517" t="s">
        <v>137</v>
      </c>
      <c r="C5" s="776" t="s">
        <v>933</v>
      </c>
      <c r="D5" s="777"/>
      <c r="E5" s="778"/>
      <c r="F5" s="779" t="s">
        <v>454</v>
      </c>
      <c r="G5" s="792" t="s">
        <v>423</v>
      </c>
      <c r="H5" s="793"/>
      <c r="I5" s="779" t="s">
        <v>420</v>
      </c>
      <c r="J5" s="785" t="s">
        <v>908</v>
      </c>
      <c r="K5" s="786"/>
    </row>
    <row r="6" spans="1:11" s="50" customFormat="1" ht="22.5" customHeight="1" thickBot="1">
      <c r="A6" s="775"/>
      <c r="B6" s="518" t="s">
        <v>29</v>
      </c>
      <c r="C6" s="518" t="s">
        <v>937</v>
      </c>
      <c r="D6" s="519" t="s">
        <v>938</v>
      </c>
      <c r="E6" s="518" t="s">
        <v>234</v>
      </c>
      <c r="F6" s="780"/>
      <c r="G6" s="521" t="s">
        <v>421</v>
      </c>
      <c r="H6" s="521" t="s">
        <v>422</v>
      </c>
      <c r="I6" s="780"/>
      <c r="J6" s="520" t="s">
        <v>241</v>
      </c>
      <c r="K6" s="522" t="s">
        <v>242</v>
      </c>
    </row>
    <row r="7" spans="1:11" s="180" customFormat="1" ht="13.5" customHeight="1" thickBot="1">
      <c r="A7" s="531">
        <v>1</v>
      </c>
      <c r="B7" s="532">
        <v>2</v>
      </c>
      <c r="C7" s="532">
        <v>3</v>
      </c>
      <c r="D7" s="532">
        <v>4</v>
      </c>
      <c r="E7" s="532">
        <v>5</v>
      </c>
      <c r="F7" s="532">
        <v>6</v>
      </c>
      <c r="G7" s="533">
        <v>7</v>
      </c>
      <c r="H7" s="533">
        <v>8</v>
      </c>
      <c r="I7" s="532">
        <v>9</v>
      </c>
      <c r="J7" s="532">
        <v>10</v>
      </c>
      <c r="K7" s="534">
        <v>11</v>
      </c>
    </row>
    <row r="8" spans="1:11" s="11" customFormat="1" ht="18.75" customHeight="1">
      <c r="A8" s="372" t="s">
        <v>995</v>
      </c>
      <c r="B8" s="373" t="s">
        <v>30</v>
      </c>
      <c r="C8" s="374" t="s">
        <v>235</v>
      </c>
      <c r="D8" s="191"/>
      <c r="E8" s="191"/>
      <c r="F8" s="315">
        <f aca="true" t="shared" si="0" ref="F8:K8">F9+F11</f>
        <v>66130</v>
      </c>
      <c r="G8" s="315">
        <f t="shared" si="0"/>
        <v>0</v>
      </c>
      <c r="H8" s="315">
        <f t="shared" si="0"/>
        <v>0</v>
      </c>
      <c r="I8" s="315">
        <f t="shared" si="0"/>
        <v>66130</v>
      </c>
      <c r="J8" s="315">
        <f t="shared" si="0"/>
        <v>66130</v>
      </c>
      <c r="K8" s="315">
        <f t="shared" si="0"/>
        <v>0</v>
      </c>
    </row>
    <row r="9" spans="1:11" s="11" customFormat="1" ht="22.5" customHeight="1">
      <c r="A9" s="466" t="s">
        <v>31</v>
      </c>
      <c r="B9" s="472" t="s">
        <v>950</v>
      </c>
      <c r="C9" s="470"/>
      <c r="D9" s="468" t="s">
        <v>607</v>
      </c>
      <c r="E9" s="467"/>
      <c r="F9" s="469">
        <f aca="true" t="shared" si="1" ref="F9:K9">F10</f>
        <v>65000</v>
      </c>
      <c r="G9" s="469">
        <f t="shared" si="1"/>
        <v>0</v>
      </c>
      <c r="H9" s="469">
        <f t="shared" si="1"/>
        <v>0</v>
      </c>
      <c r="I9" s="469">
        <f t="shared" si="1"/>
        <v>65000</v>
      </c>
      <c r="J9" s="469">
        <f t="shared" si="1"/>
        <v>65000</v>
      </c>
      <c r="K9" s="523">
        <f t="shared" si="1"/>
        <v>0</v>
      </c>
    </row>
    <row r="10" spans="1:11" ht="23.25" customHeight="1">
      <c r="A10" s="346"/>
      <c r="B10" s="38" t="s">
        <v>64</v>
      </c>
      <c r="C10" s="73"/>
      <c r="D10" s="73"/>
      <c r="E10" s="72">
        <v>2110</v>
      </c>
      <c r="F10" s="185">
        <v>65000</v>
      </c>
      <c r="G10" s="185"/>
      <c r="H10" s="185"/>
      <c r="I10" s="185">
        <f>F10+G10-H10</f>
        <v>65000</v>
      </c>
      <c r="J10" s="185">
        <f>I10</f>
        <v>65000</v>
      </c>
      <c r="K10" s="524"/>
    </row>
    <row r="11" spans="1:11" ht="18" customHeight="1">
      <c r="A11" s="466" t="s">
        <v>94</v>
      </c>
      <c r="B11" s="467" t="s">
        <v>651</v>
      </c>
      <c r="C11" s="468"/>
      <c r="D11" s="468" t="s">
        <v>53</v>
      </c>
      <c r="E11" s="468"/>
      <c r="F11" s="469">
        <f aca="true" t="shared" si="2" ref="F11:K11">F12</f>
        <v>1130</v>
      </c>
      <c r="G11" s="469">
        <f t="shared" si="2"/>
        <v>0</v>
      </c>
      <c r="H11" s="469">
        <f t="shared" si="2"/>
        <v>0</v>
      </c>
      <c r="I11" s="469">
        <f t="shared" si="2"/>
        <v>1130</v>
      </c>
      <c r="J11" s="469">
        <f t="shared" si="2"/>
        <v>1130</v>
      </c>
      <c r="K11" s="523">
        <f t="shared" si="2"/>
        <v>0</v>
      </c>
    </row>
    <row r="12" spans="1:11" ht="15" customHeight="1">
      <c r="A12" s="346"/>
      <c r="B12" s="38" t="s">
        <v>54</v>
      </c>
      <c r="C12" s="73"/>
      <c r="D12" s="73"/>
      <c r="E12" s="73" t="s">
        <v>176</v>
      </c>
      <c r="F12" s="185">
        <v>1130</v>
      </c>
      <c r="G12" s="185"/>
      <c r="H12" s="185"/>
      <c r="I12" s="185">
        <f>F12+G12-H12</f>
        <v>1130</v>
      </c>
      <c r="J12" s="185">
        <f>I12</f>
        <v>1130</v>
      </c>
      <c r="K12" s="524"/>
    </row>
    <row r="13" spans="1:11" ht="16.5" customHeight="1">
      <c r="A13" s="375" t="s">
        <v>996</v>
      </c>
      <c r="B13" s="80" t="s">
        <v>100</v>
      </c>
      <c r="C13" s="74" t="s">
        <v>608</v>
      </c>
      <c r="D13" s="74"/>
      <c r="E13" s="74"/>
      <c r="F13" s="188">
        <f aca="true" t="shared" si="3" ref="F13:K14">F14</f>
        <v>150943</v>
      </c>
      <c r="G13" s="188">
        <f t="shared" si="3"/>
        <v>0</v>
      </c>
      <c r="H13" s="188">
        <f t="shared" si="3"/>
        <v>0</v>
      </c>
      <c r="I13" s="188">
        <f t="shared" si="3"/>
        <v>150943</v>
      </c>
      <c r="J13" s="188">
        <f t="shared" si="3"/>
        <v>150943</v>
      </c>
      <c r="K13" s="525">
        <f t="shared" si="3"/>
        <v>0</v>
      </c>
    </row>
    <row r="14" spans="1:11" ht="15.75" customHeight="1">
      <c r="A14" s="466" t="s">
        <v>31</v>
      </c>
      <c r="B14" s="467" t="s">
        <v>148</v>
      </c>
      <c r="C14" s="468"/>
      <c r="D14" s="468" t="s">
        <v>149</v>
      </c>
      <c r="E14" s="468"/>
      <c r="F14" s="469">
        <f t="shared" si="3"/>
        <v>150943</v>
      </c>
      <c r="G14" s="469">
        <f t="shared" si="3"/>
        <v>0</v>
      </c>
      <c r="H14" s="469">
        <f t="shared" si="3"/>
        <v>0</v>
      </c>
      <c r="I14" s="469">
        <f t="shared" si="3"/>
        <v>150943</v>
      </c>
      <c r="J14" s="469">
        <f t="shared" si="3"/>
        <v>150943</v>
      </c>
      <c r="K14" s="523">
        <f t="shared" si="3"/>
        <v>0</v>
      </c>
    </row>
    <row r="15" spans="1:11" ht="36" customHeight="1">
      <c r="A15" s="376"/>
      <c r="B15" s="68" t="s">
        <v>803</v>
      </c>
      <c r="C15" s="377"/>
      <c r="D15" s="377"/>
      <c r="E15" s="75" t="s">
        <v>183</v>
      </c>
      <c r="F15" s="185">
        <v>150943</v>
      </c>
      <c r="G15" s="185"/>
      <c r="H15" s="185"/>
      <c r="I15" s="185">
        <f>F15+G15-H15</f>
        <v>150943</v>
      </c>
      <c r="J15" s="185">
        <f>I15</f>
        <v>150943</v>
      </c>
      <c r="K15" s="524"/>
    </row>
    <row r="16" spans="1:11" ht="17.25" customHeight="1">
      <c r="A16" s="375" t="s">
        <v>998</v>
      </c>
      <c r="B16" s="80" t="s">
        <v>55</v>
      </c>
      <c r="C16" s="74" t="s">
        <v>612</v>
      </c>
      <c r="D16" s="74"/>
      <c r="E16" s="74"/>
      <c r="F16" s="188">
        <f aca="true" t="shared" si="4" ref="F16:K16">F17</f>
        <v>4114746</v>
      </c>
      <c r="G16" s="188">
        <f t="shared" si="4"/>
        <v>0</v>
      </c>
      <c r="H16" s="188">
        <f t="shared" si="4"/>
        <v>1436743</v>
      </c>
      <c r="I16" s="188">
        <f t="shared" si="4"/>
        <v>2678003</v>
      </c>
      <c r="J16" s="188">
        <f t="shared" si="4"/>
        <v>8400</v>
      </c>
      <c r="K16" s="525">
        <f t="shared" si="4"/>
        <v>2669603</v>
      </c>
    </row>
    <row r="17" spans="1:11" ht="19.5" customHeight="1">
      <c r="A17" s="466" t="s">
        <v>31</v>
      </c>
      <c r="B17" s="467" t="s">
        <v>221</v>
      </c>
      <c r="C17" s="468"/>
      <c r="D17" s="468" t="s">
        <v>614</v>
      </c>
      <c r="E17" s="468"/>
      <c r="F17" s="469">
        <f aca="true" t="shared" si="5" ref="F17:K17">SUM(F18:F22)</f>
        <v>4114746</v>
      </c>
      <c r="G17" s="469">
        <f t="shared" si="5"/>
        <v>0</v>
      </c>
      <c r="H17" s="469">
        <f t="shared" si="5"/>
        <v>1436743</v>
      </c>
      <c r="I17" s="469">
        <f t="shared" si="5"/>
        <v>2678003</v>
      </c>
      <c r="J17" s="469">
        <f t="shared" si="5"/>
        <v>8400</v>
      </c>
      <c r="K17" s="523">
        <f t="shared" si="5"/>
        <v>2669603</v>
      </c>
    </row>
    <row r="18" spans="1:11" ht="23.25" customHeight="1">
      <c r="A18" s="346"/>
      <c r="B18" s="38" t="s">
        <v>56</v>
      </c>
      <c r="C18" s="73"/>
      <c r="D18" s="73"/>
      <c r="E18" s="73" t="s">
        <v>177</v>
      </c>
      <c r="F18" s="185">
        <v>7900</v>
      </c>
      <c r="G18" s="185"/>
      <c r="H18" s="185"/>
      <c r="I18" s="185">
        <f>F18+G18-H18</f>
        <v>7900</v>
      </c>
      <c r="J18" s="185">
        <f>I18</f>
        <v>7900</v>
      </c>
      <c r="K18" s="524"/>
    </row>
    <row r="19" spans="1:11" ht="16.5" customHeight="1">
      <c r="A19" s="346"/>
      <c r="B19" s="38" t="s">
        <v>51</v>
      </c>
      <c r="C19" s="73"/>
      <c r="D19" s="73"/>
      <c r="E19" s="73" t="s">
        <v>175</v>
      </c>
      <c r="F19" s="185">
        <v>500</v>
      </c>
      <c r="G19" s="185"/>
      <c r="H19" s="185"/>
      <c r="I19" s="185">
        <f>F19+G19-H19</f>
        <v>500</v>
      </c>
      <c r="J19" s="185">
        <f>I19</f>
        <v>500</v>
      </c>
      <c r="K19" s="524"/>
    </row>
    <row r="20" spans="1:11" ht="22.5" customHeight="1">
      <c r="A20" s="346"/>
      <c r="B20" s="38" t="s">
        <v>581</v>
      </c>
      <c r="C20" s="73"/>
      <c r="D20" s="73"/>
      <c r="E20" s="73" t="s">
        <v>798</v>
      </c>
      <c r="F20" s="185">
        <v>1378395</v>
      </c>
      <c r="G20" s="185"/>
      <c r="H20" s="185"/>
      <c r="I20" s="185">
        <f>F20+G20-H20</f>
        <v>1378395</v>
      </c>
      <c r="J20" s="185"/>
      <c r="K20" s="524">
        <f>I20</f>
        <v>1378395</v>
      </c>
    </row>
    <row r="21" spans="1:11" ht="45.75" customHeight="1">
      <c r="A21" s="346"/>
      <c r="B21" s="209" t="s">
        <v>802</v>
      </c>
      <c r="C21" s="73"/>
      <c r="D21" s="73"/>
      <c r="E21" s="72">
        <v>6260</v>
      </c>
      <c r="F21" s="185">
        <v>50000</v>
      </c>
      <c r="G21" s="185"/>
      <c r="H21" s="185"/>
      <c r="I21" s="185">
        <f>F21+G21-H21</f>
        <v>50000</v>
      </c>
      <c r="J21" s="185"/>
      <c r="K21" s="524">
        <f>I21</f>
        <v>50000</v>
      </c>
    </row>
    <row r="22" spans="1:11" ht="33" customHeight="1">
      <c r="A22" s="346"/>
      <c r="B22" s="38" t="s">
        <v>780</v>
      </c>
      <c r="C22" s="73"/>
      <c r="D22" s="73"/>
      <c r="E22" s="73" t="s">
        <v>545</v>
      </c>
      <c r="F22" s="185">
        <v>2677951</v>
      </c>
      <c r="G22" s="185"/>
      <c r="H22" s="185">
        <v>1436743</v>
      </c>
      <c r="I22" s="185">
        <f>F22+G22-H22</f>
        <v>1241208</v>
      </c>
      <c r="J22" s="185"/>
      <c r="K22" s="524">
        <f>I22</f>
        <v>1241208</v>
      </c>
    </row>
    <row r="23" spans="1:11" ht="26.25" customHeight="1">
      <c r="A23" s="375" t="s">
        <v>1000</v>
      </c>
      <c r="B23" s="80" t="s">
        <v>58</v>
      </c>
      <c r="C23" s="74" t="s">
        <v>624</v>
      </c>
      <c r="D23" s="76"/>
      <c r="E23" s="76"/>
      <c r="F23" s="188">
        <f aca="true" t="shared" si="6" ref="F23:K23">F24</f>
        <v>162733</v>
      </c>
      <c r="G23" s="188">
        <f t="shared" si="6"/>
        <v>0</v>
      </c>
      <c r="H23" s="188">
        <f t="shared" si="6"/>
        <v>0</v>
      </c>
      <c r="I23" s="188">
        <f t="shared" si="6"/>
        <v>162733</v>
      </c>
      <c r="J23" s="188">
        <f t="shared" si="6"/>
        <v>153563</v>
      </c>
      <c r="K23" s="525">
        <f t="shared" si="6"/>
        <v>9170</v>
      </c>
    </row>
    <row r="24" spans="1:11" ht="24.75" customHeight="1">
      <c r="A24" s="466" t="s">
        <v>31</v>
      </c>
      <c r="B24" s="467" t="s">
        <v>59</v>
      </c>
      <c r="C24" s="468"/>
      <c r="D24" s="468" t="s">
        <v>625</v>
      </c>
      <c r="E24" s="468"/>
      <c r="F24" s="469">
        <f aca="true" t="shared" si="7" ref="F24:K24">SUM(F25:F30)</f>
        <v>162733</v>
      </c>
      <c r="G24" s="469">
        <f t="shared" si="7"/>
        <v>0</v>
      </c>
      <c r="H24" s="469">
        <f t="shared" si="7"/>
        <v>0</v>
      </c>
      <c r="I24" s="469">
        <f t="shared" si="7"/>
        <v>162733</v>
      </c>
      <c r="J24" s="469">
        <f t="shared" si="7"/>
        <v>153563</v>
      </c>
      <c r="K24" s="523">
        <f t="shared" si="7"/>
        <v>9170</v>
      </c>
    </row>
    <row r="25" spans="1:11" ht="23.25" customHeight="1">
      <c r="A25" s="379"/>
      <c r="B25" s="38" t="s">
        <v>245</v>
      </c>
      <c r="C25" s="378"/>
      <c r="D25" s="73"/>
      <c r="E25" s="73" t="s">
        <v>244</v>
      </c>
      <c r="F25" s="185">
        <v>2577</v>
      </c>
      <c r="G25" s="185"/>
      <c r="H25" s="185"/>
      <c r="I25" s="185">
        <f aca="true" t="shared" si="8" ref="I25:I30">F25+G25-H25</f>
        <v>2577</v>
      </c>
      <c r="J25" s="185">
        <f>I25</f>
        <v>2577</v>
      </c>
      <c r="K25" s="524"/>
    </row>
    <row r="26" spans="1:11" ht="21" customHeight="1">
      <c r="A26" s="346"/>
      <c r="B26" s="38" t="s">
        <v>56</v>
      </c>
      <c r="C26" s="73"/>
      <c r="D26" s="73"/>
      <c r="E26" s="73" t="s">
        <v>177</v>
      </c>
      <c r="F26" s="185">
        <v>6826</v>
      </c>
      <c r="G26" s="185"/>
      <c r="H26" s="185"/>
      <c r="I26" s="185">
        <f t="shared" si="8"/>
        <v>6826</v>
      </c>
      <c r="J26" s="185">
        <f>I26</f>
        <v>6826</v>
      </c>
      <c r="K26" s="524"/>
    </row>
    <row r="27" spans="1:11" ht="17.25" customHeight="1">
      <c r="A27" s="346"/>
      <c r="B27" s="38" t="s">
        <v>911</v>
      </c>
      <c r="C27" s="73"/>
      <c r="D27" s="73"/>
      <c r="E27" s="73" t="s">
        <v>910</v>
      </c>
      <c r="F27" s="185">
        <v>9170</v>
      </c>
      <c r="G27" s="185"/>
      <c r="H27" s="185"/>
      <c r="I27" s="185">
        <f t="shared" si="8"/>
        <v>9170</v>
      </c>
      <c r="J27" s="185"/>
      <c r="K27" s="524">
        <f>I27</f>
        <v>9170</v>
      </c>
    </row>
    <row r="28" spans="1:11" ht="18.75" customHeight="1">
      <c r="A28" s="346"/>
      <c r="B28" s="38" t="s">
        <v>51</v>
      </c>
      <c r="C28" s="73"/>
      <c r="D28" s="73"/>
      <c r="E28" s="73" t="s">
        <v>175</v>
      </c>
      <c r="F28" s="185">
        <v>1160</v>
      </c>
      <c r="G28" s="185"/>
      <c r="H28" s="185"/>
      <c r="I28" s="185">
        <f t="shared" si="8"/>
        <v>1160</v>
      </c>
      <c r="J28" s="185">
        <f>I28</f>
        <v>1160</v>
      </c>
      <c r="K28" s="524"/>
    </row>
    <row r="29" spans="1:11" ht="19.5" customHeight="1">
      <c r="A29" s="379"/>
      <c r="B29" s="38" t="s">
        <v>87</v>
      </c>
      <c r="C29" s="73"/>
      <c r="D29" s="73"/>
      <c r="E29" s="73" t="s">
        <v>179</v>
      </c>
      <c r="F29" s="185">
        <v>77000</v>
      </c>
      <c r="G29" s="185"/>
      <c r="H29" s="185"/>
      <c r="I29" s="185">
        <f t="shared" si="8"/>
        <v>77000</v>
      </c>
      <c r="J29" s="185">
        <f>I29</f>
        <v>77000</v>
      </c>
      <c r="K29" s="524"/>
    </row>
    <row r="30" spans="1:11" ht="21.75" customHeight="1">
      <c r="A30" s="346"/>
      <c r="B30" s="38" t="s">
        <v>64</v>
      </c>
      <c r="C30" s="72"/>
      <c r="D30" s="72"/>
      <c r="E30" s="72">
        <v>2110</v>
      </c>
      <c r="F30" s="185">
        <v>66000</v>
      </c>
      <c r="G30" s="185"/>
      <c r="H30" s="185"/>
      <c r="I30" s="185">
        <f t="shared" si="8"/>
        <v>66000</v>
      </c>
      <c r="J30" s="185">
        <f>I30</f>
        <v>66000</v>
      </c>
      <c r="K30" s="524"/>
    </row>
    <row r="31" spans="1:11" ht="16.5" customHeight="1">
      <c r="A31" s="375" t="s">
        <v>1002</v>
      </c>
      <c r="B31" s="80" t="s">
        <v>102</v>
      </c>
      <c r="C31" s="71">
        <v>710</v>
      </c>
      <c r="D31" s="77"/>
      <c r="E31" s="77"/>
      <c r="F31" s="188">
        <f aca="true" t="shared" si="9" ref="F31:K31">F32+F34+F36</f>
        <v>314424</v>
      </c>
      <c r="G31" s="188">
        <f t="shared" si="9"/>
        <v>0</v>
      </c>
      <c r="H31" s="188">
        <f t="shared" si="9"/>
        <v>0</v>
      </c>
      <c r="I31" s="188">
        <f t="shared" si="9"/>
        <v>314424</v>
      </c>
      <c r="J31" s="188">
        <f t="shared" si="9"/>
        <v>314424</v>
      </c>
      <c r="K31" s="525">
        <f t="shared" si="9"/>
        <v>0</v>
      </c>
    </row>
    <row r="32" spans="1:11" ht="24.75" customHeight="1">
      <c r="A32" s="466" t="s">
        <v>31</v>
      </c>
      <c r="B32" s="467" t="s">
        <v>630</v>
      </c>
      <c r="C32" s="470"/>
      <c r="D32" s="470">
        <v>71013</v>
      </c>
      <c r="E32" s="467"/>
      <c r="F32" s="469">
        <f aca="true" t="shared" si="10" ref="F32:K32">F33</f>
        <v>40000</v>
      </c>
      <c r="G32" s="469">
        <f t="shared" si="10"/>
        <v>0</v>
      </c>
      <c r="H32" s="469">
        <f t="shared" si="10"/>
        <v>0</v>
      </c>
      <c r="I32" s="469">
        <f t="shared" si="10"/>
        <v>40000</v>
      </c>
      <c r="J32" s="469">
        <f t="shared" si="10"/>
        <v>40000</v>
      </c>
      <c r="K32" s="523">
        <f t="shared" si="10"/>
        <v>0</v>
      </c>
    </row>
    <row r="33" spans="1:11" ht="24" customHeight="1">
      <c r="A33" s="346"/>
      <c r="B33" s="38" t="s">
        <v>64</v>
      </c>
      <c r="C33" s="72"/>
      <c r="D33" s="72"/>
      <c r="E33" s="72">
        <v>2110</v>
      </c>
      <c r="F33" s="185">
        <v>40000</v>
      </c>
      <c r="G33" s="185"/>
      <c r="H33" s="185"/>
      <c r="I33" s="185">
        <f>F33+G33-H33</f>
        <v>40000</v>
      </c>
      <c r="J33" s="185">
        <f>I33</f>
        <v>40000</v>
      </c>
      <c r="K33" s="524"/>
    </row>
    <row r="34" spans="1:11" ht="24.75" customHeight="1">
      <c r="A34" s="466" t="s">
        <v>52</v>
      </c>
      <c r="B34" s="467" t="s">
        <v>632</v>
      </c>
      <c r="C34" s="470"/>
      <c r="D34" s="470">
        <v>71014</v>
      </c>
      <c r="E34" s="467"/>
      <c r="F34" s="469">
        <f aca="true" t="shared" si="11" ref="F34:K34">F35</f>
        <v>19000</v>
      </c>
      <c r="G34" s="469">
        <f t="shared" si="11"/>
        <v>0</v>
      </c>
      <c r="H34" s="469">
        <f t="shared" si="11"/>
        <v>0</v>
      </c>
      <c r="I34" s="469">
        <f t="shared" si="11"/>
        <v>19000</v>
      </c>
      <c r="J34" s="469">
        <f t="shared" si="11"/>
        <v>19000</v>
      </c>
      <c r="K34" s="523">
        <f t="shared" si="11"/>
        <v>0</v>
      </c>
    </row>
    <row r="35" spans="1:11" ht="24.75" customHeight="1">
      <c r="A35" s="346"/>
      <c r="B35" s="38" t="s">
        <v>64</v>
      </c>
      <c r="C35" s="72"/>
      <c r="D35" s="72"/>
      <c r="E35" s="72">
        <v>2110</v>
      </c>
      <c r="F35" s="185">
        <v>19000</v>
      </c>
      <c r="G35" s="185"/>
      <c r="H35" s="185"/>
      <c r="I35" s="185">
        <f>F35+G35-H35</f>
        <v>19000</v>
      </c>
      <c r="J35" s="185">
        <f>I35</f>
        <v>19000</v>
      </c>
      <c r="K35" s="524"/>
    </row>
    <row r="36" spans="1:11" ht="17.25" customHeight="1">
      <c r="A36" s="466" t="s">
        <v>94</v>
      </c>
      <c r="B36" s="467" t="s">
        <v>634</v>
      </c>
      <c r="C36" s="470"/>
      <c r="D36" s="470">
        <v>71015</v>
      </c>
      <c r="E36" s="467"/>
      <c r="F36" s="469">
        <f aca="true" t="shared" si="12" ref="F36:K36">F37+F38</f>
        <v>255424</v>
      </c>
      <c r="G36" s="469">
        <f t="shared" si="12"/>
        <v>0</v>
      </c>
      <c r="H36" s="469">
        <f t="shared" si="12"/>
        <v>0</v>
      </c>
      <c r="I36" s="469">
        <f t="shared" si="12"/>
        <v>255424</v>
      </c>
      <c r="J36" s="469">
        <f t="shared" si="12"/>
        <v>255424</v>
      </c>
      <c r="K36" s="523">
        <f t="shared" si="12"/>
        <v>0</v>
      </c>
    </row>
    <row r="37" spans="1:11" ht="18" customHeight="1">
      <c r="A37" s="346"/>
      <c r="B37" s="38" t="s">
        <v>51</v>
      </c>
      <c r="C37" s="380"/>
      <c r="D37" s="380"/>
      <c r="E37" s="78" t="s">
        <v>175</v>
      </c>
      <c r="F37" s="185">
        <v>100</v>
      </c>
      <c r="G37" s="185"/>
      <c r="H37" s="185"/>
      <c r="I37" s="185">
        <f>F37+G37-H37</f>
        <v>100</v>
      </c>
      <c r="J37" s="185">
        <f>I37</f>
        <v>100</v>
      </c>
      <c r="K37" s="524"/>
    </row>
    <row r="38" spans="1:11" ht="23.25" customHeight="1">
      <c r="A38" s="346"/>
      <c r="B38" s="38" t="s">
        <v>64</v>
      </c>
      <c r="C38" s="72"/>
      <c r="D38" s="72"/>
      <c r="E38" s="72">
        <v>2110</v>
      </c>
      <c r="F38" s="185">
        <v>255324</v>
      </c>
      <c r="G38" s="185"/>
      <c r="H38" s="185"/>
      <c r="I38" s="185">
        <f>F38+G38-H38</f>
        <v>255324</v>
      </c>
      <c r="J38" s="185">
        <f>I38</f>
        <v>255324</v>
      </c>
      <c r="K38" s="524"/>
    </row>
    <row r="39" spans="1:11" ht="16.5" customHeight="1">
      <c r="A39" s="375" t="s">
        <v>1025</v>
      </c>
      <c r="B39" s="80" t="s">
        <v>84</v>
      </c>
      <c r="C39" s="71">
        <v>750</v>
      </c>
      <c r="D39" s="77"/>
      <c r="E39" s="71"/>
      <c r="F39" s="188">
        <f aca="true" t="shared" si="13" ref="F39:K39">F40+F42+F49+F51</f>
        <v>1519842</v>
      </c>
      <c r="G39" s="188">
        <f t="shared" si="13"/>
        <v>0</v>
      </c>
      <c r="H39" s="188">
        <f t="shared" si="13"/>
        <v>0</v>
      </c>
      <c r="I39" s="188">
        <f t="shared" si="13"/>
        <v>1519842</v>
      </c>
      <c r="J39" s="188">
        <f t="shared" si="13"/>
        <v>1316786</v>
      </c>
      <c r="K39" s="525">
        <f t="shared" si="13"/>
        <v>203056</v>
      </c>
    </row>
    <row r="40" spans="1:11" ht="18.75" customHeight="1">
      <c r="A40" s="466" t="s">
        <v>31</v>
      </c>
      <c r="B40" s="467" t="s">
        <v>50</v>
      </c>
      <c r="C40" s="470"/>
      <c r="D40" s="470">
        <v>75011</v>
      </c>
      <c r="E40" s="467"/>
      <c r="F40" s="469">
        <f aca="true" t="shared" si="14" ref="F40:K40">F41</f>
        <v>176374</v>
      </c>
      <c r="G40" s="469">
        <f t="shared" si="14"/>
        <v>0</v>
      </c>
      <c r="H40" s="469">
        <f t="shared" si="14"/>
        <v>0</v>
      </c>
      <c r="I40" s="469">
        <f t="shared" si="14"/>
        <v>176374</v>
      </c>
      <c r="J40" s="469">
        <f t="shared" si="14"/>
        <v>176374</v>
      </c>
      <c r="K40" s="523">
        <f t="shared" si="14"/>
        <v>0</v>
      </c>
    </row>
    <row r="41" spans="1:11" ht="23.25" customHeight="1">
      <c r="A41" s="346"/>
      <c r="B41" s="38" t="s">
        <v>64</v>
      </c>
      <c r="C41" s="72"/>
      <c r="D41" s="72"/>
      <c r="E41" s="72">
        <v>2110</v>
      </c>
      <c r="F41" s="185">
        <v>176374</v>
      </c>
      <c r="G41" s="185"/>
      <c r="H41" s="185"/>
      <c r="I41" s="185">
        <f>F41+G41-H41</f>
        <v>176374</v>
      </c>
      <c r="J41" s="185">
        <f>I41</f>
        <v>176374</v>
      </c>
      <c r="K41" s="524"/>
    </row>
    <row r="42" spans="1:11" ht="17.25" customHeight="1">
      <c r="A42" s="466" t="s">
        <v>52</v>
      </c>
      <c r="B42" s="467" t="s">
        <v>85</v>
      </c>
      <c r="C42" s="470"/>
      <c r="D42" s="470">
        <v>75020</v>
      </c>
      <c r="E42" s="470"/>
      <c r="F42" s="469">
        <f aca="true" t="shared" si="15" ref="F42:K42">SUM(F43:F48)</f>
        <v>712687</v>
      </c>
      <c r="G42" s="469">
        <f t="shared" si="15"/>
        <v>0</v>
      </c>
      <c r="H42" s="469">
        <f t="shared" si="15"/>
        <v>0</v>
      </c>
      <c r="I42" s="469">
        <f t="shared" si="15"/>
        <v>712687</v>
      </c>
      <c r="J42" s="469">
        <f t="shared" si="15"/>
        <v>712687</v>
      </c>
      <c r="K42" s="523">
        <f t="shared" si="15"/>
        <v>0</v>
      </c>
    </row>
    <row r="43" spans="1:11" ht="15.75" customHeight="1">
      <c r="A43" s="346"/>
      <c r="B43" s="38" t="s">
        <v>86</v>
      </c>
      <c r="C43" s="73"/>
      <c r="D43" s="73"/>
      <c r="E43" s="73" t="s">
        <v>180</v>
      </c>
      <c r="F43" s="185">
        <v>703287</v>
      </c>
      <c r="G43" s="185"/>
      <c r="H43" s="185"/>
      <c r="I43" s="185">
        <f aca="true" t="shared" si="16" ref="I43:I48">F43+G43-H43</f>
        <v>703287</v>
      </c>
      <c r="J43" s="185">
        <f aca="true" t="shared" si="17" ref="J43:J48">I43</f>
        <v>703287</v>
      </c>
      <c r="K43" s="524"/>
    </row>
    <row r="44" spans="1:11" ht="16.5" customHeight="1">
      <c r="A44" s="346"/>
      <c r="B44" s="38" t="s">
        <v>574</v>
      </c>
      <c r="C44" s="73"/>
      <c r="D44" s="73"/>
      <c r="E44" s="73" t="s">
        <v>573</v>
      </c>
      <c r="F44" s="185">
        <v>1000</v>
      </c>
      <c r="G44" s="185"/>
      <c r="H44" s="185"/>
      <c r="I44" s="185">
        <f t="shared" si="16"/>
        <v>1000</v>
      </c>
      <c r="J44" s="185">
        <f t="shared" si="17"/>
        <v>1000</v>
      </c>
      <c r="K44" s="524"/>
    </row>
    <row r="45" spans="1:11" ht="16.5" customHeight="1">
      <c r="A45" s="346"/>
      <c r="B45" s="38" t="s">
        <v>54</v>
      </c>
      <c r="C45" s="73"/>
      <c r="D45" s="73"/>
      <c r="E45" s="73" t="s">
        <v>176</v>
      </c>
      <c r="F45" s="185">
        <v>4600</v>
      </c>
      <c r="G45" s="185"/>
      <c r="H45" s="185"/>
      <c r="I45" s="185">
        <f t="shared" si="16"/>
        <v>4600</v>
      </c>
      <c r="J45" s="185">
        <f t="shared" si="17"/>
        <v>4600</v>
      </c>
      <c r="K45" s="524"/>
    </row>
    <row r="46" spans="1:11" ht="22.5" customHeight="1">
      <c r="A46" s="346"/>
      <c r="B46" s="38" t="s">
        <v>56</v>
      </c>
      <c r="C46" s="73"/>
      <c r="D46" s="73"/>
      <c r="E46" s="73" t="s">
        <v>177</v>
      </c>
      <c r="F46" s="185">
        <v>1200</v>
      </c>
      <c r="G46" s="185"/>
      <c r="H46" s="185"/>
      <c r="I46" s="185">
        <f t="shared" si="16"/>
        <v>1200</v>
      </c>
      <c r="J46" s="185">
        <f t="shared" si="17"/>
        <v>1200</v>
      </c>
      <c r="K46" s="524"/>
    </row>
    <row r="47" spans="1:11" ht="17.25" customHeight="1">
      <c r="A47" s="346"/>
      <c r="B47" s="38" t="s">
        <v>57</v>
      </c>
      <c r="C47" s="73"/>
      <c r="D47" s="73"/>
      <c r="E47" s="73" t="s">
        <v>178</v>
      </c>
      <c r="F47" s="185">
        <v>1200</v>
      </c>
      <c r="G47" s="185"/>
      <c r="H47" s="185"/>
      <c r="I47" s="185">
        <f t="shared" si="16"/>
        <v>1200</v>
      </c>
      <c r="J47" s="185">
        <f t="shared" si="17"/>
        <v>1200</v>
      </c>
      <c r="K47" s="524"/>
    </row>
    <row r="48" spans="1:11" ht="19.5" customHeight="1">
      <c r="A48" s="346"/>
      <c r="B48" s="38" t="s">
        <v>87</v>
      </c>
      <c r="C48" s="73"/>
      <c r="D48" s="73"/>
      <c r="E48" s="73" t="s">
        <v>179</v>
      </c>
      <c r="F48" s="185">
        <v>1400</v>
      </c>
      <c r="G48" s="185"/>
      <c r="H48" s="185"/>
      <c r="I48" s="185">
        <f t="shared" si="16"/>
        <v>1400</v>
      </c>
      <c r="J48" s="185">
        <f t="shared" si="17"/>
        <v>1400</v>
      </c>
      <c r="K48" s="524"/>
    </row>
    <row r="49" spans="1:11" ht="19.5" customHeight="1">
      <c r="A49" s="466" t="s">
        <v>94</v>
      </c>
      <c r="B49" s="467" t="s">
        <v>648</v>
      </c>
      <c r="C49" s="470"/>
      <c r="D49" s="470">
        <v>75045</v>
      </c>
      <c r="E49" s="467"/>
      <c r="F49" s="469">
        <f aca="true" t="shared" si="18" ref="F49:K49">F50</f>
        <v>15000</v>
      </c>
      <c r="G49" s="469">
        <f t="shared" si="18"/>
        <v>0</v>
      </c>
      <c r="H49" s="469">
        <f t="shared" si="18"/>
        <v>0</v>
      </c>
      <c r="I49" s="469">
        <f t="shared" si="18"/>
        <v>15000</v>
      </c>
      <c r="J49" s="469">
        <f t="shared" si="18"/>
        <v>15000</v>
      </c>
      <c r="K49" s="523">
        <f t="shared" si="18"/>
        <v>0</v>
      </c>
    </row>
    <row r="50" spans="1:11" ht="23.25" customHeight="1">
      <c r="A50" s="346"/>
      <c r="B50" s="38" t="s">
        <v>64</v>
      </c>
      <c r="C50" s="72"/>
      <c r="D50" s="72"/>
      <c r="E50" s="72">
        <v>2110</v>
      </c>
      <c r="F50" s="185">
        <v>15000</v>
      </c>
      <c r="G50" s="185"/>
      <c r="H50" s="185"/>
      <c r="I50" s="185">
        <f>F50+G50-H50</f>
        <v>15000</v>
      </c>
      <c r="J50" s="185">
        <f>I50</f>
        <v>15000</v>
      </c>
      <c r="K50" s="524"/>
    </row>
    <row r="51" spans="1:11" ht="27" customHeight="1">
      <c r="A51" s="466" t="s">
        <v>246</v>
      </c>
      <c r="B51" s="467" t="s">
        <v>917</v>
      </c>
      <c r="C51" s="470"/>
      <c r="D51" s="470">
        <v>75075</v>
      </c>
      <c r="E51" s="470"/>
      <c r="F51" s="469">
        <f aca="true" t="shared" si="19" ref="F51:K51">SUM(F52:F55)</f>
        <v>615781</v>
      </c>
      <c r="G51" s="469">
        <f t="shared" si="19"/>
        <v>0</v>
      </c>
      <c r="H51" s="469">
        <f t="shared" si="19"/>
        <v>0</v>
      </c>
      <c r="I51" s="469">
        <f t="shared" si="19"/>
        <v>615781</v>
      </c>
      <c r="J51" s="469">
        <f t="shared" si="19"/>
        <v>412725</v>
      </c>
      <c r="K51" s="469">
        <f t="shared" si="19"/>
        <v>203056</v>
      </c>
    </row>
    <row r="52" spans="1:12" ht="18" customHeight="1">
      <c r="A52" s="381"/>
      <c r="B52" s="182" t="s">
        <v>51</v>
      </c>
      <c r="C52" s="220"/>
      <c r="D52" s="220"/>
      <c r="E52" s="344" t="s">
        <v>175</v>
      </c>
      <c r="F52" s="221">
        <v>100</v>
      </c>
      <c r="G52" s="221"/>
      <c r="H52" s="221"/>
      <c r="I52" s="221">
        <f>F52+G52-H52</f>
        <v>100</v>
      </c>
      <c r="J52" s="221">
        <f>I52</f>
        <v>100</v>
      </c>
      <c r="K52" s="526"/>
      <c r="L52" s="11"/>
    </row>
    <row r="53" spans="1:12" ht="21.75" customHeight="1">
      <c r="A53" s="346"/>
      <c r="B53" s="723" t="s">
        <v>496</v>
      </c>
      <c r="C53" s="72"/>
      <c r="D53" s="72"/>
      <c r="E53" s="72">
        <v>2705</v>
      </c>
      <c r="F53" s="185">
        <v>343016</v>
      </c>
      <c r="G53" s="221"/>
      <c r="H53" s="221"/>
      <c r="I53" s="221">
        <f>F53+G53-H53</f>
        <v>343016</v>
      </c>
      <c r="J53" s="221">
        <f>I53</f>
        <v>343016</v>
      </c>
      <c r="K53" s="524"/>
      <c r="L53" s="11"/>
    </row>
    <row r="54" spans="1:12" ht="24.75" customHeight="1">
      <c r="A54" s="381"/>
      <c r="B54" s="68" t="s">
        <v>257</v>
      </c>
      <c r="C54" s="220"/>
      <c r="D54" s="220"/>
      <c r="E54" s="220">
        <v>2326</v>
      </c>
      <c r="F54" s="221">
        <v>69609</v>
      </c>
      <c r="G54" s="221"/>
      <c r="H54" s="221"/>
      <c r="I54" s="221">
        <f>F54+G54-H54</f>
        <v>69609</v>
      </c>
      <c r="J54" s="221">
        <f>I54</f>
        <v>69609</v>
      </c>
      <c r="K54" s="526"/>
      <c r="L54" s="11"/>
    </row>
    <row r="55" spans="1:12" ht="33.75" customHeight="1">
      <c r="A55" s="381"/>
      <c r="B55" s="694" t="s">
        <v>199</v>
      </c>
      <c r="C55" s="220"/>
      <c r="D55" s="220"/>
      <c r="E55" s="220">
        <v>6295</v>
      </c>
      <c r="F55" s="221">
        <v>203056</v>
      </c>
      <c r="G55" s="221"/>
      <c r="H55" s="221"/>
      <c r="I55" s="221">
        <f>F55+G55-H55</f>
        <v>203056</v>
      </c>
      <c r="J55" s="221"/>
      <c r="K55" s="526">
        <f>I55</f>
        <v>203056</v>
      </c>
      <c r="L55" s="11"/>
    </row>
    <row r="56" spans="1:12" ht="24.75" customHeight="1">
      <c r="A56" s="606" t="s">
        <v>1026</v>
      </c>
      <c r="B56" s="643" t="s">
        <v>805</v>
      </c>
      <c r="C56" s="607">
        <v>752</v>
      </c>
      <c r="D56" s="607"/>
      <c r="E56" s="607"/>
      <c r="F56" s="608">
        <f aca="true" t="shared" si="20" ref="F56:K57">F57</f>
        <v>700</v>
      </c>
      <c r="G56" s="608">
        <f t="shared" si="20"/>
        <v>0</v>
      </c>
      <c r="H56" s="608">
        <f t="shared" si="20"/>
        <v>0</v>
      </c>
      <c r="I56" s="608">
        <f t="shared" si="20"/>
        <v>700</v>
      </c>
      <c r="J56" s="608">
        <f t="shared" si="20"/>
        <v>700</v>
      </c>
      <c r="K56" s="656">
        <f t="shared" si="20"/>
        <v>0</v>
      </c>
      <c r="L56" s="11"/>
    </row>
    <row r="57" spans="1:12" ht="24.75" customHeight="1">
      <c r="A57" s="603" t="s">
        <v>31</v>
      </c>
      <c r="B57" s="602" t="s">
        <v>457</v>
      </c>
      <c r="C57" s="604"/>
      <c r="D57" s="604">
        <v>75212</v>
      </c>
      <c r="E57" s="604"/>
      <c r="F57" s="605">
        <f t="shared" si="20"/>
        <v>700</v>
      </c>
      <c r="G57" s="605">
        <f t="shared" si="20"/>
        <v>0</v>
      </c>
      <c r="H57" s="605">
        <f t="shared" si="20"/>
        <v>0</v>
      </c>
      <c r="I57" s="605">
        <f t="shared" si="20"/>
        <v>700</v>
      </c>
      <c r="J57" s="605">
        <f t="shared" si="20"/>
        <v>700</v>
      </c>
      <c r="K57" s="657">
        <f t="shared" si="20"/>
        <v>0</v>
      </c>
      <c r="L57" s="11"/>
    </row>
    <row r="58" spans="1:12" ht="24.75" customHeight="1">
      <c r="A58" s="381"/>
      <c r="B58" s="38" t="s">
        <v>87</v>
      </c>
      <c r="C58" s="72"/>
      <c r="D58" s="347"/>
      <c r="E58" s="73" t="s">
        <v>179</v>
      </c>
      <c r="F58" s="221">
        <v>700</v>
      </c>
      <c r="G58" s="221"/>
      <c r="H58" s="221"/>
      <c r="I58" s="221">
        <f>F58+G58-H58</f>
        <v>700</v>
      </c>
      <c r="J58" s="221">
        <f>I58</f>
        <v>700</v>
      </c>
      <c r="K58" s="526"/>
      <c r="L58" s="11"/>
    </row>
    <row r="59" spans="1:12" ht="27.75" customHeight="1">
      <c r="A59" s="375" t="s">
        <v>1013</v>
      </c>
      <c r="B59" s="80" t="s">
        <v>88</v>
      </c>
      <c r="C59" s="71">
        <v>754</v>
      </c>
      <c r="D59" s="77"/>
      <c r="E59" s="77"/>
      <c r="F59" s="188">
        <f aca="true" t="shared" si="21" ref="F59:K59">F60+F68</f>
        <v>3265200</v>
      </c>
      <c r="G59" s="188">
        <f t="shared" si="21"/>
        <v>6000</v>
      </c>
      <c r="H59" s="188">
        <f t="shared" si="21"/>
        <v>0</v>
      </c>
      <c r="I59" s="188">
        <f t="shared" si="21"/>
        <v>3271200</v>
      </c>
      <c r="J59" s="188">
        <f t="shared" si="21"/>
        <v>2851670</v>
      </c>
      <c r="K59" s="525">
        <f t="shared" si="21"/>
        <v>419530</v>
      </c>
      <c r="L59" s="11"/>
    </row>
    <row r="60" spans="1:11" ht="27.75" customHeight="1">
      <c r="A60" s="466" t="s">
        <v>31</v>
      </c>
      <c r="B60" s="467" t="s">
        <v>973</v>
      </c>
      <c r="C60" s="470"/>
      <c r="D60" s="470">
        <v>75411</v>
      </c>
      <c r="E60" s="467"/>
      <c r="F60" s="469">
        <f aca="true" t="shared" si="22" ref="F60:K60">SUM(F61:F67)</f>
        <v>3264200</v>
      </c>
      <c r="G60" s="469">
        <f t="shared" si="22"/>
        <v>6000</v>
      </c>
      <c r="H60" s="469">
        <f t="shared" si="22"/>
        <v>0</v>
      </c>
      <c r="I60" s="469">
        <f t="shared" si="22"/>
        <v>3270200</v>
      </c>
      <c r="J60" s="469">
        <f t="shared" si="22"/>
        <v>2850670</v>
      </c>
      <c r="K60" s="523">
        <f t="shared" si="22"/>
        <v>419530</v>
      </c>
    </row>
    <row r="61" spans="1:11" ht="18.75" customHeight="1">
      <c r="A61" s="346"/>
      <c r="B61" s="38" t="s">
        <v>51</v>
      </c>
      <c r="C61" s="380"/>
      <c r="D61" s="380"/>
      <c r="E61" s="79" t="s">
        <v>175</v>
      </c>
      <c r="F61" s="185">
        <v>1000</v>
      </c>
      <c r="G61" s="185"/>
      <c r="H61" s="185"/>
      <c r="I61" s="185">
        <f aca="true" t="shared" si="23" ref="I61:I67">F61+G61-H61</f>
        <v>1000</v>
      </c>
      <c r="J61" s="185">
        <f>I61</f>
        <v>1000</v>
      </c>
      <c r="K61" s="524"/>
    </row>
    <row r="62" spans="1:11" ht="23.25" customHeight="1">
      <c r="A62" s="346"/>
      <c r="B62" s="38" t="s">
        <v>64</v>
      </c>
      <c r="C62" s="380"/>
      <c r="D62" s="380"/>
      <c r="E62" s="79" t="s">
        <v>755</v>
      </c>
      <c r="F62" s="185">
        <v>2840000</v>
      </c>
      <c r="G62" s="185"/>
      <c r="H62" s="185"/>
      <c r="I62" s="185">
        <f t="shared" si="23"/>
        <v>2840000</v>
      </c>
      <c r="J62" s="185">
        <f>I62</f>
        <v>2840000</v>
      </c>
      <c r="K62" s="524"/>
    </row>
    <row r="63" spans="1:11" ht="34.5" customHeight="1">
      <c r="A63" s="346"/>
      <c r="B63" s="38" t="s">
        <v>948</v>
      </c>
      <c r="C63" s="72"/>
      <c r="D63" s="72"/>
      <c r="E63" s="72">
        <v>2440</v>
      </c>
      <c r="F63" s="185">
        <v>3670</v>
      </c>
      <c r="G63" s="185">
        <v>3000</v>
      </c>
      <c r="H63" s="185"/>
      <c r="I63" s="185">
        <f t="shared" si="23"/>
        <v>6670</v>
      </c>
      <c r="J63" s="185">
        <f>I63</f>
        <v>6670</v>
      </c>
      <c r="K63" s="524"/>
    </row>
    <row r="64" spans="1:11" ht="46.5" customHeight="1">
      <c r="A64" s="346"/>
      <c r="B64" s="38" t="s">
        <v>480</v>
      </c>
      <c r="C64" s="72"/>
      <c r="D64" s="72"/>
      <c r="E64" s="72">
        <v>2710</v>
      </c>
      <c r="F64" s="185"/>
      <c r="G64" s="185">
        <v>3000</v>
      </c>
      <c r="H64" s="185"/>
      <c r="I64" s="185">
        <f t="shared" si="23"/>
        <v>3000</v>
      </c>
      <c r="J64" s="185">
        <f>I64</f>
        <v>3000</v>
      </c>
      <c r="K64" s="524"/>
    </row>
    <row r="65" spans="1:11" ht="47.25" customHeight="1">
      <c r="A65" s="346"/>
      <c r="B65" s="209" t="s">
        <v>802</v>
      </c>
      <c r="C65" s="72"/>
      <c r="D65" s="72"/>
      <c r="E65" s="72">
        <v>6260</v>
      </c>
      <c r="F65" s="185">
        <v>19530</v>
      </c>
      <c r="G65" s="185"/>
      <c r="H65" s="185"/>
      <c r="I65" s="185">
        <f t="shared" si="23"/>
        <v>19530</v>
      </c>
      <c r="J65" s="185"/>
      <c r="K65" s="524">
        <f>I65</f>
        <v>19530</v>
      </c>
    </row>
    <row r="66" spans="1:11" ht="33.75" customHeight="1">
      <c r="A66" s="346"/>
      <c r="B66" s="68" t="s">
        <v>781</v>
      </c>
      <c r="C66" s="72"/>
      <c r="D66" s="72"/>
      <c r="E66" s="72">
        <v>6300</v>
      </c>
      <c r="F66" s="185">
        <v>100000</v>
      </c>
      <c r="G66" s="185"/>
      <c r="H66" s="185"/>
      <c r="I66" s="185">
        <f t="shared" si="23"/>
        <v>100000</v>
      </c>
      <c r="J66" s="185"/>
      <c r="K66" s="524">
        <f>I66</f>
        <v>100000</v>
      </c>
    </row>
    <row r="67" spans="1:11" ht="23.25" customHeight="1">
      <c r="A67" s="346"/>
      <c r="B67" s="38" t="s">
        <v>64</v>
      </c>
      <c r="C67" s="72"/>
      <c r="D67" s="72"/>
      <c r="E67" s="72">
        <v>6410</v>
      </c>
      <c r="F67" s="185">
        <v>300000</v>
      </c>
      <c r="G67" s="185"/>
      <c r="H67" s="185"/>
      <c r="I67" s="185">
        <f t="shared" si="23"/>
        <v>300000</v>
      </c>
      <c r="J67" s="185"/>
      <c r="K67" s="524">
        <f>I67</f>
        <v>300000</v>
      </c>
    </row>
    <row r="68" spans="1:11" ht="18" customHeight="1">
      <c r="A68" s="466" t="s">
        <v>52</v>
      </c>
      <c r="B68" s="467" t="s">
        <v>539</v>
      </c>
      <c r="C68" s="470"/>
      <c r="D68" s="470">
        <v>75414</v>
      </c>
      <c r="E68" s="470"/>
      <c r="F68" s="469">
        <f aca="true" t="shared" si="24" ref="F68:K68">F69</f>
        <v>1000</v>
      </c>
      <c r="G68" s="469">
        <f t="shared" si="24"/>
        <v>0</v>
      </c>
      <c r="H68" s="469">
        <f t="shared" si="24"/>
        <v>0</v>
      </c>
      <c r="I68" s="469">
        <f t="shared" si="24"/>
        <v>1000</v>
      </c>
      <c r="J68" s="469">
        <f t="shared" si="24"/>
        <v>1000</v>
      </c>
      <c r="K68" s="523">
        <f t="shared" si="24"/>
        <v>0</v>
      </c>
    </row>
    <row r="69" spans="1:11" ht="22.5" customHeight="1">
      <c r="A69" s="346"/>
      <c r="B69" s="38" t="s">
        <v>64</v>
      </c>
      <c r="C69" s="72"/>
      <c r="D69" s="72"/>
      <c r="E69" s="72">
        <v>2110</v>
      </c>
      <c r="F69" s="185">
        <v>1000</v>
      </c>
      <c r="G69" s="185"/>
      <c r="H69" s="185"/>
      <c r="I69" s="185">
        <f>F69+G69-H69</f>
        <v>1000</v>
      </c>
      <c r="J69" s="185">
        <f>I69</f>
        <v>1000</v>
      </c>
      <c r="K69" s="524"/>
    </row>
    <row r="70" spans="1:11" ht="36" customHeight="1">
      <c r="A70" s="375" t="s">
        <v>28</v>
      </c>
      <c r="B70" s="71" t="s">
        <v>194</v>
      </c>
      <c r="C70" s="74" t="s">
        <v>89</v>
      </c>
      <c r="D70" s="76"/>
      <c r="E70" s="76"/>
      <c r="F70" s="188">
        <f aca="true" t="shared" si="25" ref="F70:K70">F71</f>
        <v>2991604</v>
      </c>
      <c r="G70" s="188">
        <f t="shared" si="25"/>
        <v>0</v>
      </c>
      <c r="H70" s="188">
        <f t="shared" si="25"/>
        <v>0</v>
      </c>
      <c r="I70" s="188">
        <f t="shared" si="25"/>
        <v>2991604</v>
      </c>
      <c r="J70" s="188">
        <f t="shared" si="25"/>
        <v>2991604</v>
      </c>
      <c r="K70" s="525">
        <f t="shared" si="25"/>
        <v>0</v>
      </c>
    </row>
    <row r="71" spans="1:11" ht="27" customHeight="1">
      <c r="A71" s="466" t="s">
        <v>31</v>
      </c>
      <c r="B71" s="470" t="s">
        <v>191</v>
      </c>
      <c r="C71" s="468"/>
      <c r="D71" s="468" t="s">
        <v>90</v>
      </c>
      <c r="E71" s="468"/>
      <c r="F71" s="469">
        <f aca="true" t="shared" si="26" ref="F71:K71">F72+F73</f>
        <v>2991604</v>
      </c>
      <c r="G71" s="469">
        <f t="shared" si="26"/>
        <v>0</v>
      </c>
      <c r="H71" s="469">
        <f t="shared" si="26"/>
        <v>0</v>
      </c>
      <c r="I71" s="469">
        <f t="shared" si="26"/>
        <v>2991604</v>
      </c>
      <c r="J71" s="469">
        <f t="shared" si="26"/>
        <v>2991604</v>
      </c>
      <c r="K71" s="523">
        <f t="shared" si="26"/>
        <v>0</v>
      </c>
    </row>
    <row r="72" spans="1:11" ht="17.25" customHeight="1">
      <c r="A72" s="346"/>
      <c r="B72" s="38" t="s">
        <v>192</v>
      </c>
      <c r="C72" s="73"/>
      <c r="D72" s="73"/>
      <c r="E72" s="73" t="s">
        <v>181</v>
      </c>
      <c r="F72" s="185">
        <v>2900635</v>
      </c>
      <c r="G72" s="185"/>
      <c r="H72" s="185"/>
      <c r="I72" s="185">
        <f>F72+G72-H72</f>
        <v>2900635</v>
      </c>
      <c r="J72" s="185">
        <f>I72</f>
        <v>2900635</v>
      </c>
      <c r="K72" s="524"/>
    </row>
    <row r="73" spans="1:11" ht="15.75" customHeight="1">
      <c r="A73" s="346"/>
      <c r="B73" s="38" t="s">
        <v>618</v>
      </c>
      <c r="C73" s="73"/>
      <c r="D73" s="73"/>
      <c r="E73" s="73" t="s">
        <v>182</v>
      </c>
      <c r="F73" s="185">
        <v>90969</v>
      </c>
      <c r="G73" s="185"/>
      <c r="H73" s="185"/>
      <c r="I73" s="185">
        <f>F73+G73-H73</f>
        <v>90969</v>
      </c>
      <c r="J73" s="185">
        <f>I73</f>
        <v>90969</v>
      </c>
      <c r="K73" s="524"/>
    </row>
    <row r="74" spans="1:11" ht="20.25" customHeight="1">
      <c r="A74" s="375" t="s">
        <v>22</v>
      </c>
      <c r="B74" s="80" t="s">
        <v>91</v>
      </c>
      <c r="C74" s="71">
        <v>758</v>
      </c>
      <c r="D74" s="77"/>
      <c r="E74" s="77"/>
      <c r="F74" s="188">
        <f aca="true" t="shared" si="27" ref="F74:K74">F75+F77+F79+F81</f>
        <v>22687989</v>
      </c>
      <c r="G74" s="188">
        <f t="shared" si="27"/>
        <v>0</v>
      </c>
      <c r="H74" s="188">
        <f t="shared" si="27"/>
        <v>0</v>
      </c>
      <c r="I74" s="188">
        <f t="shared" si="27"/>
        <v>22687989</v>
      </c>
      <c r="J74" s="188">
        <f t="shared" si="27"/>
        <v>22687989</v>
      </c>
      <c r="K74" s="525">
        <f t="shared" si="27"/>
        <v>0</v>
      </c>
    </row>
    <row r="75" spans="1:11" ht="22.5" customHeight="1">
      <c r="A75" s="466" t="s">
        <v>31</v>
      </c>
      <c r="B75" s="467" t="s">
        <v>65</v>
      </c>
      <c r="C75" s="470"/>
      <c r="D75" s="470">
        <v>75801</v>
      </c>
      <c r="E75" s="470"/>
      <c r="F75" s="469">
        <f aca="true" t="shared" si="28" ref="F75:K75">F76</f>
        <v>17291755</v>
      </c>
      <c r="G75" s="469">
        <f t="shared" si="28"/>
        <v>0</v>
      </c>
      <c r="H75" s="469">
        <f t="shared" si="28"/>
        <v>0</v>
      </c>
      <c r="I75" s="469">
        <f t="shared" si="28"/>
        <v>17291755</v>
      </c>
      <c r="J75" s="469">
        <f t="shared" si="28"/>
        <v>17291755</v>
      </c>
      <c r="K75" s="523">
        <f t="shared" si="28"/>
        <v>0</v>
      </c>
    </row>
    <row r="76" spans="1:11" ht="18" customHeight="1">
      <c r="A76" s="346"/>
      <c r="B76" s="38" t="s">
        <v>1004</v>
      </c>
      <c r="C76" s="72"/>
      <c r="D76" s="72"/>
      <c r="E76" s="73" t="s">
        <v>184</v>
      </c>
      <c r="F76" s="185">
        <v>17291755</v>
      </c>
      <c r="G76" s="185"/>
      <c r="H76" s="185"/>
      <c r="I76" s="185">
        <f>F76+G76-H76</f>
        <v>17291755</v>
      </c>
      <c r="J76" s="185">
        <f>I76</f>
        <v>17291755</v>
      </c>
      <c r="K76" s="524"/>
    </row>
    <row r="77" spans="1:11" ht="23.25" customHeight="1">
      <c r="A77" s="466" t="s">
        <v>52</v>
      </c>
      <c r="B77" s="467" t="s">
        <v>127</v>
      </c>
      <c r="C77" s="470"/>
      <c r="D77" s="470">
        <v>75803</v>
      </c>
      <c r="E77" s="468"/>
      <c r="F77" s="469">
        <f aca="true" t="shared" si="29" ref="F77:K77">F78</f>
        <v>3151565</v>
      </c>
      <c r="G77" s="469">
        <f t="shared" si="29"/>
        <v>0</v>
      </c>
      <c r="H77" s="469">
        <f t="shared" si="29"/>
        <v>0</v>
      </c>
      <c r="I77" s="469">
        <f t="shared" si="29"/>
        <v>3151565</v>
      </c>
      <c r="J77" s="469">
        <f t="shared" si="29"/>
        <v>3151565</v>
      </c>
      <c r="K77" s="523">
        <f t="shared" si="29"/>
        <v>0</v>
      </c>
    </row>
    <row r="78" spans="1:11" ht="15.75" customHeight="1">
      <c r="A78" s="382"/>
      <c r="B78" s="38" t="s">
        <v>1005</v>
      </c>
      <c r="C78" s="72"/>
      <c r="D78" s="72"/>
      <c r="E78" s="73" t="s">
        <v>184</v>
      </c>
      <c r="F78" s="185">
        <v>3151565</v>
      </c>
      <c r="G78" s="185"/>
      <c r="H78" s="185"/>
      <c r="I78" s="185">
        <f>F78+G78-H78</f>
        <v>3151565</v>
      </c>
      <c r="J78" s="185">
        <f>I78</f>
        <v>3151565</v>
      </c>
      <c r="K78" s="524"/>
    </row>
    <row r="79" spans="1:11" ht="17.25" customHeight="1">
      <c r="A79" s="466" t="s">
        <v>94</v>
      </c>
      <c r="B79" s="467" t="s">
        <v>92</v>
      </c>
      <c r="C79" s="470"/>
      <c r="D79" s="470">
        <v>75814</v>
      </c>
      <c r="E79" s="468"/>
      <c r="F79" s="469">
        <f aca="true" t="shared" si="30" ref="F79:K79">F80</f>
        <v>35000</v>
      </c>
      <c r="G79" s="469">
        <f t="shared" si="30"/>
        <v>0</v>
      </c>
      <c r="H79" s="469">
        <f t="shared" si="30"/>
        <v>0</v>
      </c>
      <c r="I79" s="469">
        <f t="shared" si="30"/>
        <v>35000</v>
      </c>
      <c r="J79" s="469">
        <f t="shared" si="30"/>
        <v>35000</v>
      </c>
      <c r="K79" s="523">
        <f t="shared" si="30"/>
        <v>0</v>
      </c>
    </row>
    <row r="80" spans="1:11" ht="14.25" customHeight="1">
      <c r="A80" s="346"/>
      <c r="B80" s="38" t="s">
        <v>51</v>
      </c>
      <c r="C80" s="72"/>
      <c r="D80" s="72"/>
      <c r="E80" s="73" t="s">
        <v>175</v>
      </c>
      <c r="F80" s="185">
        <v>35000</v>
      </c>
      <c r="G80" s="185"/>
      <c r="H80" s="185"/>
      <c r="I80" s="185">
        <f>F80+G80-H80</f>
        <v>35000</v>
      </c>
      <c r="J80" s="185">
        <f>I80</f>
        <v>35000</v>
      </c>
      <c r="K80" s="524"/>
    </row>
    <row r="81" spans="1:11" ht="24" customHeight="1">
      <c r="A81" s="466" t="s">
        <v>96</v>
      </c>
      <c r="B81" s="467" t="s">
        <v>236</v>
      </c>
      <c r="C81" s="470"/>
      <c r="D81" s="470">
        <v>75832</v>
      </c>
      <c r="E81" s="468"/>
      <c r="F81" s="469">
        <f aca="true" t="shared" si="31" ref="F81:K81">F82</f>
        <v>2209669</v>
      </c>
      <c r="G81" s="469">
        <f t="shared" si="31"/>
        <v>0</v>
      </c>
      <c r="H81" s="469">
        <f t="shared" si="31"/>
        <v>0</v>
      </c>
      <c r="I81" s="469">
        <f t="shared" si="31"/>
        <v>2209669</v>
      </c>
      <c r="J81" s="469">
        <f t="shared" si="31"/>
        <v>2209669</v>
      </c>
      <c r="K81" s="523">
        <f t="shared" si="31"/>
        <v>0</v>
      </c>
    </row>
    <row r="82" spans="1:11" ht="17.25" customHeight="1">
      <c r="A82" s="379"/>
      <c r="B82" s="38" t="s">
        <v>1010</v>
      </c>
      <c r="C82" s="347"/>
      <c r="D82" s="347"/>
      <c r="E82" s="73" t="s">
        <v>184</v>
      </c>
      <c r="F82" s="185">
        <v>2209669</v>
      </c>
      <c r="G82" s="185"/>
      <c r="H82" s="185"/>
      <c r="I82" s="185">
        <f>F82+G82-H82</f>
        <v>2209669</v>
      </c>
      <c r="J82" s="185">
        <f>I82</f>
        <v>2209669</v>
      </c>
      <c r="K82" s="524"/>
    </row>
    <row r="83" spans="1:11" ht="16.5" customHeight="1">
      <c r="A83" s="375" t="s">
        <v>218</v>
      </c>
      <c r="B83" s="80" t="s">
        <v>93</v>
      </c>
      <c r="C83" s="74" t="s">
        <v>707</v>
      </c>
      <c r="D83" s="76"/>
      <c r="E83" s="76"/>
      <c r="F83" s="188">
        <f aca="true" t="shared" si="32" ref="F83:K83">F84+F88+F94+F96</f>
        <v>1167042</v>
      </c>
      <c r="G83" s="188">
        <f t="shared" si="32"/>
        <v>0</v>
      </c>
      <c r="H83" s="188">
        <f t="shared" si="32"/>
        <v>0</v>
      </c>
      <c r="I83" s="188">
        <f t="shared" si="32"/>
        <v>1167042</v>
      </c>
      <c r="J83" s="188">
        <f t="shared" si="32"/>
        <v>256414</v>
      </c>
      <c r="K83" s="525">
        <f t="shared" si="32"/>
        <v>910628</v>
      </c>
    </row>
    <row r="84" spans="1:11" ht="15.75" customHeight="1">
      <c r="A84" s="466" t="s">
        <v>31</v>
      </c>
      <c r="B84" s="467" t="s">
        <v>720</v>
      </c>
      <c r="C84" s="468"/>
      <c r="D84" s="468" t="s">
        <v>719</v>
      </c>
      <c r="E84" s="468"/>
      <c r="F84" s="469">
        <f aca="true" t="shared" si="33" ref="F84:K84">F85+F86+F87</f>
        <v>16796</v>
      </c>
      <c r="G84" s="469">
        <f t="shared" si="33"/>
        <v>0</v>
      </c>
      <c r="H84" s="469">
        <f t="shared" si="33"/>
        <v>0</v>
      </c>
      <c r="I84" s="469">
        <f t="shared" si="33"/>
        <v>16796</v>
      </c>
      <c r="J84" s="469">
        <f t="shared" si="33"/>
        <v>16796</v>
      </c>
      <c r="K84" s="523">
        <f t="shared" si="33"/>
        <v>0</v>
      </c>
    </row>
    <row r="85" spans="1:11" ht="15" customHeight="1">
      <c r="A85" s="346"/>
      <c r="B85" s="38" t="s">
        <v>54</v>
      </c>
      <c r="C85" s="73"/>
      <c r="D85" s="73"/>
      <c r="E85" s="73" t="s">
        <v>176</v>
      </c>
      <c r="F85" s="185">
        <v>528</v>
      </c>
      <c r="G85" s="185"/>
      <c r="H85" s="185"/>
      <c r="I85" s="185">
        <f>F85+G85-H85</f>
        <v>528</v>
      </c>
      <c r="J85" s="185">
        <f>I85</f>
        <v>528</v>
      </c>
      <c r="K85" s="524"/>
    </row>
    <row r="86" spans="1:11" ht="22.5" customHeight="1">
      <c r="A86" s="346"/>
      <c r="B86" s="38" t="s">
        <v>214</v>
      </c>
      <c r="C86" s="73"/>
      <c r="D86" s="73"/>
      <c r="E86" s="73" t="s">
        <v>177</v>
      </c>
      <c r="F86" s="185">
        <v>15764</v>
      </c>
      <c r="G86" s="185"/>
      <c r="H86" s="185"/>
      <c r="I86" s="185">
        <f>F86+G86-H86</f>
        <v>15764</v>
      </c>
      <c r="J86" s="185">
        <f>I86</f>
        <v>15764</v>
      </c>
      <c r="K86" s="524"/>
    </row>
    <row r="87" spans="1:11" ht="15.75" customHeight="1">
      <c r="A87" s="379"/>
      <c r="B87" s="38" t="s">
        <v>51</v>
      </c>
      <c r="C87" s="72"/>
      <c r="D87" s="347"/>
      <c r="E87" s="73" t="s">
        <v>175</v>
      </c>
      <c r="F87" s="185">
        <v>504</v>
      </c>
      <c r="G87" s="185"/>
      <c r="H87" s="185"/>
      <c r="I87" s="185">
        <f>F87+G87-H87</f>
        <v>504</v>
      </c>
      <c r="J87" s="185">
        <f>I87</f>
        <v>504</v>
      </c>
      <c r="K87" s="524"/>
    </row>
    <row r="88" spans="1:11" ht="18" customHeight="1">
      <c r="A88" s="466" t="s">
        <v>52</v>
      </c>
      <c r="B88" s="467" t="s">
        <v>751</v>
      </c>
      <c r="C88" s="470"/>
      <c r="D88" s="470">
        <v>80130</v>
      </c>
      <c r="E88" s="470"/>
      <c r="F88" s="469">
        <f aca="true" t="shared" si="34" ref="F88:K88">SUM(F89:F93)</f>
        <v>92373</v>
      </c>
      <c r="G88" s="469">
        <f t="shared" si="34"/>
        <v>0</v>
      </c>
      <c r="H88" s="469">
        <f t="shared" si="34"/>
        <v>0</v>
      </c>
      <c r="I88" s="469">
        <f t="shared" si="34"/>
        <v>92373</v>
      </c>
      <c r="J88" s="469">
        <f t="shared" si="34"/>
        <v>92338</v>
      </c>
      <c r="K88" s="523">
        <f t="shared" si="34"/>
        <v>35</v>
      </c>
    </row>
    <row r="89" spans="1:11" ht="22.5" customHeight="1">
      <c r="A89" s="379"/>
      <c r="B89" s="38" t="s">
        <v>214</v>
      </c>
      <c r="C89" s="72"/>
      <c r="D89" s="347"/>
      <c r="E89" s="73" t="s">
        <v>177</v>
      </c>
      <c r="F89" s="185">
        <v>22620</v>
      </c>
      <c r="G89" s="185"/>
      <c r="H89" s="185"/>
      <c r="I89" s="185">
        <f>F89+G89-H89</f>
        <v>22620</v>
      </c>
      <c r="J89" s="185">
        <f>I89</f>
        <v>22620</v>
      </c>
      <c r="K89" s="524"/>
    </row>
    <row r="90" spans="1:11" ht="17.25" customHeight="1">
      <c r="A90" s="379"/>
      <c r="B90" s="38" t="s">
        <v>57</v>
      </c>
      <c r="C90" s="72"/>
      <c r="D90" s="347"/>
      <c r="E90" s="73" t="s">
        <v>178</v>
      </c>
      <c r="F90" s="185">
        <v>49486</v>
      </c>
      <c r="G90" s="185"/>
      <c r="H90" s="185"/>
      <c r="I90" s="185">
        <f>F90+G90-H90</f>
        <v>49486</v>
      </c>
      <c r="J90" s="185">
        <f>I90</f>
        <v>49486</v>
      </c>
      <c r="K90" s="524"/>
    </row>
    <row r="91" spans="1:11" ht="16.5" customHeight="1">
      <c r="A91" s="379"/>
      <c r="B91" s="38" t="s">
        <v>911</v>
      </c>
      <c r="C91" s="72"/>
      <c r="D91" s="347"/>
      <c r="E91" s="73" t="s">
        <v>910</v>
      </c>
      <c r="F91" s="185">
        <v>35</v>
      </c>
      <c r="G91" s="185"/>
      <c r="H91" s="185"/>
      <c r="I91" s="185">
        <f>F91+G91-H91</f>
        <v>35</v>
      </c>
      <c r="J91" s="185"/>
      <c r="K91" s="524">
        <f>I91</f>
        <v>35</v>
      </c>
    </row>
    <row r="92" spans="1:11" ht="18" customHeight="1">
      <c r="A92" s="379"/>
      <c r="B92" s="38" t="s">
        <v>51</v>
      </c>
      <c r="C92" s="72"/>
      <c r="D92" s="347"/>
      <c r="E92" s="73" t="s">
        <v>175</v>
      </c>
      <c r="F92" s="185">
        <v>668</v>
      </c>
      <c r="G92" s="185"/>
      <c r="H92" s="185"/>
      <c r="I92" s="185">
        <f>F92+G92-H92</f>
        <v>668</v>
      </c>
      <c r="J92" s="185">
        <f>I92</f>
        <v>668</v>
      </c>
      <c r="K92" s="524"/>
    </row>
    <row r="93" spans="1:11" ht="18" customHeight="1">
      <c r="A93" s="379"/>
      <c r="B93" s="38" t="s">
        <v>87</v>
      </c>
      <c r="C93" s="72"/>
      <c r="D93" s="347"/>
      <c r="E93" s="73" t="s">
        <v>179</v>
      </c>
      <c r="F93" s="185">
        <v>19564</v>
      </c>
      <c r="G93" s="185"/>
      <c r="H93" s="185"/>
      <c r="I93" s="185">
        <f>F93+G93-H93</f>
        <v>19564</v>
      </c>
      <c r="J93" s="185">
        <f>I93</f>
        <v>19564</v>
      </c>
      <c r="K93" s="524"/>
    </row>
    <row r="94" spans="1:11" ht="18" customHeight="1">
      <c r="A94" s="466" t="s">
        <v>94</v>
      </c>
      <c r="B94" s="467" t="s">
        <v>577</v>
      </c>
      <c r="C94" s="470"/>
      <c r="D94" s="470">
        <v>80148</v>
      </c>
      <c r="E94" s="470"/>
      <c r="F94" s="469">
        <f aca="true" t="shared" si="35" ref="F94:K94">SUM(F95:F95)</f>
        <v>8000</v>
      </c>
      <c r="G94" s="469">
        <f t="shared" si="35"/>
        <v>0</v>
      </c>
      <c r="H94" s="469">
        <f t="shared" si="35"/>
        <v>0</v>
      </c>
      <c r="I94" s="469">
        <f t="shared" si="35"/>
        <v>8000</v>
      </c>
      <c r="J94" s="469">
        <f t="shared" si="35"/>
        <v>8000</v>
      </c>
      <c r="K94" s="523">
        <f t="shared" si="35"/>
        <v>0</v>
      </c>
    </row>
    <row r="95" spans="1:11" ht="18" customHeight="1">
      <c r="A95" s="379"/>
      <c r="B95" s="38" t="s">
        <v>57</v>
      </c>
      <c r="C95" s="72"/>
      <c r="D95" s="347"/>
      <c r="E95" s="73" t="s">
        <v>178</v>
      </c>
      <c r="F95" s="185">
        <v>8000</v>
      </c>
      <c r="G95" s="185"/>
      <c r="H95" s="185"/>
      <c r="I95" s="185">
        <f>F95+G95-H95</f>
        <v>8000</v>
      </c>
      <c r="J95" s="185">
        <f>I95</f>
        <v>8000</v>
      </c>
      <c r="K95" s="524"/>
    </row>
    <row r="96" spans="1:11" ht="18" customHeight="1">
      <c r="A96" s="466" t="s">
        <v>96</v>
      </c>
      <c r="B96" s="467" t="s">
        <v>651</v>
      </c>
      <c r="C96" s="470"/>
      <c r="D96" s="470">
        <v>80195</v>
      </c>
      <c r="E96" s="468"/>
      <c r="F96" s="469">
        <f aca="true" t="shared" si="36" ref="F96:K96">SUM(F97:F105)</f>
        <v>1049873</v>
      </c>
      <c r="G96" s="469">
        <f t="shared" si="36"/>
        <v>0</v>
      </c>
      <c r="H96" s="469">
        <f t="shared" si="36"/>
        <v>0</v>
      </c>
      <c r="I96" s="469">
        <f t="shared" si="36"/>
        <v>1049873</v>
      </c>
      <c r="J96" s="469">
        <f t="shared" si="36"/>
        <v>139280</v>
      </c>
      <c r="K96" s="469">
        <f t="shared" si="36"/>
        <v>910593</v>
      </c>
    </row>
    <row r="97" spans="1:11" ht="26.25" customHeight="1">
      <c r="A97" s="346"/>
      <c r="B97" s="38" t="s">
        <v>56</v>
      </c>
      <c r="C97" s="72"/>
      <c r="D97" s="72"/>
      <c r="E97" s="73" t="s">
        <v>177</v>
      </c>
      <c r="F97" s="185">
        <v>36000</v>
      </c>
      <c r="G97" s="185"/>
      <c r="H97" s="185"/>
      <c r="I97" s="185">
        <f aca="true" t="shared" si="37" ref="I97:I105">F97+G97-H97</f>
        <v>36000</v>
      </c>
      <c r="J97" s="185">
        <f aca="true" t="shared" si="38" ref="J97:J104">I97</f>
        <v>36000</v>
      </c>
      <c r="K97" s="524"/>
    </row>
    <row r="98" spans="1:11" ht="16.5" customHeight="1">
      <c r="A98" s="346"/>
      <c r="B98" s="38" t="s">
        <v>57</v>
      </c>
      <c r="C98" s="72"/>
      <c r="D98" s="72"/>
      <c r="E98" s="73" t="s">
        <v>178</v>
      </c>
      <c r="F98" s="185">
        <v>43000</v>
      </c>
      <c r="G98" s="185"/>
      <c r="H98" s="185"/>
      <c r="I98" s="185">
        <f t="shared" si="37"/>
        <v>43000</v>
      </c>
      <c r="J98" s="185">
        <f t="shared" si="38"/>
        <v>43000</v>
      </c>
      <c r="K98" s="524"/>
    </row>
    <row r="99" spans="1:11" ht="16.5" customHeight="1">
      <c r="A99" s="346"/>
      <c r="B99" s="38" t="s">
        <v>51</v>
      </c>
      <c r="C99" s="72"/>
      <c r="D99" s="347"/>
      <c r="E99" s="73" t="s">
        <v>175</v>
      </c>
      <c r="F99" s="185">
        <v>20</v>
      </c>
      <c r="G99" s="185"/>
      <c r="H99" s="185"/>
      <c r="I99" s="185">
        <f t="shared" si="37"/>
        <v>20</v>
      </c>
      <c r="J99" s="185">
        <f t="shared" si="38"/>
        <v>20</v>
      </c>
      <c r="K99" s="524"/>
    </row>
    <row r="100" spans="1:11" ht="16.5" customHeight="1">
      <c r="A100" s="346"/>
      <c r="B100" s="38" t="s">
        <v>87</v>
      </c>
      <c r="C100" s="72"/>
      <c r="D100" s="347"/>
      <c r="E100" s="73" t="s">
        <v>179</v>
      </c>
      <c r="F100" s="185">
        <v>3367</v>
      </c>
      <c r="G100" s="185"/>
      <c r="H100" s="185"/>
      <c r="I100" s="185">
        <f t="shared" si="37"/>
        <v>3367</v>
      </c>
      <c r="J100" s="185">
        <f t="shared" si="38"/>
        <v>3367</v>
      </c>
      <c r="K100" s="524"/>
    </row>
    <row r="101" spans="1:11" ht="18" customHeight="1">
      <c r="A101" s="346"/>
      <c r="B101" s="207" t="s">
        <v>578</v>
      </c>
      <c r="C101" s="72"/>
      <c r="D101" s="72"/>
      <c r="E101" s="73" t="s">
        <v>71</v>
      </c>
      <c r="F101" s="185">
        <v>10407</v>
      </c>
      <c r="G101" s="185"/>
      <c r="H101" s="185"/>
      <c r="I101" s="185">
        <f t="shared" si="37"/>
        <v>10407</v>
      </c>
      <c r="J101" s="185">
        <f t="shared" si="38"/>
        <v>10407</v>
      </c>
      <c r="K101" s="524"/>
    </row>
    <row r="102" spans="1:11" ht="23.25" customHeight="1">
      <c r="A102" s="346"/>
      <c r="B102" s="207" t="s">
        <v>496</v>
      </c>
      <c r="C102" s="72"/>
      <c r="D102" s="347"/>
      <c r="E102" s="73" t="s">
        <v>575</v>
      </c>
      <c r="F102" s="185">
        <v>2286</v>
      </c>
      <c r="G102" s="185"/>
      <c r="H102" s="185"/>
      <c r="I102" s="185">
        <f t="shared" si="37"/>
        <v>2286</v>
      </c>
      <c r="J102" s="185">
        <f t="shared" si="38"/>
        <v>2286</v>
      </c>
      <c r="K102" s="524"/>
    </row>
    <row r="103" spans="1:11" ht="55.5" customHeight="1">
      <c r="A103" s="346"/>
      <c r="B103" s="38" t="s">
        <v>445</v>
      </c>
      <c r="C103" s="72"/>
      <c r="D103" s="72"/>
      <c r="E103" s="73" t="s">
        <v>427</v>
      </c>
      <c r="F103" s="185">
        <v>37570</v>
      </c>
      <c r="G103" s="185"/>
      <c r="H103" s="185"/>
      <c r="I103" s="185">
        <f t="shared" si="37"/>
        <v>37570</v>
      </c>
      <c r="J103" s="185">
        <f t="shared" si="38"/>
        <v>37570</v>
      </c>
      <c r="K103" s="524"/>
    </row>
    <row r="104" spans="1:11" ht="55.5" customHeight="1">
      <c r="A104" s="346"/>
      <c r="B104" s="38" t="s">
        <v>445</v>
      </c>
      <c r="C104" s="72"/>
      <c r="D104" s="72"/>
      <c r="E104" s="73" t="s">
        <v>428</v>
      </c>
      <c r="F104" s="185">
        <v>6630</v>
      </c>
      <c r="G104" s="185"/>
      <c r="H104" s="185"/>
      <c r="I104" s="185">
        <f t="shared" si="37"/>
        <v>6630</v>
      </c>
      <c r="J104" s="185">
        <f t="shared" si="38"/>
        <v>6630</v>
      </c>
      <c r="K104" s="524"/>
    </row>
    <row r="105" spans="1:11" ht="25.5" customHeight="1">
      <c r="A105" s="346"/>
      <c r="B105" s="38" t="s">
        <v>581</v>
      </c>
      <c r="C105" s="72"/>
      <c r="D105" s="72"/>
      <c r="E105" s="73" t="s">
        <v>798</v>
      </c>
      <c r="F105" s="185">
        <v>910593</v>
      </c>
      <c r="G105" s="185"/>
      <c r="H105" s="185"/>
      <c r="I105" s="185">
        <f t="shared" si="37"/>
        <v>910593</v>
      </c>
      <c r="J105" s="185"/>
      <c r="K105" s="524">
        <f>I105</f>
        <v>910593</v>
      </c>
    </row>
    <row r="106" spans="1:11" s="10" customFormat="1" ht="17.25" customHeight="1">
      <c r="A106" s="375" t="s">
        <v>579</v>
      </c>
      <c r="B106" s="80" t="s">
        <v>95</v>
      </c>
      <c r="C106" s="71">
        <v>851</v>
      </c>
      <c r="D106" s="71"/>
      <c r="E106" s="74"/>
      <c r="F106" s="188">
        <f aca="true" t="shared" si="39" ref="F106:K106">F107+F110+F112</f>
        <v>2908415</v>
      </c>
      <c r="G106" s="188">
        <f t="shared" si="39"/>
        <v>0</v>
      </c>
      <c r="H106" s="188">
        <f t="shared" si="39"/>
        <v>0</v>
      </c>
      <c r="I106" s="188">
        <f t="shared" si="39"/>
        <v>2908415</v>
      </c>
      <c r="J106" s="188">
        <f t="shared" si="39"/>
        <v>1148081</v>
      </c>
      <c r="K106" s="525">
        <f t="shared" si="39"/>
        <v>1760334</v>
      </c>
    </row>
    <row r="107" spans="1:11" ht="17.25" customHeight="1">
      <c r="A107" s="383" t="s">
        <v>31</v>
      </c>
      <c r="B107" s="384" t="s">
        <v>791</v>
      </c>
      <c r="C107" s="345"/>
      <c r="D107" s="345">
        <v>85111</v>
      </c>
      <c r="E107" s="81"/>
      <c r="F107" s="184">
        <f aca="true" t="shared" si="40" ref="F107:K107">SUM(F108:F109)</f>
        <v>1019881</v>
      </c>
      <c r="G107" s="184">
        <f t="shared" si="40"/>
        <v>0</v>
      </c>
      <c r="H107" s="184">
        <f t="shared" si="40"/>
        <v>0</v>
      </c>
      <c r="I107" s="184">
        <f t="shared" si="40"/>
        <v>1019881</v>
      </c>
      <c r="J107" s="184">
        <f t="shared" si="40"/>
        <v>54120</v>
      </c>
      <c r="K107" s="527">
        <f t="shared" si="40"/>
        <v>965761</v>
      </c>
    </row>
    <row r="108" spans="1:11" ht="21.75" customHeight="1">
      <c r="A108" s="379"/>
      <c r="B108" s="38" t="s">
        <v>214</v>
      </c>
      <c r="C108" s="72"/>
      <c r="D108" s="72"/>
      <c r="E108" s="73" t="s">
        <v>177</v>
      </c>
      <c r="F108" s="185">
        <v>54120</v>
      </c>
      <c r="G108" s="185"/>
      <c r="H108" s="185"/>
      <c r="I108" s="185">
        <f>F108+G108-H108</f>
        <v>54120</v>
      </c>
      <c r="J108" s="185">
        <f>I108</f>
        <v>54120</v>
      </c>
      <c r="K108" s="524"/>
    </row>
    <row r="109" spans="1:11" ht="21.75" customHeight="1">
      <c r="A109" s="379"/>
      <c r="B109" s="38" t="s">
        <v>581</v>
      </c>
      <c r="C109" s="72"/>
      <c r="D109" s="72"/>
      <c r="E109" s="73" t="s">
        <v>798</v>
      </c>
      <c r="F109" s="185">
        <v>965761</v>
      </c>
      <c r="G109" s="185"/>
      <c r="H109" s="185"/>
      <c r="I109" s="185">
        <f>F109+G109-H109</f>
        <v>965761</v>
      </c>
      <c r="J109" s="185"/>
      <c r="K109" s="524">
        <f>I109</f>
        <v>965761</v>
      </c>
    </row>
    <row r="110" spans="1:11" ht="23.25" customHeight="1">
      <c r="A110" s="465" t="s">
        <v>52</v>
      </c>
      <c r="B110" s="384" t="s">
        <v>103</v>
      </c>
      <c r="C110" s="345"/>
      <c r="D110" s="345">
        <v>85156</v>
      </c>
      <c r="E110" s="384"/>
      <c r="F110" s="184">
        <f aca="true" t="shared" si="41" ref="F110:K110">F111</f>
        <v>1046179</v>
      </c>
      <c r="G110" s="184">
        <f t="shared" si="41"/>
        <v>0</v>
      </c>
      <c r="H110" s="184">
        <f t="shared" si="41"/>
        <v>0</v>
      </c>
      <c r="I110" s="184">
        <f t="shared" si="41"/>
        <v>1046179</v>
      </c>
      <c r="J110" s="184">
        <f t="shared" si="41"/>
        <v>1046179</v>
      </c>
      <c r="K110" s="527">
        <f t="shared" si="41"/>
        <v>0</v>
      </c>
    </row>
    <row r="111" spans="1:11" ht="22.5" customHeight="1">
      <c r="A111" s="346"/>
      <c r="B111" s="38" t="s">
        <v>68</v>
      </c>
      <c r="C111" s="72"/>
      <c r="D111" s="72"/>
      <c r="E111" s="72">
        <v>2110</v>
      </c>
      <c r="F111" s="185">
        <v>1046179</v>
      </c>
      <c r="G111" s="185"/>
      <c r="H111" s="185"/>
      <c r="I111" s="185">
        <f>F111+G111-H111</f>
        <v>1046179</v>
      </c>
      <c r="J111" s="185">
        <f>I111</f>
        <v>1046179</v>
      </c>
      <c r="K111" s="524"/>
    </row>
    <row r="112" spans="1:11" ht="20.25" customHeight="1">
      <c r="A112" s="383" t="s">
        <v>94</v>
      </c>
      <c r="B112" s="384" t="s">
        <v>651</v>
      </c>
      <c r="C112" s="345"/>
      <c r="D112" s="345">
        <v>85195</v>
      </c>
      <c r="E112" s="345"/>
      <c r="F112" s="184">
        <f aca="true" t="shared" si="42" ref="F112:K112">SUM(F113:F116)</f>
        <v>842355</v>
      </c>
      <c r="G112" s="184">
        <f t="shared" si="42"/>
        <v>0</v>
      </c>
      <c r="H112" s="184">
        <f t="shared" si="42"/>
        <v>0</v>
      </c>
      <c r="I112" s="184">
        <f t="shared" si="42"/>
        <v>842355</v>
      </c>
      <c r="J112" s="184">
        <f t="shared" si="42"/>
        <v>47782</v>
      </c>
      <c r="K112" s="184">
        <f t="shared" si="42"/>
        <v>794573</v>
      </c>
    </row>
    <row r="113" spans="1:11" ht="22.5" customHeight="1">
      <c r="A113" s="543"/>
      <c r="B113" s="38" t="s">
        <v>214</v>
      </c>
      <c r="C113" s="72"/>
      <c r="D113" s="72"/>
      <c r="E113" s="73" t="s">
        <v>177</v>
      </c>
      <c r="F113" s="185">
        <v>46927</v>
      </c>
      <c r="G113" s="545"/>
      <c r="H113" s="545"/>
      <c r="I113" s="545">
        <f>F113+G113-H113</f>
        <v>46927</v>
      </c>
      <c r="J113" s="545">
        <f>I113</f>
        <v>46927</v>
      </c>
      <c r="K113" s="546"/>
    </row>
    <row r="114" spans="1:11" ht="20.25" customHeight="1">
      <c r="A114" s="543"/>
      <c r="B114" s="38" t="s">
        <v>87</v>
      </c>
      <c r="C114" s="544"/>
      <c r="D114" s="544"/>
      <c r="E114" s="547" t="s">
        <v>179</v>
      </c>
      <c r="F114" s="545">
        <v>855</v>
      </c>
      <c r="G114" s="545"/>
      <c r="H114" s="545"/>
      <c r="I114" s="185">
        <f>F114+G114-H114</f>
        <v>855</v>
      </c>
      <c r="J114" s="545">
        <f>I114</f>
        <v>855</v>
      </c>
      <c r="K114" s="546"/>
    </row>
    <row r="115" spans="1:11" ht="45" customHeight="1">
      <c r="A115" s="543"/>
      <c r="B115" s="209" t="s">
        <v>802</v>
      </c>
      <c r="C115" s="547"/>
      <c r="D115" s="547"/>
      <c r="E115" s="547" t="s">
        <v>947</v>
      </c>
      <c r="F115" s="545">
        <v>664573</v>
      </c>
      <c r="G115" s="545"/>
      <c r="H115" s="545"/>
      <c r="I115" s="185">
        <f>F115+G115-H115</f>
        <v>664573</v>
      </c>
      <c r="J115" s="545"/>
      <c r="K115" s="546">
        <f>I115</f>
        <v>664573</v>
      </c>
    </row>
    <row r="116" spans="1:11" ht="33.75" customHeight="1">
      <c r="A116" s="346"/>
      <c r="B116" s="38" t="s">
        <v>576</v>
      </c>
      <c r="C116" s="72"/>
      <c r="D116" s="72"/>
      <c r="E116" s="72">
        <v>6300</v>
      </c>
      <c r="F116" s="185">
        <v>130000</v>
      </c>
      <c r="G116" s="185"/>
      <c r="H116" s="185"/>
      <c r="I116" s="185">
        <f>F116+G116-H116</f>
        <v>130000</v>
      </c>
      <c r="J116" s="185"/>
      <c r="K116" s="524">
        <f>I116</f>
        <v>130000</v>
      </c>
    </row>
    <row r="117" spans="1:11" ht="18" customHeight="1">
      <c r="A117" s="375" t="s">
        <v>66</v>
      </c>
      <c r="B117" s="80" t="s">
        <v>688</v>
      </c>
      <c r="C117" s="71">
        <v>852</v>
      </c>
      <c r="D117" s="71"/>
      <c r="E117" s="71"/>
      <c r="F117" s="188">
        <f aca="true" t="shared" si="43" ref="F117:K117">F118+F123+F127+F129+F133+F136+F138</f>
        <v>2147734</v>
      </c>
      <c r="G117" s="188">
        <f t="shared" si="43"/>
        <v>0</v>
      </c>
      <c r="H117" s="188">
        <f t="shared" si="43"/>
        <v>0</v>
      </c>
      <c r="I117" s="188">
        <f t="shared" si="43"/>
        <v>2147734</v>
      </c>
      <c r="J117" s="188">
        <f t="shared" si="43"/>
        <v>2147734</v>
      </c>
      <c r="K117" s="525">
        <f t="shared" si="43"/>
        <v>0</v>
      </c>
    </row>
    <row r="118" spans="1:11" ht="19.5" customHeight="1">
      <c r="A118" s="466" t="s">
        <v>31</v>
      </c>
      <c r="B118" s="467" t="s">
        <v>979</v>
      </c>
      <c r="C118" s="468"/>
      <c r="D118" s="468" t="s">
        <v>689</v>
      </c>
      <c r="E118" s="468"/>
      <c r="F118" s="469">
        <f aca="true" t="shared" si="44" ref="F118:K118">F119+F120+F121+F122</f>
        <v>561302</v>
      </c>
      <c r="G118" s="469">
        <f t="shared" si="44"/>
        <v>0</v>
      </c>
      <c r="H118" s="469">
        <f t="shared" si="44"/>
        <v>0</v>
      </c>
      <c r="I118" s="469">
        <f t="shared" si="44"/>
        <v>561302</v>
      </c>
      <c r="J118" s="469">
        <f t="shared" si="44"/>
        <v>561302</v>
      </c>
      <c r="K118" s="523">
        <f t="shared" si="44"/>
        <v>0</v>
      </c>
    </row>
    <row r="119" spans="1:11" ht="24.75" customHeight="1">
      <c r="A119" s="379"/>
      <c r="B119" s="38" t="s">
        <v>930</v>
      </c>
      <c r="C119" s="378"/>
      <c r="D119" s="378"/>
      <c r="E119" s="73" t="s">
        <v>931</v>
      </c>
      <c r="F119" s="185">
        <v>500</v>
      </c>
      <c r="G119" s="185"/>
      <c r="H119" s="185"/>
      <c r="I119" s="185">
        <f>F119+G119-H119</f>
        <v>500</v>
      </c>
      <c r="J119" s="185">
        <f>I119</f>
        <v>500</v>
      </c>
      <c r="K119" s="524"/>
    </row>
    <row r="120" spans="1:11" ht="15.75" customHeight="1">
      <c r="A120" s="379"/>
      <c r="B120" s="38" t="s">
        <v>51</v>
      </c>
      <c r="C120" s="73"/>
      <c r="D120" s="73"/>
      <c r="E120" s="73" t="s">
        <v>175</v>
      </c>
      <c r="F120" s="185">
        <v>200</v>
      </c>
      <c r="G120" s="185"/>
      <c r="H120" s="185"/>
      <c r="I120" s="185">
        <f>F120+G120-H120</f>
        <v>200</v>
      </c>
      <c r="J120" s="185">
        <f>I120</f>
        <v>200</v>
      </c>
      <c r="K120" s="524"/>
    </row>
    <row r="121" spans="1:11" ht="17.25" customHeight="1">
      <c r="A121" s="379"/>
      <c r="B121" s="38" t="s">
        <v>70</v>
      </c>
      <c r="C121" s="73"/>
      <c r="D121" s="73"/>
      <c r="E121" s="73" t="s">
        <v>71</v>
      </c>
      <c r="F121" s="185">
        <v>9000</v>
      </c>
      <c r="G121" s="185"/>
      <c r="H121" s="185"/>
      <c r="I121" s="185">
        <f>F121+G121-H121</f>
        <v>9000</v>
      </c>
      <c r="J121" s="185">
        <f>I121</f>
        <v>9000</v>
      </c>
      <c r="K121" s="524"/>
    </row>
    <row r="122" spans="1:11" ht="21" customHeight="1">
      <c r="A122" s="379"/>
      <c r="B122" s="38" t="s">
        <v>72</v>
      </c>
      <c r="C122" s="347"/>
      <c r="D122" s="72"/>
      <c r="E122" s="72">
        <v>2320</v>
      </c>
      <c r="F122" s="185">
        <v>551602</v>
      </c>
      <c r="G122" s="185"/>
      <c r="H122" s="185"/>
      <c r="I122" s="185">
        <f>F122+G122-H122</f>
        <v>551602</v>
      </c>
      <c r="J122" s="185">
        <f>I122</f>
        <v>551602</v>
      </c>
      <c r="K122" s="524"/>
    </row>
    <row r="123" spans="1:11" ht="19.5" customHeight="1">
      <c r="A123" s="466" t="s">
        <v>52</v>
      </c>
      <c r="B123" s="467" t="s">
        <v>844</v>
      </c>
      <c r="C123" s="468"/>
      <c r="D123" s="468" t="s">
        <v>691</v>
      </c>
      <c r="E123" s="468"/>
      <c r="F123" s="469">
        <f aca="true" t="shared" si="45" ref="F123:K123">F124+F125+F126</f>
        <v>1083184</v>
      </c>
      <c r="G123" s="469">
        <f t="shared" si="45"/>
        <v>0</v>
      </c>
      <c r="H123" s="469">
        <f t="shared" si="45"/>
        <v>0</v>
      </c>
      <c r="I123" s="469">
        <f t="shared" si="45"/>
        <v>1083184</v>
      </c>
      <c r="J123" s="469">
        <f t="shared" si="45"/>
        <v>1083184</v>
      </c>
      <c r="K123" s="523">
        <f t="shared" si="45"/>
        <v>0</v>
      </c>
    </row>
    <row r="124" spans="1:11" ht="15" customHeight="1">
      <c r="A124" s="346"/>
      <c r="B124" s="38" t="s">
        <v>57</v>
      </c>
      <c r="C124" s="73"/>
      <c r="D124" s="73"/>
      <c r="E124" s="73" t="s">
        <v>178</v>
      </c>
      <c r="F124" s="185">
        <v>718600</v>
      </c>
      <c r="G124" s="185"/>
      <c r="H124" s="185"/>
      <c r="I124" s="185">
        <f>F124+G124-H124</f>
        <v>718600</v>
      </c>
      <c r="J124" s="185">
        <f>I124</f>
        <v>718600</v>
      </c>
      <c r="K124" s="524"/>
    </row>
    <row r="125" spans="1:11" ht="16.5" customHeight="1">
      <c r="A125" s="346"/>
      <c r="B125" s="38" t="s">
        <v>51</v>
      </c>
      <c r="C125" s="73"/>
      <c r="D125" s="73"/>
      <c r="E125" s="73" t="s">
        <v>175</v>
      </c>
      <c r="F125" s="185">
        <v>400</v>
      </c>
      <c r="G125" s="185"/>
      <c r="H125" s="185"/>
      <c r="I125" s="185">
        <f>F125+G125-H125</f>
        <v>400</v>
      </c>
      <c r="J125" s="185">
        <f>I125</f>
        <v>400</v>
      </c>
      <c r="K125" s="524"/>
    </row>
    <row r="126" spans="1:11" ht="16.5" customHeight="1">
      <c r="A126" s="346"/>
      <c r="B126" s="38" t="s">
        <v>73</v>
      </c>
      <c r="C126" s="72"/>
      <c r="D126" s="347"/>
      <c r="E126" s="72">
        <v>2130</v>
      </c>
      <c r="F126" s="185">
        <v>364184</v>
      </c>
      <c r="G126" s="185"/>
      <c r="H126" s="185"/>
      <c r="I126" s="185">
        <f>F126+G126-H126</f>
        <v>364184</v>
      </c>
      <c r="J126" s="185">
        <f>I126</f>
        <v>364184</v>
      </c>
      <c r="K126" s="524"/>
    </row>
    <row r="127" spans="1:11" ht="19.5" customHeight="1">
      <c r="A127" s="466" t="s">
        <v>94</v>
      </c>
      <c r="B127" s="467" t="s">
        <v>74</v>
      </c>
      <c r="C127" s="470"/>
      <c r="D127" s="470">
        <v>85203</v>
      </c>
      <c r="E127" s="470"/>
      <c r="F127" s="469">
        <f aca="true" t="shared" si="46" ref="F127:K127">F128</f>
        <v>357000</v>
      </c>
      <c r="G127" s="469">
        <f t="shared" si="46"/>
        <v>0</v>
      </c>
      <c r="H127" s="469">
        <f t="shared" si="46"/>
        <v>0</v>
      </c>
      <c r="I127" s="469">
        <f t="shared" si="46"/>
        <v>357000</v>
      </c>
      <c r="J127" s="469">
        <f t="shared" si="46"/>
        <v>357000</v>
      </c>
      <c r="K127" s="523">
        <f t="shared" si="46"/>
        <v>0</v>
      </c>
    </row>
    <row r="128" spans="1:11" ht="22.5" customHeight="1">
      <c r="A128" s="346"/>
      <c r="B128" s="38" t="s">
        <v>68</v>
      </c>
      <c r="C128" s="72"/>
      <c r="D128" s="347"/>
      <c r="E128" s="72">
        <v>2110</v>
      </c>
      <c r="F128" s="185">
        <v>357000</v>
      </c>
      <c r="G128" s="185"/>
      <c r="H128" s="185"/>
      <c r="I128" s="185">
        <f>F128+G128-H128</f>
        <v>357000</v>
      </c>
      <c r="J128" s="185">
        <f>I128</f>
        <v>357000</v>
      </c>
      <c r="K128" s="524"/>
    </row>
    <row r="129" spans="1:11" ht="16.5" customHeight="1">
      <c r="A129" s="466" t="s">
        <v>96</v>
      </c>
      <c r="B129" s="467" t="s">
        <v>980</v>
      </c>
      <c r="C129" s="468"/>
      <c r="D129" s="468" t="s">
        <v>696</v>
      </c>
      <c r="E129" s="468"/>
      <c r="F129" s="469">
        <f aca="true" t="shared" si="47" ref="F129:K129">F130+F131+F132</f>
        <v>44848</v>
      </c>
      <c r="G129" s="469">
        <f t="shared" si="47"/>
        <v>0</v>
      </c>
      <c r="H129" s="469">
        <f t="shared" si="47"/>
        <v>0</v>
      </c>
      <c r="I129" s="469">
        <f t="shared" si="47"/>
        <v>44848</v>
      </c>
      <c r="J129" s="469">
        <f t="shared" si="47"/>
        <v>44848</v>
      </c>
      <c r="K129" s="523">
        <f t="shared" si="47"/>
        <v>0</v>
      </c>
    </row>
    <row r="130" spans="1:11" ht="21.75" customHeight="1">
      <c r="A130" s="346"/>
      <c r="B130" s="38" t="s">
        <v>930</v>
      </c>
      <c r="C130" s="73"/>
      <c r="D130" s="73"/>
      <c r="E130" s="73" t="s">
        <v>931</v>
      </c>
      <c r="F130" s="185">
        <v>500</v>
      </c>
      <c r="G130" s="185"/>
      <c r="H130" s="185"/>
      <c r="I130" s="185">
        <f>F130+G130-H130</f>
        <v>500</v>
      </c>
      <c r="J130" s="185">
        <f>I130</f>
        <v>500</v>
      </c>
      <c r="K130" s="524"/>
    </row>
    <row r="131" spans="1:11" ht="21" customHeight="1">
      <c r="A131" s="346"/>
      <c r="B131" s="182" t="s">
        <v>243</v>
      </c>
      <c r="C131" s="73"/>
      <c r="D131" s="73"/>
      <c r="E131" s="73" t="s">
        <v>641</v>
      </c>
      <c r="F131" s="185">
        <v>32854</v>
      </c>
      <c r="G131" s="185"/>
      <c r="H131" s="185"/>
      <c r="I131" s="185">
        <f>F131+G131-H131</f>
        <v>32854</v>
      </c>
      <c r="J131" s="185">
        <f>I131</f>
        <v>32854</v>
      </c>
      <c r="K131" s="524"/>
    </row>
    <row r="132" spans="1:11" ht="24" customHeight="1">
      <c r="A132" s="346"/>
      <c r="B132" s="38" t="s">
        <v>72</v>
      </c>
      <c r="C132" s="73"/>
      <c r="D132" s="73"/>
      <c r="E132" s="73" t="s">
        <v>759</v>
      </c>
      <c r="F132" s="185">
        <v>11494</v>
      </c>
      <c r="G132" s="185"/>
      <c r="H132" s="185"/>
      <c r="I132" s="185">
        <f>F132+G132-H132</f>
        <v>11494</v>
      </c>
      <c r="J132" s="185">
        <f>I132</f>
        <v>11494</v>
      </c>
      <c r="K132" s="524"/>
    </row>
    <row r="133" spans="1:11" ht="18.75" customHeight="1">
      <c r="A133" s="466" t="s">
        <v>97</v>
      </c>
      <c r="B133" s="467" t="s">
        <v>1003</v>
      </c>
      <c r="C133" s="468"/>
      <c r="D133" s="468" t="s">
        <v>692</v>
      </c>
      <c r="E133" s="468"/>
      <c r="F133" s="469">
        <f aca="true" t="shared" si="48" ref="F133:K133">F134+F135</f>
        <v>3300</v>
      </c>
      <c r="G133" s="469">
        <f t="shared" si="48"/>
        <v>0</v>
      </c>
      <c r="H133" s="469">
        <f t="shared" si="48"/>
        <v>0</v>
      </c>
      <c r="I133" s="469">
        <f t="shared" si="48"/>
        <v>3300</v>
      </c>
      <c r="J133" s="469">
        <f t="shared" si="48"/>
        <v>3300</v>
      </c>
      <c r="K133" s="523">
        <f t="shared" si="48"/>
        <v>0</v>
      </c>
    </row>
    <row r="134" spans="1:11" ht="18.75" customHeight="1">
      <c r="A134" s="346"/>
      <c r="B134" s="38" t="s">
        <v>51</v>
      </c>
      <c r="C134" s="73"/>
      <c r="D134" s="73"/>
      <c r="E134" s="73" t="s">
        <v>175</v>
      </c>
      <c r="F134" s="185">
        <v>300</v>
      </c>
      <c r="G134" s="185"/>
      <c r="H134" s="185"/>
      <c r="I134" s="185">
        <f>F134+G134-H134</f>
        <v>300</v>
      </c>
      <c r="J134" s="185">
        <f>I134</f>
        <v>300</v>
      </c>
      <c r="K134" s="524"/>
    </row>
    <row r="135" spans="1:11" ht="18.75" customHeight="1">
      <c r="A135" s="346"/>
      <c r="B135" s="38" t="s">
        <v>73</v>
      </c>
      <c r="C135" s="72"/>
      <c r="D135" s="347"/>
      <c r="E135" s="72">
        <v>2130</v>
      </c>
      <c r="F135" s="185">
        <v>3000</v>
      </c>
      <c r="G135" s="185"/>
      <c r="H135" s="185"/>
      <c r="I135" s="185">
        <f>F135+G135-H135</f>
        <v>3000</v>
      </c>
      <c r="J135" s="185">
        <f>I135</f>
        <v>3000</v>
      </c>
      <c r="K135" s="524"/>
    </row>
    <row r="136" spans="1:11" ht="38.25" customHeight="1">
      <c r="A136" s="466" t="s">
        <v>124</v>
      </c>
      <c r="B136" s="467" t="s">
        <v>927</v>
      </c>
      <c r="C136" s="468"/>
      <c r="D136" s="468" t="s">
        <v>925</v>
      </c>
      <c r="E136" s="468"/>
      <c r="F136" s="469">
        <f aca="true" t="shared" si="49" ref="F136:K136">F137</f>
        <v>7200</v>
      </c>
      <c r="G136" s="469">
        <f t="shared" si="49"/>
        <v>0</v>
      </c>
      <c r="H136" s="469">
        <f t="shared" si="49"/>
        <v>0</v>
      </c>
      <c r="I136" s="469">
        <f t="shared" si="49"/>
        <v>7200</v>
      </c>
      <c r="J136" s="469">
        <f t="shared" si="49"/>
        <v>7200</v>
      </c>
      <c r="K136" s="523">
        <f t="shared" si="49"/>
        <v>0</v>
      </c>
    </row>
    <row r="137" spans="1:11" ht="16.5" customHeight="1">
      <c r="A137" s="183"/>
      <c r="B137" s="38" t="s">
        <v>87</v>
      </c>
      <c r="C137" s="79"/>
      <c r="D137" s="79"/>
      <c r="E137" s="79" t="s">
        <v>179</v>
      </c>
      <c r="F137" s="185">
        <v>7200</v>
      </c>
      <c r="G137" s="185"/>
      <c r="H137" s="185"/>
      <c r="I137" s="185">
        <f>F137+G137-H137</f>
        <v>7200</v>
      </c>
      <c r="J137" s="185">
        <f>I137</f>
        <v>7200</v>
      </c>
      <c r="K137" s="524"/>
    </row>
    <row r="138" spans="1:11" ht="15.75" customHeight="1">
      <c r="A138" s="466" t="s">
        <v>75</v>
      </c>
      <c r="B138" s="467" t="s">
        <v>651</v>
      </c>
      <c r="C138" s="468"/>
      <c r="D138" s="468" t="s">
        <v>694</v>
      </c>
      <c r="E138" s="468"/>
      <c r="F138" s="469">
        <f aca="true" t="shared" si="50" ref="F138:K138">SUM(F139:F140)</f>
        <v>90900</v>
      </c>
      <c r="G138" s="469">
        <f t="shared" si="50"/>
        <v>0</v>
      </c>
      <c r="H138" s="469">
        <f t="shared" si="50"/>
        <v>0</v>
      </c>
      <c r="I138" s="469">
        <f t="shared" si="50"/>
        <v>90900</v>
      </c>
      <c r="J138" s="469">
        <f t="shared" si="50"/>
        <v>90900</v>
      </c>
      <c r="K138" s="523">
        <f t="shared" si="50"/>
        <v>0</v>
      </c>
    </row>
    <row r="139" spans="1:12" ht="21" customHeight="1">
      <c r="A139" s="183"/>
      <c r="B139" s="89" t="s">
        <v>68</v>
      </c>
      <c r="C139" s="79"/>
      <c r="D139" s="79"/>
      <c r="E139" s="79" t="s">
        <v>755</v>
      </c>
      <c r="F139" s="190">
        <v>30000</v>
      </c>
      <c r="G139" s="190"/>
      <c r="H139" s="190"/>
      <c r="I139" s="190">
        <f>F139+G139-H139</f>
        <v>30000</v>
      </c>
      <c r="J139" s="190">
        <f>I139</f>
        <v>30000</v>
      </c>
      <c r="K139" s="528"/>
      <c r="L139" s="53"/>
    </row>
    <row r="140" spans="1:12" ht="21" customHeight="1">
      <c r="A140" s="183"/>
      <c r="B140" s="89"/>
      <c r="C140" s="79"/>
      <c r="D140" s="79"/>
      <c r="E140" s="79" t="s">
        <v>429</v>
      </c>
      <c r="F140" s="190">
        <v>60900</v>
      </c>
      <c r="G140" s="190"/>
      <c r="H140" s="190"/>
      <c r="I140" s="190">
        <f>F140+G140-H140</f>
        <v>60900</v>
      </c>
      <c r="J140" s="190">
        <f>I140</f>
        <v>60900</v>
      </c>
      <c r="K140" s="528"/>
      <c r="L140" s="53"/>
    </row>
    <row r="141" spans="1:12" ht="25.5" customHeight="1">
      <c r="A141" s="375" t="s">
        <v>69</v>
      </c>
      <c r="B141" s="80" t="s">
        <v>693</v>
      </c>
      <c r="C141" s="74" t="s">
        <v>838</v>
      </c>
      <c r="D141" s="74"/>
      <c r="E141" s="74"/>
      <c r="F141" s="188">
        <f aca="true" t="shared" si="51" ref="F141:K141">F142+F144+F151</f>
        <v>2028961</v>
      </c>
      <c r="G141" s="188">
        <f t="shared" si="51"/>
        <v>0</v>
      </c>
      <c r="H141" s="188">
        <f t="shared" si="51"/>
        <v>200000</v>
      </c>
      <c r="I141" s="188">
        <f t="shared" si="51"/>
        <v>1828961</v>
      </c>
      <c r="J141" s="188">
        <f t="shared" si="51"/>
        <v>1803961</v>
      </c>
      <c r="K141" s="188">
        <f t="shared" si="51"/>
        <v>25000</v>
      </c>
      <c r="L141" s="53"/>
    </row>
    <row r="142" spans="1:12" s="51" customFormat="1" ht="15.75" customHeight="1">
      <c r="A142" s="466" t="s">
        <v>52</v>
      </c>
      <c r="B142" s="467" t="s">
        <v>98</v>
      </c>
      <c r="C142" s="468"/>
      <c r="D142" s="468" t="s">
        <v>850</v>
      </c>
      <c r="E142" s="468"/>
      <c r="F142" s="469">
        <f aca="true" t="shared" si="52" ref="F142:K142">F143</f>
        <v>47251</v>
      </c>
      <c r="G142" s="469">
        <f t="shared" si="52"/>
        <v>0</v>
      </c>
      <c r="H142" s="469">
        <f t="shared" si="52"/>
        <v>0</v>
      </c>
      <c r="I142" s="469">
        <f t="shared" si="52"/>
        <v>47251</v>
      </c>
      <c r="J142" s="469">
        <f t="shared" si="52"/>
        <v>47251</v>
      </c>
      <c r="K142" s="523">
        <f t="shared" si="52"/>
        <v>0</v>
      </c>
      <c r="L142" s="53"/>
    </row>
    <row r="143" spans="1:11" s="51" customFormat="1" ht="15.75" customHeight="1">
      <c r="A143" s="346"/>
      <c r="B143" s="38" t="s">
        <v>87</v>
      </c>
      <c r="C143" s="73"/>
      <c r="D143" s="73"/>
      <c r="E143" s="73" t="s">
        <v>179</v>
      </c>
      <c r="F143" s="189">
        <v>47251</v>
      </c>
      <c r="G143" s="189"/>
      <c r="H143" s="189"/>
      <c r="I143" s="189">
        <f>F143+G143-H143</f>
        <v>47251</v>
      </c>
      <c r="J143" s="189">
        <f>I143</f>
        <v>47251</v>
      </c>
      <c r="K143" s="529"/>
    </row>
    <row r="144" spans="1:11" s="10" customFormat="1" ht="17.25" customHeight="1">
      <c r="A144" s="466" t="s">
        <v>94</v>
      </c>
      <c r="B144" s="471" t="s">
        <v>883</v>
      </c>
      <c r="C144" s="468"/>
      <c r="D144" s="468" t="s">
        <v>882</v>
      </c>
      <c r="E144" s="468"/>
      <c r="F144" s="469">
        <f aca="true" t="shared" si="53" ref="F144:K144">SUM(F145:F150)</f>
        <v>610899</v>
      </c>
      <c r="G144" s="469">
        <f t="shared" si="53"/>
        <v>0</v>
      </c>
      <c r="H144" s="469">
        <f t="shared" si="53"/>
        <v>200000</v>
      </c>
      <c r="I144" s="469">
        <f t="shared" si="53"/>
        <v>410899</v>
      </c>
      <c r="J144" s="469">
        <f t="shared" si="53"/>
        <v>385899</v>
      </c>
      <c r="K144" s="469">
        <f t="shared" si="53"/>
        <v>25000</v>
      </c>
    </row>
    <row r="145" spans="1:11" s="10" customFormat="1" ht="23.25" customHeight="1">
      <c r="A145" s="183"/>
      <c r="B145" s="38" t="s">
        <v>214</v>
      </c>
      <c r="C145" s="79"/>
      <c r="D145" s="79"/>
      <c r="E145" s="79" t="s">
        <v>177</v>
      </c>
      <c r="F145" s="190">
        <v>14400</v>
      </c>
      <c r="G145" s="190"/>
      <c r="H145" s="190"/>
      <c r="I145" s="190">
        <f aca="true" t="shared" si="54" ref="I145:I150">F145+G145-H145</f>
        <v>14400</v>
      </c>
      <c r="J145" s="190">
        <f>I145</f>
        <v>14400</v>
      </c>
      <c r="K145" s="528"/>
    </row>
    <row r="146" spans="1:11" ht="16.5" customHeight="1">
      <c r="A146" s="346"/>
      <c r="B146" s="38" t="s">
        <v>51</v>
      </c>
      <c r="C146" s="73"/>
      <c r="D146" s="73"/>
      <c r="E146" s="73" t="s">
        <v>175</v>
      </c>
      <c r="F146" s="185">
        <v>530</v>
      </c>
      <c r="G146" s="185"/>
      <c r="H146" s="185"/>
      <c r="I146" s="190">
        <f t="shared" si="54"/>
        <v>530</v>
      </c>
      <c r="J146" s="190">
        <f>I146</f>
        <v>530</v>
      </c>
      <c r="K146" s="524"/>
    </row>
    <row r="147" spans="1:11" ht="15.75" customHeight="1">
      <c r="A147" s="346"/>
      <c r="B147" s="38" t="s">
        <v>87</v>
      </c>
      <c r="C147" s="73"/>
      <c r="D147" s="73"/>
      <c r="E147" s="73" t="s">
        <v>179</v>
      </c>
      <c r="F147" s="185">
        <v>40</v>
      </c>
      <c r="G147" s="185"/>
      <c r="H147" s="185"/>
      <c r="I147" s="190">
        <f t="shared" si="54"/>
        <v>40</v>
      </c>
      <c r="J147" s="190">
        <f>I147</f>
        <v>40</v>
      </c>
      <c r="K147" s="524"/>
    </row>
    <row r="148" spans="1:11" ht="23.25" customHeight="1">
      <c r="A148" s="346"/>
      <c r="B148" s="38" t="s">
        <v>581</v>
      </c>
      <c r="C148" s="73"/>
      <c r="D148" s="73"/>
      <c r="E148" s="73" t="s">
        <v>580</v>
      </c>
      <c r="F148" s="185">
        <v>47329</v>
      </c>
      <c r="G148" s="185"/>
      <c r="H148" s="185"/>
      <c r="I148" s="190">
        <f t="shared" si="54"/>
        <v>47329</v>
      </c>
      <c r="J148" s="190">
        <f>I148</f>
        <v>47329</v>
      </c>
      <c r="K148" s="524"/>
    </row>
    <row r="149" spans="1:11" s="10" customFormat="1" ht="48" customHeight="1">
      <c r="A149" s="379"/>
      <c r="B149" s="38" t="s">
        <v>452</v>
      </c>
      <c r="C149" s="72"/>
      <c r="D149" s="72"/>
      <c r="E149" s="72">
        <v>2690</v>
      </c>
      <c r="F149" s="185">
        <v>323600</v>
      </c>
      <c r="G149" s="185"/>
      <c r="H149" s="185"/>
      <c r="I149" s="190">
        <f t="shared" si="54"/>
        <v>323600</v>
      </c>
      <c r="J149" s="190">
        <f>I149</f>
        <v>323600</v>
      </c>
      <c r="K149" s="524"/>
    </row>
    <row r="150" spans="1:11" s="10" customFormat="1" ht="48" customHeight="1">
      <c r="A150" s="379"/>
      <c r="B150" s="209" t="s">
        <v>802</v>
      </c>
      <c r="C150" s="547"/>
      <c r="D150" s="547"/>
      <c r="E150" s="547" t="s">
        <v>947</v>
      </c>
      <c r="F150" s="545">
        <v>225000</v>
      </c>
      <c r="G150" s="185"/>
      <c r="H150" s="185">
        <v>200000</v>
      </c>
      <c r="I150" s="190">
        <f t="shared" si="54"/>
        <v>25000</v>
      </c>
      <c r="J150" s="190"/>
      <c r="K150" s="524">
        <f>I150</f>
        <v>25000</v>
      </c>
    </row>
    <row r="151" spans="1:11" s="10" customFormat="1" ht="16.5" customHeight="1">
      <c r="A151" s="466" t="s">
        <v>96</v>
      </c>
      <c r="B151" s="467" t="s">
        <v>651</v>
      </c>
      <c r="C151" s="470"/>
      <c r="D151" s="470">
        <v>85395</v>
      </c>
      <c r="E151" s="470"/>
      <c r="F151" s="469">
        <f aca="true" t="shared" si="55" ref="F151:K151">F152+F153</f>
        <v>1370811</v>
      </c>
      <c r="G151" s="469">
        <f t="shared" si="55"/>
        <v>0</v>
      </c>
      <c r="H151" s="469">
        <f t="shared" si="55"/>
        <v>0</v>
      </c>
      <c r="I151" s="469">
        <f t="shared" si="55"/>
        <v>1370811</v>
      </c>
      <c r="J151" s="469">
        <f t="shared" si="55"/>
        <v>1370811</v>
      </c>
      <c r="K151" s="523">
        <f t="shared" si="55"/>
        <v>0</v>
      </c>
    </row>
    <row r="152" spans="1:11" s="10" customFormat="1" ht="24.75" customHeight="1">
      <c r="A152" s="346"/>
      <c r="B152" s="38" t="s">
        <v>581</v>
      </c>
      <c r="C152" s="72"/>
      <c r="D152" s="72"/>
      <c r="E152" s="72">
        <v>2008</v>
      </c>
      <c r="F152" s="185">
        <v>1185969</v>
      </c>
      <c r="G152" s="185"/>
      <c r="H152" s="185"/>
      <c r="I152" s="185">
        <f>F152+G152-H152</f>
        <v>1185969</v>
      </c>
      <c r="J152" s="185">
        <f>I152</f>
        <v>1185969</v>
      </c>
      <c r="K152" s="524"/>
    </row>
    <row r="153" spans="1:11" s="10" customFormat="1" ht="24.75" customHeight="1">
      <c r="A153" s="346"/>
      <c r="B153" s="38" t="s">
        <v>581</v>
      </c>
      <c r="C153" s="72"/>
      <c r="D153" s="72"/>
      <c r="E153" s="72">
        <v>2009</v>
      </c>
      <c r="F153" s="185">
        <v>184842</v>
      </c>
      <c r="G153" s="185"/>
      <c r="H153" s="185"/>
      <c r="I153" s="185">
        <f>F153+G153-H153</f>
        <v>184842</v>
      </c>
      <c r="J153" s="185">
        <f>I153</f>
        <v>184842</v>
      </c>
      <c r="K153" s="524"/>
    </row>
    <row r="154" spans="1:11" s="10" customFormat="1" ht="18" customHeight="1">
      <c r="A154" s="375" t="s">
        <v>76</v>
      </c>
      <c r="B154" s="80" t="s">
        <v>99</v>
      </c>
      <c r="C154" s="74" t="s">
        <v>885</v>
      </c>
      <c r="D154" s="76"/>
      <c r="E154" s="76"/>
      <c r="F154" s="188">
        <f aca="true" t="shared" si="56" ref="F154:K154">F155+F160+F162+F164</f>
        <v>151963</v>
      </c>
      <c r="G154" s="188">
        <f t="shared" si="56"/>
        <v>0</v>
      </c>
      <c r="H154" s="188">
        <f t="shared" si="56"/>
        <v>0</v>
      </c>
      <c r="I154" s="188">
        <f t="shared" si="56"/>
        <v>151963</v>
      </c>
      <c r="J154" s="188">
        <f t="shared" si="56"/>
        <v>151963</v>
      </c>
      <c r="K154" s="188">
        <f t="shared" si="56"/>
        <v>0</v>
      </c>
    </row>
    <row r="155" spans="1:11" s="10" customFormat="1" ht="26.25" customHeight="1">
      <c r="A155" s="466" t="s">
        <v>31</v>
      </c>
      <c r="B155" s="467" t="s">
        <v>888</v>
      </c>
      <c r="C155" s="468"/>
      <c r="D155" s="468" t="s">
        <v>887</v>
      </c>
      <c r="E155" s="468"/>
      <c r="F155" s="469">
        <f aca="true" t="shared" si="57" ref="F155:K155">F156+F157+F158+F159</f>
        <v>48057</v>
      </c>
      <c r="G155" s="469">
        <f t="shared" si="57"/>
        <v>0</v>
      </c>
      <c r="H155" s="469">
        <f t="shared" si="57"/>
        <v>0</v>
      </c>
      <c r="I155" s="469">
        <f t="shared" si="57"/>
        <v>48057</v>
      </c>
      <c r="J155" s="469">
        <f t="shared" si="57"/>
        <v>48057</v>
      </c>
      <c r="K155" s="523">
        <f t="shared" si="57"/>
        <v>0</v>
      </c>
    </row>
    <row r="156" spans="1:11" ht="21.75" customHeight="1">
      <c r="A156" s="346"/>
      <c r="B156" s="38" t="s">
        <v>932</v>
      </c>
      <c r="C156" s="73"/>
      <c r="D156" s="73"/>
      <c r="E156" s="73" t="s">
        <v>931</v>
      </c>
      <c r="F156" s="185">
        <v>30857</v>
      </c>
      <c r="G156" s="185"/>
      <c r="H156" s="185"/>
      <c r="I156" s="185">
        <f>F156+G156-H156</f>
        <v>30857</v>
      </c>
      <c r="J156" s="185">
        <f>I156</f>
        <v>30857</v>
      </c>
      <c r="K156" s="524"/>
    </row>
    <row r="157" spans="1:11" ht="24" customHeight="1">
      <c r="A157" s="346"/>
      <c r="B157" s="38" t="s">
        <v>214</v>
      </c>
      <c r="C157" s="73"/>
      <c r="D157" s="73"/>
      <c r="E157" s="79" t="s">
        <v>177</v>
      </c>
      <c r="F157" s="190">
        <v>15000</v>
      </c>
      <c r="G157" s="190"/>
      <c r="H157" s="190"/>
      <c r="I157" s="185">
        <f>F157+G157-H157</f>
        <v>15000</v>
      </c>
      <c r="J157" s="185">
        <f>I157</f>
        <v>15000</v>
      </c>
      <c r="K157" s="528"/>
    </row>
    <row r="158" spans="1:11" ht="21" customHeight="1">
      <c r="A158" s="346"/>
      <c r="B158" s="38" t="s">
        <v>51</v>
      </c>
      <c r="C158" s="73"/>
      <c r="D158" s="73"/>
      <c r="E158" s="73" t="s">
        <v>175</v>
      </c>
      <c r="F158" s="190">
        <v>700</v>
      </c>
      <c r="G158" s="190"/>
      <c r="H158" s="190"/>
      <c r="I158" s="185">
        <f>F158+G158-H158</f>
        <v>700</v>
      </c>
      <c r="J158" s="185">
        <f>I158</f>
        <v>700</v>
      </c>
      <c r="K158" s="528"/>
    </row>
    <row r="159" spans="1:11" ht="18.75" customHeight="1">
      <c r="A159" s="346"/>
      <c r="B159" s="38" t="s">
        <v>87</v>
      </c>
      <c r="C159" s="73"/>
      <c r="D159" s="73"/>
      <c r="E159" s="73" t="s">
        <v>179</v>
      </c>
      <c r="F159" s="190">
        <v>1500</v>
      </c>
      <c r="G159" s="190"/>
      <c r="H159" s="190"/>
      <c r="I159" s="185">
        <f>F159+G159-H159</f>
        <v>1500</v>
      </c>
      <c r="J159" s="185">
        <f>I159</f>
        <v>1500</v>
      </c>
      <c r="K159" s="528"/>
    </row>
    <row r="160" spans="1:11" ht="25.5" customHeight="1">
      <c r="A160" s="466" t="s">
        <v>52</v>
      </c>
      <c r="B160" s="467" t="s">
        <v>195</v>
      </c>
      <c r="C160" s="468"/>
      <c r="D160" s="468" t="s">
        <v>890</v>
      </c>
      <c r="E160" s="468"/>
      <c r="F160" s="469">
        <f aca="true" t="shared" si="58" ref="F160:K160">F161</f>
        <v>50</v>
      </c>
      <c r="G160" s="469">
        <f t="shared" si="58"/>
        <v>0</v>
      </c>
      <c r="H160" s="469">
        <f t="shared" si="58"/>
        <v>0</v>
      </c>
      <c r="I160" s="469">
        <f t="shared" si="58"/>
        <v>50</v>
      </c>
      <c r="J160" s="469">
        <f t="shared" si="58"/>
        <v>50</v>
      </c>
      <c r="K160" s="523">
        <f t="shared" si="58"/>
        <v>0</v>
      </c>
    </row>
    <row r="161" spans="1:11" ht="18.75" customHeight="1">
      <c r="A161" s="346"/>
      <c r="B161" s="38" t="s">
        <v>51</v>
      </c>
      <c r="C161" s="73"/>
      <c r="D161" s="73"/>
      <c r="E161" s="73" t="s">
        <v>175</v>
      </c>
      <c r="F161" s="190">
        <v>50</v>
      </c>
      <c r="G161" s="190"/>
      <c r="H161" s="190"/>
      <c r="I161" s="190">
        <f>F161+G161-H161</f>
        <v>50</v>
      </c>
      <c r="J161" s="190">
        <f>I161</f>
        <v>50</v>
      </c>
      <c r="K161" s="528"/>
    </row>
    <row r="162" spans="1:11" ht="16.5" customHeight="1">
      <c r="A162" s="466" t="s">
        <v>94</v>
      </c>
      <c r="B162" s="467" t="s">
        <v>893</v>
      </c>
      <c r="C162" s="468"/>
      <c r="D162" s="468" t="s">
        <v>892</v>
      </c>
      <c r="E162" s="468"/>
      <c r="F162" s="469">
        <f aca="true" t="shared" si="59" ref="F162:K162">F163</f>
        <v>87000</v>
      </c>
      <c r="G162" s="469">
        <f t="shared" si="59"/>
        <v>0</v>
      </c>
      <c r="H162" s="469">
        <f t="shared" si="59"/>
        <v>0</v>
      </c>
      <c r="I162" s="469">
        <f t="shared" si="59"/>
        <v>87000</v>
      </c>
      <c r="J162" s="469">
        <f t="shared" si="59"/>
        <v>87000</v>
      </c>
      <c r="K162" s="523">
        <f t="shared" si="59"/>
        <v>0</v>
      </c>
    </row>
    <row r="163" spans="1:11" ht="24" customHeight="1">
      <c r="A163" s="346"/>
      <c r="B163" s="38" t="s">
        <v>56</v>
      </c>
      <c r="C163" s="73"/>
      <c r="D163" s="73"/>
      <c r="E163" s="73" t="s">
        <v>177</v>
      </c>
      <c r="F163" s="190">
        <v>87000</v>
      </c>
      <c r="G163" s="190"/>
      <c r="H163" s="190"/>
      <c r="I163" s="190">
        <f>F163+G163-H163</f>
        <v>87000</v>
      </c>
      <c r="J163" s="190">
        <f>I163</f>
        <v>87000</v>
      </c>
      <c r="K163" s="528"/>
    </row>
    <row r="164" spans="1:11" ht="18.75" customHeight="1">
      <c r="A164" s="466" t="s">
        <v>97</v>
      </c>
      <c r="B164" s="467" t="s">
        <v>651</v>
      </c>
      <c r="C164" s="470"/>
      <c r="D164" s="470">
        <v>85495</v>
      </c>
      <c r="E164" s="470"/>
      <c r="F164" s="469">
        <f aca="true" t="shared" si="60" ref="F164:K164">F165+F166</f>
        <v>16856</v>
      </c>
      <c r="G164" s="469">
        <f t="shared" si="60"/>
        <v>0</v>
      </c>
      <c r="H164" s="469">
        <f t="shared" si="60"/>
        <v>0</v>
      </c>
      <c r="I164" s="469">
        <f t="shared" si="60"/>
        <v>16856</v>
      </c>
      <c r="J164" s="469">
        <f t="shared" si="60"/>
        <v>16856</v>
      </c>
      <c r="K164" s="523">
        <f t="shared" si="60"/>
        <v>0</v>
      </c>
    </row>
    <row r="165" spans="1:11" ht="18" customHeight="1">
      <c r="A165" s="346"/>
      <c r="B165" s="38" t="s">
        <v>51</v>
      </c>
      <c r="C165" s="347"/>
      <c r="D165" s="347"/>
      <c r="E165" s="73" t="s">
        <v>175</v>
      </c>
      <c r="F165" s="185">
        <v>100</v>
      </c>
      <c r="G165" s="185"/>
      <c r="H165" s="185"/>
      <c r="I165" s="185">
        <f>F165+G165-H165</f>
        <v>100</v>
      </c>
      <c r="J165" s="185">
        <f>I165</f>
        <v>100</v>
      </c>
      <c r="K165" s="524"/>
    </row>
    <row r="166" spans="1:11" ht="23.25" customHeight="1">
      <c r="A166" s="346"/>
      <c r="B166" s="207" t="s">
        <v>496</v>
      </c>
      <c r="C166" s="347"/>
      <c r="D166" s="347"/>
      <c r="E166" s="73" t="s">
        <v>582</v>
      </c>
      <c r="F166" s="185">
        <v>16756</v>
      </c>
      <c r="G166" s="185"/>
      <c r="H166" s="185"/>
      <c r="I166" s="185">
        <f>F166+G166-H166</f>
        <v>16756</v>
      </c>
      <c r="J166" s="185">
        <f>I166</f>
        <v>16756</v>
      </c>
      <c r="K166" s="524"/>
    </row>
    <row r="167" spans="1:12" ht="18.75" customHeight="1">
      <c r="A167" s="385"/>
      <c r="B167" s="386" t="s">
        <v>128</v>
      </c>
      <c r="C167" s="387"/>
      <c r="D167" s="387"/>
      <c r="E167" s="387"/>
      <c r="F167" s="388">
        <f aca="true" t="shared" si="61" ref="F167:K167">F8+F13+F16+F23+F31+F39+F56+F59+F70+F74+F83+F106+F117+F141+F154</f>
        <v>43678426</v>
      </c>
      <c r="G167" s="388">
        <f t="shared" si="61"/>
        <v>6000</v>
      </c>
      <c r="H167" s="388">
        <f t="shared" si="61"/>
        <v>1636743</v>
      </c>
      <c r="I167" s="388">
        <f t="shared" si="61"/>
        <v>42047683</v>
      </c>
      <c r="J167" s="388">
        <f t="shared" si="61"/>
        <v>36050362</v>
      </c>
      <c r="K167" s="388">
        <f t="shared" si="61"/>
        <v>5997321</v>
      </c>
      <c r="L167" s="53"/>
    </row>
    <row r="168" spans="1:11" ht="15" customHeight="1">
      <c r="A168" s="82"/>
      <c r="B168" s="791" t="s">
        <v>129</v>
      </c>
      <c r="C168" s="791"/>
      <c r="D168" s="791"/>
      <c r="E168" s="791"/>
      <c r="F168" s="187">
        <f aca="true" t="shared" si="62" ref="F168:K168">SUM(F169:F173)</f>
        <v>10238851</v>
      </c>
      <c r="G168" s="187">
        <f t="shared" si="62"/>
        <v>6000</v>
      </c>
      <c r="H168" s="187">
        <f t="shared" si="62"/>
        <v>1636743</v>
      </c>
      <c r="I168" s="187">
        <f t="shared" si="62"/>
        <v>8608108</v>
      </c>
      <c r="J168" s="187">
        <f t="shared" si="62"/>
        <v>6077797</v>
      </c>
      <c r="K168" s="658">
        <f t="shared" si="62"/>
        <v>2530311</v>
      </c>
    </row>
    <row r="169" spans="1:11" ht="15" customHeight="1">
      <c r="A169" s="346"/>
      <c r="B169" s="781" t="s">
        <v>185</v>
      </c>
      <c r="C169" s="781"/>
      <c r="D169" s="781"/>
      <c r="E169" s="781"/>
      <c r="F169" s="185">
        <f aca="true" t="shared" si="63" ref="F169:K169">F101+F121+F126+F135</f>
        <v>386591</v>
      </c>
      <c r="G169" s="185">
        <f t="shared" si="63"/>
        <v>0</v>
      </c>
      <c r="H169" s="185">
        <f t="shared" si="63"/>
        <v>0</v>
      </c>
      <c r="I169" s="185">
        <f t="shared" si="63"/>
        <v>386591</v>
      </c>
      <c r="J169" s="185">
        <f t="shared" si="63"/>
        <v>386591</v>
      </c>
      <c r="K169" s="185">
        <f t="shared" si="63"/>
        <v>0</v>
      </c>
    </row>
    <row r="170" spans="1:11" ht="15.75" customHeight="1">
      <c r="A170" s="346"/>
      <c r="B170" s="781" t="s">
        <v>430</v>
      </c>
      <c r="C170" s="781"/>
      <c r="D170" s="781"/>
      <c r="E170" s="781"/>
      <c r="F170" s="185">
        <f aca="true" t="shared" si="64" ref="F170:K170">F10+F30+F33+F35+F38+F41+F50+F62+F67+F68+F111+F128+F139</f>
        <v>5210877</v>
      </c>
      <c r="G170" s="185">
        <f t="shared" si="64"/>
        <v>0</v>
      </c>
      <c r="H170" s="185">
        <f t="shared" si="64"/>
        <v>0</v>
      </c>
      <c r="I170" s="185">
        <f t="shared" si="64"/>
        <v>5210877</v>
      </c>
      <c r="J170" s="185">
        <f t="shared" si="64"/>
        <v>4910877</v>
      </c>
      <c r="K170" s="524">
        <f t="shared" si="64"/>
        <v>300000</v>
      </c>
    </row>
    <row r="171" spans="1:11" ht="15.75" customHeight="1">
      <c r="A171" s="346"/>
      <c r="B171" s="788" t="s">
        <v>431</v>
      </c>
      <c r="C171" s="788"/>
      <c r="D171" s="788"/>
      <c r="E171" s="788"/>
      <c r="F171" s="185">
        <f aca="true" t="shared" si="65" ref="F171:K171">F140</f>
        <v>60900</v>
      </c>
      <c r="G171" s="185">
        <f t="shared" si="65"/>
        <v>0</v>
      </c>
      <c r="H171" s="185">
        <f t="shared" si="65"/>
        <v>0</v>
      </c>
      <c r="I171" s="185">
        <f t="shared" si="65"/>
        <v>60900</v>
      </c>
      <c r="J171" s="185">
        <f t="shared" si="65"/>
        <v>60900</v>
      </c>
      <c r="K171" s="524">
        <f t="shared" si="65"/>
        <v>0</v>
      </c>
    </row>
    <row r="172" spans="1:11" ht="15" customHeight="1">
      <c r="A172" s="346"/>
      <c r="B172" s="788" t="s">
        <v>190</v>
      </c>
      <c r="C172" s="788"/>
      <c r="D172" s="788"/>
      <c r="E172" s="788"/>
      <c r="F172" s="185">
        <f aca="true" t="shared" si="66" ref="F172:K172">F22+F54+F64+F66+F103+F104+F116+F122+F131+F132</f>
        <v>3617710</v>
      </c>
      <c r="G172" s="185">
        <f t="shared" si="66"/>
        <v>3000</v>
      </c>
      <c r="H172" s="185">
        <f t="shared" si="66"/>
        <v>1436743</v>
      </c>
      <c r="I172" s="185">
        <f t="shared" si="66"/>
        <v>2183967</v>
      </c>
      <c r="J172" s="185">
        <f t="shared" si="66"/>
        <v>712759</v>
      </c>
      <c r="K172" s="185">
        <f t="shared" si="66"/>
        <v>1471208</v>
      </c>
    </row>
    <row r="173" spans="1:11" ht="15.75" customHeight="1">
      <c r="A173" s="346"/>
      <c r="B173" s="788" t="s">
        <v>453</v>
      </c>
      <c r="C173" s="788"/>
      <c r="D173" s="788"/>
      <c r="E173" s="788"/>
      <c r="F173" s="185">
        <f aca="true" t="shared" si="67" ref="F173:K173">F21+F63+F65+F115+F150</f>
        <v>962773</v>
      </c>
      <c r="G173" s="185">
        <f t="shared" si="67"/>
        <v>3000</v>
      </c>
      <c r="H173" s="185">
        <f t="shared" si="67"/>
        <v>200000</v>
      </c>
      <c r="I173" s="185">
        <f t="shared" si="67"/>
        <v>765773</v>
      </c>
      <c r="J173" s="185">
        <f t="shared" si="67"/>
        <v>6670</v>
      </c>
      <c r="K173" s="185">
        <f t="shared" si="67"/>
        <v>759103</v>
      </c>
    </row>
    <row r="174" spans="1:11" ht="15.75" customHeight="1">
      <c r="A174" s="389"/>
      <c r="B174" s="782" t="s">
        <v>543</v>
      </c>
      <c r="C174" s="783"/>
      <c r="D174" s="783"/>
      <c r="E174" s="784"/>
      <c r="F174" s="343">
        <f aca="true" t="shared" si="68" ref="F174:K174">F20+F105+F109+F148+F152+F153</f>
        <v>4672889</v>
      </c>
      <c r="G174" s="343">
        <f t="shared" si="68"/>
        <v>0</v>
      </c>
      <c r="H174" s="343">
        <f t="shared" si="68"/>
        <v>0</v>
      </c>
      <c r="I174" s="343">
        <f t="shared" si="68"/>
        <v>4672889</v>
      </c>
      <c r="J174" s="343">
        <f t="shared" si="68"/>
        <v>1418140</v>
      </c>
      <c r="K174" s="343">
        <f t="shared" si="68"/>
        <v>3254749</v>
      </c>
    </row>
    <row r="175" spans="1:11" ht="17.25" customHeight="1">
      <c r="A175" s="389"/>
      <c r="B175" s="782" t="s">
        <v>572</v>
      </c>
      <c r="C175" s="783"/>
      <c r="D175" s="783"/>
      <c r="E175" s="784"/>
      <c r="F175" s="343">
        <f aca="true" t="shared" si="69" ref="F175:K175">F75+F77+F81</f>
        <v>22652989</v>
      </c>
      <c r="G175" s="343">
        <f t="shared" si="69"/>
        <v>0</v>
      </c>
      <c r="H175" s="343">
        <f t="shared" si="69"/>
        <v>0</v>
      </c>
      <c r="I175" s="343">
        <f t="shared" si="69"/>
        <v>22652989</v>
      </c>
      <c r="J175" s="343">
        <f t="shared" si="69"/>
        <v>22652989</v>
      </c>
      <c r="K175" s="530">
        <f t="shared" si="69"/>
        <v>0</v>
      </c>
    </row>
    <row r="176" spans="1:11" ht="16.5" customHeight="1" thickBot="1">
      <c r="A176" s="390"/>
      <c r="B176" s="787" t="s">
        <v>804</v>
      </c>
      <c r="C176" s="787"/>
      <c r="D176" s="787"/>
      <c r="E176" s="787"/>
      <c r="F176" s="391">
        <f aca="true" t="shared" si="70" ref="F176:K176">F12+F15+F18+F19+F25+F26+F27+F28+F29+F37+F43+F44+F45+F46+F47+F48+F52+F53+F55+F58+F61+F85+F86+F87+F89+F90+F91+F92+F93+F95+F97+F98+F99+F100+F102+F108+F113+F114+F119+F120+F124+F125+F130+F134+F137+F143+F145+F146+F147+F149+F156+F157+F158+F159+F161+F163+F165+F166+F80+F72+F73</f>
        <v>6113697</v>
      </c>
      <c r="G176" s="391">
        <f t="shared" si="70"/>
        <v>0</v>
      </c>
      <c r="H176" s="391">
        <f t="shared" si="70"/>
        <v>0</v>
      </c>
      <c r="I176" s="391">
        <f t="shared" si="70"/>
        <v>6113697</v>
      </c>
      <c r="J176" s="391">
        <f t="shared" si="70"/>
        <v>5901436</v>
      </c>
      <c r="K176" s="391">
        <f t="shared" si="70"/>
        <v>212261</v>
      </c>
    </row>
    <row r="177" spans="1:11" ht="18" customHeight="1">
      <c r="A177" s="392"/>
      <c r="B177" s="393"/>
      <c r="C177" s="393"/>
      <c r="D177" s="393"/>
      <c r="E177" s="393"/>
      <c r="F177" s="393"/>
      <c r="G177" s="393"/>
      <c r="H177" s="393"/>
      <c r="I177" s="393"/>
      <c r="J177" s="393"/>
      <c r="K177" s="393"/>
    </row>
    <row r="178" spans="1:11" ht="14.25" customHeight="1">
      <c r="A178" s="392"/>
      <c r="B178" s="393"/>
      <c r="C178" s="393"/>
      <c r="D178" s="393"/>
      <c r="E178" s="393"/>
      <c r="F178" s="393"/>
      <c r="G178" s="393"/>
      <c r="H178" s="393"/>
      <c r="I178" s="393"/>
      <c r="J178" s="393"/>
      <c r="K178" s="393"/>
    </row>
    <row r="179" spans="1:11" ht="14.25" customHeight="1">
      <c r="A179" s="392"/>
      <c r="B179" s="393" t="s">
        <v>249</v>
      </c>
      <c r="C179" s="393"/>
      <c r="D179" s="393"/>
      <c r="E179" s="393"/>
      <c r="F179" s="393"/>
      <c r="G179" s="393"/>
      <c r="H179" s="393"/>
      <c r="I179" s="393"/>
      <c r="J179" s="393"/>
      <c r="K179" s="393"/>
    </row>
    <row r="180" spans="1:12" ht="14.25" customHeight="1">
      <c r="A180" s="392"/>
      <c r="B180" s="393"/>
      <c r="C180" s="393"/>
      <c r="D180" s="393"/>
      <c r="E180" s="393"/>
      <c r="F180" s="393"/>
      <c r="G180" s="393"/>
      <c r="H180" s="393"/>
      <c r="I180" s="393"/>
      <c r="J180" s="393"/>
      <c r="K180" s="393"/>
      <c r="L180" s="11"/>
    </row>
    <row r="181" spans="1:11" ht="12.75">
      <c r="A181" s="392"/>
      <c r="B181" s="393"/>
      <c r="C181" s="393"/>
      <c r="D181" s="393"/>
      <c r="E181" s="393"/>
      <c r="F181" s="393"/>
      <c r="G181" s="393"/>
      <c r="H181" s="393"/>
      <c r="I181" s="393"/>
      <c r="J181" s="393"/>
      <c r="K181" s="393"/>
    </row>
  </sheetData>
  <mergeCells count="17">
    <mergeCell ref="D2:K2"/>
    <mergeCell ref="B3:K3"/>
    <mergeCell ref="B168:E168"/>
    <mergeCell ref="B169:E169"/>
    <mergeCell ref="I5:I6"/>
    <mergeCell ref="G5:H5"/>
    <mergeCell ref="B174:E174"/>
    <mergeCell ref="B175:E175"/>
    <mergeCell ref="J5:K5"/>
    <mergeCell ref="B176:E176"/>
    <mergeCell ref="B172:E172"/>
    <mergeCell ref="B173:E173"/>
    <mergeCell ref="B171:E171"/>
    <mergeCell ref="A5:A6"/>
    <mergeCell ref="C5:E5"/>
    <mergeCell ref="F5:F6"/>
    <mergeCell ref="B170:E170"/>
  </mergeCells>
  <printOptions/>
  <pageMargins left="0.5118110236220472" right="0.03937007874015748" top="0.8267716535433072" bottom="0.5905511811023623" header="0.4330708661417323" footer="0.31496062992125984"/>
  <pageSetup horizontalDpi="600" verticalDpi="600" orientation="portrait" paperSize="9" scale="84" r:id="rId1"/>
  <headerFooter alignWithMargins="0">
    <oddFooter>&amp;CStrona &amp;P</oddFooter>
  </headerFooter>
  <rowBreaks count="5" manualBreakCount="5">
    <brk id="38" max="10" man="1"/>
    <brk id="73" max="10" man="1"/>
    <brk id="105" max="10" man="1"/>
    <brk id="140" max="10" man="1"/>
    <brk id="17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6.00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32.25" customHeight="1">
      <c r="D1" s="1"/>
      <c r="E1" s="927" t="s">
        <v>40</v>
      </c>
      <c r="F1" s="927"/>
      <c r="G1" s="927"/>
      <c r="H1" s="927"/>
      <c r="I1" s="927"/>
      <c r="J1" s="927"/>
      <c r="K1" s="927"/>
    </row>
    <row r="2" spans="1:11" ht="87" customHeight="1" thickBot="1">
      <c r="A2" s="969" t="s">
        <v>867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</row>
    <row r="3" spans="1:11" ht="21" customHeight="1">
      <c r="A3" s="970" t="s">
        <v>933</v>
      </c>
      <c r="B3" s="971"/>
      <c r="C3" s="971"/>
      <c r="D3" s="971" t="s">
        <v>934</v>
      </c>
      <c r="E3" s="972" t="s">
        <v>762</v>
      </c>
      <c r="F3" s="972" t="s">
        <v>966</v>
      </c>
      <c r="G3" s="971" t="s">
        <v>794</v>
      </c>
      <c r="H3" s="971"/>
      <c r="I3" s="971"/>
      <c r="J3" s="971"/>
      <c r="K3" s="974"/>
    </row>
    <row r="4" spans="1:11" ht="26.25" customHeight="1">
      <c r="A4" s="218"/>
      <c r="B4" s="216"/>
      <c r="C4" s="216"/>
      <c r="D4" s="966"/>
      <c r="E4" s="973"/>
      <c r="F4" s="973"/>
      <c r="G4" s="973" t="s">
        <v>144</v>
      </c>
      <c r="H4" s="966" t="s">
        <v>981</v>
      </c>
      <c r="I4" s="966"/>
      <c r="J4" s="966"/>
      <c r="K4" s="965" t="s">
        <v>197</v>
      </c>
    </row>
    <row r="5" spans="1:11" ht="32.25" customHeight="1">
      <c r="A5" s="218" t="s">
        <v>937</v>
      </c>
      <c r="B5" s="216" t="s">
        <v>938</v>
      </c>
      <c r="C5" s="216" t="s">
        <v>234</v>
      </c>
      <c r="D5" s="966"/>
      <c r="E5" s="973"/>
      <c r="F5" s="973"/>
      <c r="G5" s="973"/>
      <c r="H5" s="216" t="s">
        <v>795</v>
      </c>
      <c r="I5" s="215" t="s">
        <v>17</v>
      </c>
      <c r="J5" s="215" t="s">
        <v>18</v>
      </c>
      <c r="K5" s="965"/>
    </row>
    <row r="6" spans="1:11" ht="15" customHeight="1">
      <c r="A6" s="174">
        <v>1</v>
      </c>
      <c r="B6" s="31">
        <v>2</v>
      </c>
      <c r="C6" s="31">
        <v>3</v>
      </c>
      <c r="D6" s="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276">
        <v>11</v>
      </c>
    </row>
    <row r="7" spans="1:11" ht="30" customHeight="1">
      <c r="A7" s="277">
        <v>852</v>
      </c>
      <c r="B7" s="269">
        <v>85295</v>
      </c>
      <c r="C7" s="269">
        <v>2120</v>
      </c>
      <c r="D7" s="641" t="s">
        <v>651</v>
      </c>
      <c r="E7" s="271">
        <f>'Z 1'!I140</f>
        <v>60900</v>
      </c>
      <c r="F7" s="271">
        <f aca="true" t="shared" si="0" ref="F7:K7">SUM(F8:F15)</f>
        <v>60900</v>
      </c>
      <c r="G7" s="271">
        <f t="shared" si="0"/>
        <v>60900</v>
      </c>
      <c r="H7" s="271">
        <f t="shared" si="0"/>
        <v>15560</v>
      </c>
      <c r="I7" s="271">
        <f t="shared" si="0"/>
        <v>0</v>
      </c>
      <c r="J7" s="271">
        <f t="shared" si="0"/>
        <v>0</v>
      </c>
      <c r="K7" s="588">
        <f t="shared" si="0"/>
        <v>0</v>
      </c>
    </row>
    <row r="8" spans="1:11" ht="25.5" customHeight="1">
      <c r="A8" s="278"/>
      <c r="B8" s="272"/>
      <c r="C8" s="95">
        <v>4010</v>
      </c>
      <c r="D8" s="43" t="s">
        <v>918</v>
      </c>
      <c r="E8" s="199">
        <v>0</v>
      </c>
      <c r="F8" s="199">
        <v>600</v>
      </c>
      <c r="G8" s="199">
        <f aca="true" t="shared" si="1" ref="G8:G15">F8</f>
        <v>600</v>
      </c>
      <c r="H8" s="199">
        <f>G8</f>
        <v>600</v>
      </c>
      <c r="I8" s="199"/>
      <c r="J8" s="199"/>
      <c r="K8" s="279"/>
    </row>
    <row r="9" spans="1:11" ht="25.5" customHeight="1">
      <c r="A9" s="278"/>
      <c r="B9" s="272"/>
      <c r="C9" s="95">
        <v>4170</v>
      </c>
      <c r="D9" s="43" t="s">
        <v>313</v>
      </c>
      <c r="E9" s="199">
        <v>0</v>
      </c>
      <c r="F9" s="199">
        <v>14960</v>
      </c>
      <c r="G9" s="199">
        <f t="shared" si="1"/>
        <v>14960</v>
      </c>
      <c r="H9" s="199">
        <f>G9</f>
        <v>14960</v>
      </c>
      <c r="I9" s="199"/>
      <c r="J9" s="199"/>
      <c r="K9" s="279"/>
    </row>
    <row r="10" spans="1:11" ht="22.5" customHeight="1">
      <c r="A10" s="278"/>
      <c r="B10" s="272"/>
      <c r="C10" s="95">
        <v>4210</v>
      </c>
      <c r="D10" s="43" t="s">
        <v>595</v>
      </c>
      <c r="E10" s="199">
        <v>0</v>
      </c>
      <c r="F10" s="199">
        <v>24691</v>
      </c>
      <c r="G10" s="199">
        <f t="shared" si="1"/>
        <v>24691</v>
      </c>
      <c r="H10" s="199"/>
      <c r="I10" s="199"/>
      <c r="J10" s="199"/>
      <c r="K10" s="279"/>
    </row>
    <row r="11" spans="1:11" ht="21.75" customHeight="1">
      <c r="A11" s="278"/>
      <c r="B11" s="272"/>
      <c r="C11" s="95">
        <v>4260</v>
      </c>
      <c r="D11" s="43" t="s">
        <v>669</v>
      </c>
      <c r="E11" s="199">
        <v>0</v>
      </c>
      <c r="F11" s="199">
        <v>7800</v>
      </c>
      <c r="G11" s="199">
        <f t="shared" si="1"/>
        <v>7800</v>
      </c>
      <c r="H11" s="199"/>
      <c r="I11" s="199"/>
      <c r="J11" s="199"/>
      <c r="K11" s="279"/>
    </row>
    <row r="12" spans="1:11" ht="21.75" customHeight="1">
      <c r="A12" s="278"/>
      <c r="B12" s="272"/>
      <c r="C12" s="95">
        <v>4300</v>
      </c>
      <c r="D12" s="43" t="s">
        <v>671</v>
      </c>
      <c r="E12" s="199">
        <v>0</v>
      </c>
      <c r="F12" s="199">
        <v>6149</v>
      </c>
      <c r="G12" s="199">
        <f t="shared" si="1"/>
        <v>6149</v>
      </c>
      <c r="H12" s="199"/>
      <c r="I12" s="199"/>
      <c r="J12" s="199"/>
      <c r="K12" s="279"/>
    </row>
    <row r="13" spans="1:11" ht="24" customHeight="1">
      <c r="A13" s="278"/>
      <c r="B13" s="272"/>
      <c r="C13" s="95">
        <v>4370</v>
      </c>
      <c r="D13" s="38" t="s">
        <v>866</v>
      </c>
      <c r="E13" s="199">
        <v>0</v>
      </c>
      <c r="F13" s="199">
        <v>1100</v>
      </c>
      <c r="G13" s="199">
        <f t="shared" si="1"/>
        <v>1100</v>
      </c>
      <c r="H13" s="199"/>
      <c r="I13" s="199"/>
      <c r="J13" s="199"/>
      <c r="K13" s="279"/>
    </row>
    <row r="14" spans="1:11" ht="24" customHeight="1">
      <c r="A14" s="280"/>
      <c r="B14" s="273"/>
      <c r="C14" s="134">
        <v>4700</v>
      </c>
      <c r="D14" s="38" t="s">
        <v>676</v>
      </c>
      <c r="E14" s="274">
        <v>0</v>
      </c>
      <c r="F14" s="274">
        <v>5600</v>
      </c>
      <c r="G14" s="274">
        <f t="shared" si="1"/>
        <v>5600</v>
      </c>
      <c r="H14" s="274"/>
      <c r="I14" s="274"/>
      <c r="J14" s="274"/>
      <c r="K14" s="281"/>
    </row>
    <row r="15" spans="1:11" ht="24" customHeight="1" thickBot="1">
      <c r="A15" s="280"/>
      <c r="B15" s="273"/>
      <c r="C15" s="134">
        <v>4750</v>
      </c>
      <c r="D15" s="40" t="s">
        <v>870</v>
      </c>
      <c r="E15" s="274">
        <v>0</v>
      </c>
      <c r="F15" s="274">
        <v>0</v>
      </c>
      <c r="G15" s="274">
        <f t="shared" si="1"/>
        <v>0</v>
      </c>
      <c r="H15" s="274"/>
      <c r="I15" s="274"/>
      <c r="J15" s="274"/>
      <c r="K15" s="281"/>
    </row>
    <row r="16" spans="1:11" ht="41.25" customHeight="1" thickBot="1">
      <c r="A16" s="975" t="s">
        <v>136</v>
      </c>
      <c r="B16" s="976"/>
      <c r="C16" s="976"/>
      <c r="D16" s="976"/>
      <c r="E16" s="275">
        <f>E7</f>
        <v>60900</v>
      </c>
      <c r="F16" s="275">
        <f aca="true" t="shared" si="2" ref="F16:K16">F7</f>
        <v>60900</v>
      </c>
      <c r="G16" s="275">
        <f t="shared" si="2"/>
        <v>60900</v>
      </c>
      <c r="H16" s="275">
        <f t="shared" si="2"/>
        <v>15560</v>
      </c>
      <c r="I16" s="275">
        <f t="shared" si="2"/>
        <v>0</v>
      </c>
      <c r="J16" s="275">
        <f t="shared" si="2"/>
        <v>0</v>
      </c>
      <c r="K16" s="642">
        <f t="shared" si="2"/>
        <v>0</v>
      </c>
    </row>
    <row r="17" ht="11.25" customHeight="1">
      <c r="C17" s="29"/>
    </row>
    <row r="18" spans="3:11" ht="12.75">
      <c r="C18" s="29"/>
      <c r="E18" s="36" t="s">
        <v>280</v>
      </c>
      <c r="F18" s="36"/>
      <c r="G18" s="36"/>
      <c r="H18" s="36"/>
      <c r="I18" s="36"/>
      <c r="J18" s="36"/>
      <c r="K18" s="36"/>
    </row>
    <row r="19" spans="1:11" ht="12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ht="12.75">
      <c r="C20" s="29"/>
    </row>
    <row r="21" ht="12.75">
      <c r="C21" s="29"/>
    </row>
    <row r="22" ht="12.75">
      <c r="C22" s="29"/>
    </row>
    <row r="23" ht="12.75">
      <c r="C23" s="29"/>
    </row>
  </sheetData>
  <mergeCells count="11">
    <mergeCell ref="A16:D16"/>
    <mergeCell ref="A2:K2"/>
    <mergeCell ref="A3:C3"/>
    <mergeCell ref="D3:D5"/>
    <mergeCell ref="E3:E5"/>
    <mergeCell ref="F3:F5"/>
    <mergeCell ref="G3:K3"/>
    <mergeCell ref="G4:G5"/>
    <mergeCell ref="K4:K5"/>
    <mergeCell ref="H4:J4"/>
    <mergeCell ref="E1:K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986" t="s">
        <v>41</v>
      </c>
      <c r="D1" s="986"/>
      <c r="E1" s="986"/>
      <c r="F1" s="986"/>
      <c r="G1" s="986"/>
      <c r="H1" s="986"/>
      <c r="I1" s="986"/>
      <c r="J1" s="986"/>
      <c r="K1" s="986"/>
      <c r="L1" s="126"/>
    </row>
    <row r="2" spans="1:12" ht="18.75" customHeight="1">
      <c r="A2" s="987" t="s">
        <v>314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59"/>
    </row>
    <row r="3" spans="1:12" ht="17.2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2" customHeight="1">
      <c r="A4" s="988" t="s">
        <v>933</v>
      </c>
      <c r="B4" s="989"/>
      <c r="C4" s="989"/>
      <c r="D4" s="982" t="s">
        <v>934</v>
      </c>
      <c r="E4" s="912" t="s">
        <v>762</v>
      </c>
      <c r="F4" s="813" t="s">
        <v>966</v>
      </c>
      <c r="G4" s="992" t="s">
        <v>16</v>
      </c>
      <c r="H4" s="993"/>
      <c r="I4" s="993"/>
      <c r="J4" s="993"/>
      <c r="K4" s="994"/>
      <c r="L4" s="26"/>
    </row>
    <row r="5" spans="1:13" ht="12" customHeight="1">
      <c r="A5" s="990"/>
      <c r="B5" s="991"/>
      <c r="C5" s="991"/>
      <c r="D5" s="983"/>
      <c r="E5" s="913"/>
      <c r="F5" s="814"/>
      <c r="G5" s="913" t="s">
        <v>144</v>
      </c>
      <c r="H5" s="983" t="s">
        <v>981</v>
      </c>
      <c r="I5" s="983"/>
      <c r="J5" s="983"/>
      <c r="K5" s="984" t="s">
        <v>197</v>
      </c>
      <c r="L5" s="166"/>
      <c r="M5" s="53"/>
    </row>
    <row r="6" spans="1:13" ht="17.25" customHeight="1">
      <c r="A6" s="482" t="s">
        <v>937</v>
      </c>
      <c r="B6" s="423" t="s">
        <v>938</v>
      </c>
      <c r="C6" s="423" t="s">
        <v>234</v>
      </c>
      <c r="D6" s="983"/>
      <c r="E6" s="913"/>
      <c r="F6" s="815"/>
      <c r="G6" s="913"/>
      <c r="H6" s="424" t="s">
        <v>725</v>
      </c>
      <c r="I6" s="425" t="s">
        <v>792</v>
      </c>
      <c r="J6" s="424" t="s">
        <v>793</v>
      </c>
      <c r="K6" s="985"/>
      <c r="L6" s="166"/>
      <c r="M6" s="53"/>
    </row>
    <row r="7" spans="1:13" ht="11.25" customHeight="1">
      <c r="A7" s="174">
        <v>1</v>
      </c>
      <c r="B7" s="31">
        <v>2</v>
      </c>
      <c r="C7" s="31">
        <v>3</v>
      </c>
      <c r="D7" s="31">
        <v>4</v>
      </c>
      <c r="E7" s="1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290">
        <v>11</v>
      </c>
      <c r="L7" s="163"/>
      <c r="M7" s="53"/>
    </row>
    <row r="8" spans="1:13" ht="21.75" customHeight="1">
      <c r="A8" s="483"/>
      <c r="B8" s="54"/>
      <c r="C8" s="54"/>
      <c r="D8" s="55" t="s">
        <v>310</v>
      </c>
      <c r="E8" s="420">
        <f aca="true" t="shared" si="0" ref="E8:K8">E9+E12+E16+E18+E39+E42+E54+E57+E59+E76+E79+E91+E99+E101</f>
        <v>2180967</v>
      </c>
      <c r="F8" s="420">
        <f t="shared" si="0"/>
        <v>2380898</v>
      </c>
      <c r="G8" s="420">
        <f t="shared" si="0"/>
        <v>895739</v>
      </c>
      <c r="H8" s="420">
        <f t="shared" si="0"/>
        <v>121201</v>
      </c>
      <c r="I8" s="420">
        <f t="shared" si="0"/>
        <v>21046</v>
      </c>
      <c r="J8" s="420">
        <f t="shared" si="0"/>
        <v>185980</v>
      </c>
      <c r="K8" s="601">
        <f t="shared" si="0"/>
        <v>1485159</v>
      </c>
      <c r="L8" s="164"/>
      <c r="M8" s="53"/>
    </row>
    <row r="9" spans="1:13" ht="19.5" customHeight="1">
      <c r="A9" s="484" t="s">
        <v>235</v>
      </c>
      <c r="B9" s="322" t="s">
        <v>53</v>
      </c>
      <c r="C9" s="321"/>
      <c r="D9" s="323" t="s">
        <v>651</v>
      </c>
      <c r="E9" s="419">
        <f>E11</f>
        <v>0</v>
      </c>
      <c r="F9" s="419">
        <f aca="true" t="shared" si="1" ref="F9:K9">F11</f>
        <v>1700</v>
      </c>
      <c r="G9" s="419">
        <f t="shared" si="1"/>
        <v>1700</v>
      </c>
      <c r="H9" s="419">
        <f t="shared" si="1"/>
        <v>0</v>
      </c>
      <c r="I9" s="419">
        <f t="shared" si="1"/>
        <v>0</v>
      </c>
      <c r="J9" s="419">
        <f t="shared" si="1"/>
        <v>1700</v>
      </c>
      <c r="K9" s="485">
        <f t="shared" si="1"/>
        <v>0</v>
      </c>
      <c r="L9" s="164"/>
      <c r="M9" s="53"/>
    </row>
    <row r="10" spans="1:13" ht="15.75" customHeight="1" hidden="1">
      <c r="A10" s="296"/>
      <c r="B10" s="16"/>
      <c r="C10" s="16"/>
      <c r="D10" s="7" t="s">
        <v>224</v>
      </c>
      <c r="E10" s="421">
        <v>0</v>
      </c>
      <c r="F10" s="421"/>
      <c r="G10" s="421"/>
      <c r="H10" s="421"/>
      <c r="I10" s="421"/>
      <c r="J10" s="421"/>
      <c r="K10" s="486"/>
      <c r="L10" s="165"/>
      <c r="M10" s="53"/>
    </row>
    <row r="11" spans="1:13" ht="26.25" customHeight="1">
      <c r="A11" s="296"/>
      <c r="B11" s="16"/>
      <c r="C11" s="31">
        <v>2710</v>
      </c>
      <c r="D11" s="38" t="s">
        <v>312</v>
      </c>
      <c r="E11" s="421">
        <v>0</v>
      </c>
      <c r="F11" s="421">
        <f>'Z 2 '!G12</f>
        <v>1700</v>
      </c>
      <c r="G11" s="421">
        <f>F11</f>
        <v>1700</v>
      </c>
      <c r="H11" s="421"/>
      <c r="I11" s="421"/>
      <c r="J11" s="421">
        <f>G11</f>
        <v>1700</v>
      </c>
      <c r="K11" s="486"/>
      <c r="L11" s="165"/>
      <c r="M11" s="53"/>
    </row>
    <row r="12" spans="1:13" ht="20.25" customHeight="1">
      <c r="A12" s="484" t="s">
        <v>612</v>
      </c>
      <c r="B12" s="322" t="s">
        <v>614</v>
      </c>
      <c r="C12" s="321"/>
      <c r="D12" s="426" t="s">
        <v>221</v>
      </c>
      <c r="E12" s="419">
        <f>E13+E14+E15</f>
        <v>1241208</v>
      </c>
      <c r="F12" s="419">
        <f aca="true" t="shared" si="2" ref="F12:K12">F13+F14+F15</f>
        <v>1252178</v>
      </c>
      <c r="G12" s="419">
        <f t="shared" si="2"/>
        <v>0</v>
      </c>
      <c r="H12" s="419">
        <f t="shared" si="2"/>
        <v>0</v>
      </c>
      <c r="I12" s="419">
        <f t="shared" si="2"/>
        <v>0</v>
      </c>
      <c r="J12" s="419">
        <f t="shared" si="2"/>
        <v>0</v>
      </c>
      <c r="K12" s="485">
        <f t="shared" si="2"/>
        <v>1252178</v>
      </c>
      <c r="L12" s="164"/>
      <c r="M12" s="53"/>
    </row>
    <row r="13" spans="1:13" ht="24.75" customHeight="1">
      <c r="A13" s="296"/>
      <c r="B13" s="16"/>
      <c r="C13" s="44">
        <v>6300</v>
      </c>
      <c r="D13" s="38" t="s">
        <v>820</v>
      </c>
      <c r="E13" s="421">
        <f>'Z 1'!I22</f>
        <v>1241208</v>
      </c>
      <c r="F13" s="421"/>
      <c r="G13" s="421"/>
      <c r="H13" s="421"/>
      <c r="I13" s="421"/>
      <c r="J13" s="421"/>
      <c r="K13" s="486"/>
      <c r="L13" s="165"/>
      <c r="M13" s="53"/>
    </row>
    <row r="14" spans="1:13" ht="18" customHeight="1">
      <c r="A14" s="296"/>
      <c r="B14" s="16"/>
      <c r="C14" s="95">
        <v>6050</v>
      </c>
      <c r="D14" s="70" t="s">
        <v>834</v>
      </c>
      <c r="E14" s="421"/>
      <c r="F14" s="421">
        <v>1241178</v>
      </c>
      <c r="G14" s="421"/>
      <c r="H14" s="421"/>
      <c r="I14" s="421"/>
      <c r="J14" s="421"/>
      <c r="K14" s="486">
        <f>F14</f>
        <v>1241178</v>
      </c>
      <c r="L14" s="165"/>
      <c r="M14" s="53"/>
    </row>
    <row r="15" spans="1:13" ht="26.25" customHeight="1">
      <c r="A15" s="296"/>
      <c r="B15" s="16"/>
      <c r="C15" s="95">
        <v>6300</v>
      </c>
      <c r="D15" s="38" t="s">
        <v>820</v>
      </c>
      <c r="E15" s="421"/>
      <c r="F15" s="421">
        <f>'Z 2 '!G46</f>
        <v>11000</v>
      </c>
      <c r="G15" s="421"/>
      <c r="H15" s="421"/>
      <c r="I15" s="421"/>
      <c r="J15" s="421"/>
      <c r="K15" s="486">
        <f>F15</f>
        <v>11000</v>
      </c>
      <c r="L15" s="165"/>
      <c r="M15" s="53"/>
    </row>
    <row r="16" spans="1:13" ht="19.5" customHeight="1">
      <c r="A16" s="487">
        <v>630</v>
      </c>
      <c r="B16" s="394">
        <v>63003</v>
      </c>
      <c r="C16" s="394"/>
      <c r="D16" s="395" t="s">
        <v>550</v>
      </c>
      <c r="E16" s="419">
        <f>E17</f>
        <v>0</v>
      </c>
      <c r="F16" s="419">
        <f aca="true" t="shared" si="3" ref="F16:K16">F17</f>
        <v>2981</v>
      </c>
      <c r="G16" s="419">
        <f t="shared" si="3"/>
        <v>0</v>
      </c>
      <c r="H16" s="419">
        <f t="shared" si="3"/>
        <v>0</v>
      </c>
      <c r="I16" s="419">
        <f t="shared" si="3"/>
        <v>0</v>
      </c>
      <c r="J16" s="419">
        <f t="shared" si="3"/>
        <v>0</v>
      </c>
      <c r="K16" s="485">
        <f t="shared" si="3"/>
        <v>2981</v>
      </c>
      <c r="L16" s="165"/>
      <c r="M16" s="53"/>
    </row>
    <row r="17" spans="1:13" ht="27" customHeight="1">
      <c r="A17" s="296"/>
      <c r="B17" s="16"/>
      <c r="C17" s="95">
        <v>6639</v>
      </c>
      <c r="D17" s="38" t="s">
        <v>551</v>
      </c>
      <c r="E17" s="421"/>
      <c r="F17" s="421">
        <f>'Z 2 '!G49</f>
        <v>2981</v>
      </c>
      <c r="G17" s="421"/>
      <c r="H17" s="421"/>
      <c r="I17" s="421"/>
      <c r="J17" s="421"/>
      <c r="K17" s="486">
        <f>F17</f>
        <v>2981</v>
      </c>
      <c r="L17" s="165"/>
      <c r="M17" s="53"/>
    </row>
    <row r="18" spans="1:13" ht="21" customHeight="1">
      <c r="A18" s="488">
        <v>750</v>
      </c>
      <c r="B18" s="321">
        <v>75018</v>
      </c>
      <c r="C18" s="321"/>
      <c r="D18" s="90" t="s">
        <v>205</v>
      </c>
      <c r="E18" s="419">
        <f>E19</f>
        <v>0</v>
      </c>
      <c r="F18" s="419">
        <f aca="true" t="shared" si="4" ref="F18:K18">F19</f>
        <v>2780</v>
      </c>
      <c r="G18" s="419">
        <f t="shared" si="4"/>
        <v>2780</v>
      </c>
      <c r="H18" s="419">
        <f t="shared" si="4"/>
        <v>0</v>
      </c>
      <c r="I18" s="419">
        <f t="shared" si="4"/>
        <v>0</v>
      </c>
      <c r="J18" s="419">
        <f t="shared" si="4"/>
        <v>2780</v>
      </c>
      <c r="K18" s="485">
        <f t="shared" si="4"/>
        <v>0</v>
      </c>
      <c r="L18" s="164"/>
      <c r="M18" s="53"/>
    </row>
    <row r="19" spans="1:13" s="24" customFormat="1" ht="23.25" customHeight="1">
      <c r="A19" s="296"/>
      <c r="B19" s="16"/>
      <c r="C19" s="597" t="s">
        <v>311</v>
      </c>
      <c r="D19" s="43" t="s">
        <v>414</v>
      </c>
      <c r="E19" s="421">
        <v>0</v>
      </c>
      <c r="F19" s="421">
        <f>'Z 2 '!G99</f>
        <v>2780</v>
      </c>
      <c r="G19" s="421">
        <f>F19</f>
        <v>2780</v>
      </c>
      <c r="H19" s="421"/>
      <c r="I19" s="421"/>
      <c r="J19" s="421">
        <f>F19</f>
        <v>2780</v>
      </c>
      <c r="K19" s="486"/>
      <c r="L19" s="165"/>
      <c r="M19" s="169"/>
    </row>
    <row r="20" spans="1:13" ht="15" customHeight="1" hidden="1">
      <c r="A20" s="489">
        <v>600</v>
      </c>
      <c r="B20" s="14">
        <v>60014</v>
      </c>
      <c r="C20" s="5">
        <v>663</v>
      </c>
      <c r="D20" s="5" t="s">
        <v>221</v>
      </c>
      <c r="E20" s="422">
        <f>E22</f>
        <v>0</v>
      </c>
      <c r="F20" s="422"/>
      <c r="G20" s="422"/>
      <c r="H20" s="422"/>
      <c r="I20" s="422"/>
      <c r="J20" s="422"/>
      <c r="K20" s="490"/>
      <c r="L20" s="164"/>
      <c r="M20" s="53"/>
    </row>
    <row r="21" spans="1:13" ht="12" customHeight="1" hidden="1">
      <c r="A21" s="491"/>
      <c r="B21" s="7"/>
      <c r="C21" s="16"/>
      <c r="D21" s="44" t="s">
        <v>981</v>
      </c>
      <c r="E21" s="421"/>
      <c r="F21" s="421"/>
      <c r="G21" s="421"/>
      <c r="H21" s="421"/>
      <c r="I21" s="421"/>
      <c r="J21" s="421"/>
      <c r="K21" s="486"/>
      <c r="L21" s="165"/>
      <c r="M21" s="53"/>
    </row>
    <row r="22" spans="1:13" ht="15" customHeight="1" hidden="1">
      <c r="A22" s="491"/>
      <c r="B22" s="7"/>
      <c r="C22" s="16"/>
      <c r="D22" s="7" t="s">
        <v>232</v>
      </c>
      <c r="E22" s="421">
        <v>0</v>
      </c>
      <c r="F22" s="421"/>
      <c r="G22" s="421"/>
      <c r="H22" s="421"/>
      <c r="I22" s="421"/>
      <c r="J22" s="421"/>
      <c r="K22" s="486"/>
      <c r="L22" s="165"/>
      <c r="M22" s="53"/>
    </row>
    <row r="23" spans="1:13" ht="15" customHeight="1" hidden="1">
      <c r="A23" s="489">
        <v>851</v>
      </c>
      <c r="B23" s="14">
        <v>85111</v>
      </c>
      <c r="C23" s="5">
        <v>231</v>
      </c>
      <c r="D23" s="14" t="s">
        <v>791</v>
      </c>
      <c r="E23" s="422">
        <f>E25+E26</f>
        <v>124000</v>
      </c>
      <c r="F23" s="422"/>
      <c r="G23" s="422"/>
      <c r="H23" s="422"/>
      <c r="I23" s="422"/>
      <c r="J23" s="422"/>
      <c r="K23" s="490"/>
      <c r="L23" s="164"/>
      <c r="M23" s="53"/>
    </row>
    <row r="24" spans="1:13" ht="9.75" customHeight="1" hidden="1">
      <c r="A24" s="491"/>
      <c r="B24" s="7"/>
      <c r="C24" s="16"/>
      <c r="D24" s="44" t="s">
        <v>981</v>
      </c>
      <c r="E24" s="421"/>
      <c r="F24" s="421"/>
      <c r="G24" s="421"/>
      <c r="H24" s="421"/>
      <c r="I24" s="421"/>
      <c r="J24" s="421"/>
      <c r="K24" s="486"/>
      <c r="L24" s="165"/>
      <c r="M24" s="53"/>
    </row>
    <row r="25" spans="1:13" ht="15" customHeight="1" hidden="1">
      <c r="A25" s="491"/>
      <c r="B25" s="7"/>
      <c r="C25" s="16"/>
      <c r="D25" s="7" t="s">
        <v>223</v>
      </c>
      <c r="E25" s="421">
        <v>100000</v>
      </c>
      <c r="F25" s="421"/>
      <c r="G25" s="421"/>
      <c r="H25" s="421"/>
      <c r="I25" s="421"/>
      <c r="J25" s="421"/>
      <c r="K25" s="486"/>
      <c r="L25" s="165"/>
      <c r="M25" s="53"/>
    </row>
    <row r="26" spans="1:13" ht="15" customHeight="1" hidden="1">
      <c r="A26" s="491"/>
      <c r="B26" s="7"/>
      <c r="C26" s="16"/>
      <c r="D26" s="7" t="s">
        <v>222</v>
      </c>
      <c r="E26" s="421">
        <v>24000</v>
      </c>
      <c r="F26" s="421"/>
      <c r="G26" s="421"/>
      <c r="H26" s="421"/>
      <c r="I26" s="421"/>
      <c r="J26" s="421"/>
      <c r="K26" s="486"/>
      <c r="L26" s="165"/>
      <c r="M26" s="53"/>
    </row>
    <row r="27" spans="1:13" ht="15" customHeight="1" hidden="1">
      <c r="A27" s="489">
        <v>600</v>
      </c>
      <c r="B27" s="14">
        <v>60014</v>
      </c>
      <c r="C27" s="5">
        <v>6610</v>
      </c>
      <c r="D27" s="5" t="s">
        <v>221</v>
      </c>
      <c r="E27" s="421">
        <f>E29</f>
        <v>0</v>
      </c>
      <c r="F27" s="421"/>
      <c r="G27" s="421"/>
      <c r="H27" s="421"/>
      <c r="I27" s="421"/>
      <c r="J27" s="421"/>
      <c r="K27" s="486"/>
      <c r="L27" s="164"/>
      <c r="M27" s="53"/>
    </row>
    <row r="28" spans="1:13" ht="11.25" customHeight="1" hidden="1">
      <c r="A28" s="491"/>
      <c r="B28" s="7"/>
      <c r="C28" s="16"/>
      <c r="D28" s="44" t="s">
        <v>981</v>
      </c>
      <c r="E28" s="421"/>
      <c r="F28" s="421"/>
      <c r="G28" s="421"/>
      <c r="H28" s="421"/>
      <c r="I28" s="421"/>
      <c r="J28" s="421"/>
      <c r="K28" s="486"/>
      <c r="L28" s="165"/>
      <c r="M28" s="53"/>
    </row>
    <row r="29" spans="1:13" ht="15" customHeight="1" hidden="1">
      <c r="A29" s="491"/>
      <c r="B29" s="7"/>
      <c r="C29" s="16"/>
      <c r="D29" s="7" t="s">
        <v>223</v>
      </c>
      <c r="E29" s="421">
        <v>0</v>
      </c>
      <c r="F29" s="421"/>
      <c r="G29" s="421"/>
      <c r="H29" s="421"/>
      <c r="I29" s="421"/>
      <c r="J29" s="421"/>
      <c r="K29" s="486"/>
      <c r="L29" s="165"/>
      <c r="M29" s="53"/>
    </row>
    <row r="30" spans="1:13" ht="15.75" customHeight="1" hidden="1">
      <c r="A30" s="440">
        <v>630</v>
      </c>
      <c r="B30" s="5">
        <v>63001</v>
      </c>
      <c r="C30" s="5">
        <v>6620</v>
      </c>
      <c r="D30" s="5" t="s">
        <v>216</v>
      </c>
      <c r="E30" s="422">
        <f>E32</f>
        <v>0</v>
      </c>
      <c r="F30" s="422"/>
      <c r="G30" s="422"/>
      <c r="H30" s="422"/>
      <c r="I30" s="422"/>
      <c r="J30" s="422"/>
      <c r="K30" s="490"/>
      <c r="L30" s="164"/>
      <c r="M30" s="53"/>
    </row>
    <row r="31" spans="1:13" ht="12" customHeight="1" hidden="1">
      <c r="A31" s="296"/>
      <c r="B31" s="16"/>
      <c r="C31" s="16"/>
      <c r="D31" s="44" t="s">
        <v>981</v>
      </c>
      <c r="E31" s="421"/>
      <c r="F31" s="421"/>
      <c r="G31" s="421"/>
      <c r="H31" s="421"/>
      <c r="I31" s="421"/>
      <c r="J31" s="421"/>
      <c r="K31" s="486"/>
      <c r="L31" s="165"/>
      <c r="M31" s="53"/>
    </row>
    <row r="32" spans="1:13" ht="26.25" customHeight="1" hidden="1">
      <c r="A32" s="296"/>
      <c r="B32" s="16"/>
      <c r="C32" s="16"/>
      <c r="D32" s="28" t="s">
        <v>217</v>
      </c>
      <c r="E32" s="421">
        <v>0</v>
      </c>
      <c r="F32" s="421"/>
      <c r="G32" s="421"/>
      <c r="H32" s="421"/>
      <c r="I32" s="421"/>
      <c r="J32" s="421"/>
      <c r="K32" s="486"/>
      <c r="L32" s="165"/>
      <c r="M32" s="53"/>
    </row>
    <row r="33" spans="1:13" ht="17.25" customHeight="1" hidden="1">
      <c r="A33" s="440">
        <v>630</v>
      </c>
      <c r="B33" s="5">
        <v>63001</v>
      </c>
      <c r="C33" s="5">
        <v>6610</v>
      </c>
      <c r="D33" s="5" t="s">
        <v>216</v>
      </c>
      <c r="E33" s="421">
        <v>0</v>
      </c>
      <c r="F33" s="421"/>
      <c r="G33" s="421"/>
      <c r="H33" s="421"/>
      <c r="I33" s="421"/>
      <c r="J33" s="421"/>
      <c r="K33" s="486"/>
      <c r="L33" s="164"/>
      <c r="M33" s="53"/>
    </row>
    <row r="34" spans="1:13" ht="10.5" customHeight="1" hidden="1">
      <c r="A34" s="296"/>
      <c r="B34" s="16"/>
      <c r="C34" s="16"/>
      <c r="D34" s="44" t="s">
        <v>981</v>
      </c>
      <c r="E34" s="421">
        <v>0</v>
      </c>
      <c r="F34" s="421"/>
      <c r="G34" s="421"/>
      <c r="H34" s="421"/>
      <c r="I34" s="421"/>
      <c r="J34" s="421"/>
      <c r="K34" s="486"/>
      <c r="L34" s="165"/>
      <c r="M34" s="53"/>
    </row>
    <row r="35" spans="1:13" ht="15.75" customHeight="1" hidden="1">
      <c r="A35" s="296"/>
      <c r="B35" s="16"/>
      <c r="C35" s="16"/>
      <c r="D35" s="28" t="s">
        <v>223</v>
      </c>
      <c r="E35" s="421">
        <v>0</v>
      </c>
      <c r="F35" s="421"/>
      <c r="G35" s="421"/>
      <c r="H35" s="421"/>
      <c r="I35" s="421"/>
      <c r="J35" s="421"/>
      <c r="K35" s="486"/>
      <c r="L35" s="165"/>
      <c r="M35" s="53"/>
    </row>
    <row r="36" spans="1:13" ht="15.75" customHeight="1" hidden="1">
      <c r="A36" s="436" t="s">
        <v>235</v>
      </c>
      <c r="B36" s="8" t="s">
        <v>53</v>
      </c>
      <c r="C36" s="5">
        <v>2310</v>
      </c>
      <c r="D36" s="15" t="s">
        <v>651</v>
      </c>
      <c r="E36" s="422">
        <v>0</v>
      </c>
      <c r="F36" s="422"/>
      <c r="G36" s="422"/>
      <c r="H36" s="422"/>
      <c r="I36" s="422"/>
      <c r="J36" s="422"/>
      <c r="K36" s="490"/>
      <c r="L36" s="164"/>
      <c r="M36" s="53"/>
    </row>
    <row r="37" spans="1:13" ht="11.25" customHeight="1" hidden="1">
      <c r="A37" s="492"/>
      <c r="B37" s="9"/>
      <c r="C37" s="16"/>
      <c r="D37" s="43" t="s">
        <v>981</v>
      </c>
      <c r="E37" s="421">
        <v>0</v>
      </c>
      <c r="F37" s="421"/>
      <c r="G37" s="421"/>
      <c r="H37" s="421"/>
      <c r="I37" s="421"/>
      <c r="J37" s="421"/>
      <c r="K37" s="486"/>
      <c r="L37" s="165"/>
      <c r="M37" s="53"/>
    </row>
    <row r="38" spans="1:13" ht="15.75" customHeight="1" hidden="1">
      <c r="A38" s="492"/>
      <c r="B38" s="9"/>
      <c r="C38" s="16"/>
      <c r="D38" s="28" t="s">
        <v>204</v>
      </c>
      <c r="E38" s="421">
        <v>0</v>
      </c>
      <c r="F38" s="421"/>
      <c r="G38" s="421"/>
      <c r="H38" s="421"/>
      <c r="I38" s="421"/>
      <c r="J38" s="421"/>
      <c r="K38" s="486"/>
      <c r="L38" s="165"/>
      <c r="M38" s="53"/>
    </row>
    <row r="39" spans="1:13" ht="21.75" customHeight="1">
      <c r="A39" s="493">
        <v>750</v>
      </c>
      <c r="B39" s="324">
        <v>75020</v>
      </c>
      <c r="C39" s="321"/>
      <c r="D39" s="90" t="s">
        <v>646</v>
      </c>
      <c r="E39" s="419">
        <f>E40</f>
        <v>0</v>
      </c>
      <c r="F39" s="419">
        <f aca="true" t="shared" si="5" ref="F39:K39">F40+F41</f>
        <v>14010</v>
      </c>
      <c r="G39" s="419">
        <f t="shared" si="5"/>
        <v>14010</v>
      </c>
      <c r="H39" s="419">
        <f t="shared" si="5"/>
        <v>0</v>
      </c>
      <c r="I39" s="419">
        <f t="shared" si="5"/>
        <v>0</v>
      </c>
      <c r="J39" s="419">
        <f t="shared" si="5"/>
        <v>14010</v>
      </c>
      <c r="K39" s="485">
        <f t="shared" si="5"/>
        <v>0</v>
      </c>
      <c r="L39" s="164"/>
      <c r="M39" s="53"/>
    </row>
    <row r="40" spans="1:13" ht="25.5" customHeight="1">
      <c r="A40" s="19"/>
      <c r="B40" s="2"/>
      <c r="C40" s="596">
        <v>2310</v>
      </c>
      <c r="D40" s="209" t="s">
        <v>554</v>
      </c>
      <c r="E40" s="421"/>
      <c r="F40" s="421">
        <f>'Z 2 '!G112</f>
        <v>5000</v>
      </c>
      <c r="G40" s="421">
        <f>F40</f>
        <v>5000</v>
      </c>
      <c r="H40" s="421"/>
      <c r="I40" s="421"/>
      <c r="J40" s="421">
        <f>F40</f>
        <v>5000</v>
      </c>
      <c r="K40" s="486"/>
      <c r="L40" s="167"/>
      <c r="M40" s="53"/>
    </row>
    <row r="41" spans="1:13" ht="23.25" customHeight="1">
      <c r="A41" s="19"/>
      <c r="B41" s="2"/>
      <c r="C41" s="597" t="s">
        <v>311</v>
      </c>
      <c r="D41" s="43" t="s">
        <v>414</v>
      </c>
      <c r="E41" s="421"/>
      <c r="F41" s="421">
        <f>'Z 2 '!G113</f>
        <v>9010</v>
      </c>
      <c r="G41" s="421">
        <f>F41</f>
        <v>9010</v>
      </c>
      <c r="H41" s="421"/>
      <c r="I41" s="421"/>
      <c r="J41" s="421">
        <f>G41</f>
        <v>9010</v>
      </c>
      <c r="K41" s="486"/>
      <c r="L41" s="167"/>
      <c r="M41" s="53"/>
    </row>
    <row r="42" spans="1:13" ht="21.75" customHeight="1">
      <c r="A42" s="494">
        <v>750</v>
      </c>
      <c r="B42" s="325">
        <v>75075</v>
      </c>
      <c r="C42" s="325"/>
      <c r="D42" s="318" t="s">
        <v>529</v>
      </c>
      <c r="E42" s="419">
        <f>E43</f>
        <v>69609</v>
      </c>
      <c r="F42" s="419">
        <f aca="true" t="shared" si="6" ref="F42:K42">SUM(F44:F53)</f>
        <v>70585</v>
      </c>
      <c r="G42" s="419">
        <f t="shared" si="6"/>
        <v>70585</v>
      </c>
      <c r="H42" s="419">
        <f t="shared" si="6"/>
        <v>9191</v>
      </c>
      <c r="I42" s="419">
        <f t="shared" si="6"/>
        <v>890</v>
      </c>
      <c r="J42" s="419">
        <f t="shared" si="6"/>
        <v>976</v>
      </c>
      <c r="K42" s="485">
        <f t="shared" si="6"/>
        <v>0</v>
      </c>
      <c r="L42" s="167"/>
      <c r="M42" s="53"/>
    </row>
    <row r="43" spans="1:13" ht="20.25" customHeight="1">
      <c r="A43" s="19"/>
      <c r="B43" s="2"/>
      <c r="C43" s="595">
        <v>2326</v>
      </c>
      <c r="D43" s="398" t="s">
        <v>823</v>
      </c>
      <c r="E43" s="421">
        <f>'Z 1'!I54</f>
        <v>69609</v>
      </c>
      <c r="F43" s="421"/>
      <c r="G43" s="421"/>
      <c r="H43" s="421"/>
      <c r="I43" s="421"/>
      <c r="J43" s="421"/>
      <c r="K43" s="486"/>
      <c r="L43" s="167"/>
      <c r="M43" s="53"/>
    </row>
    <row r="44" spans="1:13" ht="20.25" customHeight="1">
      <c r="A44" s="19"/>
      <c r="B44" s="2"/>
      <c r="C44" s="595">
        <v>2329</v>
      </c>
      <c r="D44" s="209" t="s">
        <v>433</v>
      </c>
      <c r="E44" s="421"/>
      <c r="F44" s="421">
        <f>'Z 2 '!G149</f>
        <v>976</v>
      </c>
      <c r="G44" s="421">
        <f>F44</f>
        <v>976</v>
      </c>
      <c r="H44" s="421"/>
      <c r="I44" s="421"/>
      <c r="J44" s="421">
        <f>G44</f>
        <v>976</v>
      </c>
      <c r="K44" s="486"/>
      <c r="L44" s="167"/>
      <c r="M44" s="53"/>
    </row>
    <row r="45" spans="1:13" ht="15" customHeight="1">
      <c r="A45" s="19"/>
      <c r="B45" s="2"/>
      <c r="C45" s="596">
        <v>4116</v>
      </c>
      <c r="D45" s="399" t="s">
        <v>852</v>
      </c>
      <c r="E45" s="421"/>
      <c r="F45" s="421">
        <v>764</v>
      </c>
      <c r="G45" s="421">
        <f aca="true" t="shared" si="7" ref="G45:G53">F45</f>
        <v>764</v>
      </c>
      <c r="H45" s="421"/>
      <c r="I45" s="421">
        <f>G45</f>
        <v>764</v>
      </c>
      <c r="J45" s="421"/>
      <c r="K45" s="486"/>
      <c r="L45" s="167"/>
      <c r="M45" s="53"/>
    </row>
    <row r="46" spans="1:13" ht="12" customHeight="1">
      <c r="A46" s="19"/>
      <c r="B46" s="2"/>
      <c r="C46" s="596">
        <v>4126</v>
      </c>
      <c r="D46" s="400" t="s">
        <v>537</v>
      </c>
      <c r="E46" s="421"/>
      <c r="F46" s="421">
        <v>126</v>
      </c>
      <c r="G46" s="421">
        <f t="shared" si="7"/>
        <v>126</v>
      </c>
      <c r="H46" s="421"/>
      <c r="I46" s="421">
        <f>G46</f>
        <v>126</v>
      </c>
      <c r="J46" s="421"/>
      <c r="K46" s="486"/>
      <c r="L46" s="167"/>
      <c r="M46" s="53"/>
    </row>
    <row r="47" spans="1:13" ht="13.5" customHeight="1">
      <c r="A47" s="19"/>
      <c r="B47" s="2"/>
      <c r="C47" s="596">
        <v>4176</v>
      </c>
      <c r="D47" s="399" t="s">
        <v>133</v>
      </c>
      <c r="E47" s="421"/>
      <c r="F47" s="421">
        <v>9191</v>
      </c>
      <c r="G47" s="421">
        <f t="shared" si="7"/>
        <v>9191</v>
      </c>
      <c r="H47" s="421">
        <f>G47</f>
        <v>9191</v>
      </c>
      <c r="I47" s="421"/>
      <c r="J47" s="421"/>
      <c r="K47" s="486"/>
      <c r="L47" s="167"/>
      <c r="M47" s="53"/>
    </row>
    <row r="48" spans="1:13" ht="13.5" customHeight="1">
      <c r="A48" s="19"/>
      <c r="B48" s="2"/>
      <c r="C48" s="596">
        <v>4216</v>
      </c>
      <c r="D48" s="399" t="s">
        <v>595</v>
      </c>
      <c r="E48" s="421"/>
      <c r="F48" s="421">
        <v>781</v>
      </c>
      <c r="G48" s="421">
        <f t="shared" si="7"/>
        <v>781</v>
      </c>
      <c r="H48" s="421"/>
      <c r="I48" s="421"/>
      <c r="J48" s="421"/>
      <c r="K48" s="486"/>
      <c r="L48" s="167"/>
      <c r="M48" s="53"/>
    </row>
    <row r="49" spans="1:13" ht="12" customHeight="1">
      <c r="A49" s="19"/>
      <c r="B49" s="2"/>
      <c r="C49" s="596">
        <v>4306</v>
      </c>
      <c r="D49" s="400" t="s">
        <v>671</v>
      </c>
      <c r="E49" s="421"/>
      <c r="F49" s="421">
        <v>57277</v>
      </c>
      <c r="G49" s="421">
        <f t="shared" si="7"/>
        <v>57277</v>
      </c>
      <c r="H49" s="421"/>
      <c r="I49" s="421"/>
      <c r="J49" s="421"/>
      <c r="K49" s="486"/>
      <c r="L49" s="167"/>
      <c r="M49" s="53"/>
    </row>
    <row r="50" spans="1:13" ht="12" customHeight="1">
      <c r="A50" s="19"/>
      <c r="B50" s="2"/>
      <c r="C50" s="596">
        <v>4386</v>
      </c>
      <c r="D50" s="38" t="s">
        <v>555</v>
      </c>
      <c r="E50" s="421"/>
      <c r="F50" s="421">
        <v>538</v>
      </c>
      <c r="G50" s="421">
        <f t="shared" si="7"/>
        <v>538</v>
      </c>
      <c r="H50" s="421"/>
      <c r="I50" s="421"/>
      <c r="J50" s="421"/>
      <c r="K50" s="486"/>
      <c r="L50" s="167"/>
      <c r="M50" s="53"/>
    </row>
    <row r="51" spans="1:13" ht="11.25" customHeight="1">
      <c r="A51" s="19"/>
      <c r="B51" s="2"/>
      <c r="C51" s="596">
        <v>4426</v>
      </c>
      <c r="D51" s="399" t="s">
        <v>226</v>
      </c>
      <c r="E51" s="421"/>
      <c r="F51" s="421">
        <v>656</v>
      </c>
      <c r="G51" s="421">
        <f t="shared" si="7"/>
        <v>656</v>
      </c>
      <c r="H51" s="421"/>
      <c r="I51" s="421"/>
      <c r="J51" s="421"/>
      <c r="K51" s="486"/>
      <c r="L51" s="167"/>
      <c r="M51" s="53"/>
    </row>
    <row r="52" spans="1:13" ht="12" customHeight="1">
      <c r="A52" s="19"/>
      <c r="B52" s="2"/>
      <c r="C52" s="596">
        <v>4436</v>
      </c>
      <c r="D52" s="400" t="s">
        <v>541</v>
      </c>
      <c r="E52" s="421"/>
      <c r="F52" s="421">
        <v>66</v>
      </c>
      <c r="G52" s="421">
        <f t="shared" si="7"/>
        <v>66</v>
      </c>
      <c r="H52" s="421"/>
      <c r="I52" s="421"/>
      <c r="J52" s="421"/>
      <c r="K52" s="486"/>
      <c r="L52" s="167"/>
      <c r="M52" s="53"/>
    </row>
    <row r="53" spans="1:13" ht="12" customHeight="1">
      <c r="A53" s="19"/>
      <c r="B53" s="2"/>
      <c r="C53" s="596">
        <v>4756</v>
      </c>
      <c r="D53" s="38" t="s">
        <v>870</v>
      </c>
      <c r="E53" s="421"/>
      <c r="F53" s="421">
        <v>210</v>
      </c>
      <c r="G53" s="421">
        <f t="shared" si="7"/>
        <v>210</v>
      </c>
      <c r="H53" s="421"/>
      <c r="I53" s="421"/>
      <c r="J53" s="421"/>
      <c r="K53" s="486"/>
      <c r="L53" s="167"/>
      <c r="M53" s="53"/>
    </row>
    <row r="54" spans="1:13" ht="16.5" customHeight="1">
      <c r="A54" s="487">
        <v>754</v>
      </c>
      <c r="B54" s="394">
        <v>75411</v>
      </c>
      <c r="C54" s="593"/>
      <c r="D54" s="264" t="s">
        <v>973</v>
      </c>
      <c r="E54" s="594">
        <f>E55</f>
        <v>100000</v>
      </c>
      <c r="F54" s="594">
        <f aca="true" t="shared" si="8" ref="F54:K54">F56</f>
        <v>100000</v>
      </c>
      <c r="G54" s="594">
        <f t="shared" si="8"/>
        <v>0</v>
      </c>
      <c r="H54" s="594">
        <f t="shared" si="8"/>
        <v>0</v>
      </c>
      <c r="I54" s="594">
        <f t="shared" si="8"/>
        <v>0</v>
      </c>
      <c r="J54" s="594">
        <f t="shared" si="8"/>
        <v>0</v>
      </c>
      <c r="K54" s="600">
        <f t="shared" si="8"/>
        <v>100000</v>
      </c>
      <c r="L54" s="167"/>
      <c r="M54" s="53"/>
    </row>
    <row r="55" spans="1:13" ht="24.75" customHeight="1">
      <c r="A55" s="19"/>
      <c r="B55" s="2"/>
      <c r="C55" s="595">
        <v>6300</v>
      </c>
      <c r="D55" s="70" t="s">
        <v>825</v>
      </c>
      <c r="E55" s="421">
        <f>'Z 1'!I66</f>
        <v>100000</v>
      </c>
      <c r="F55" s="421"/>
      <c r="G55" s="421"/>
      <c r="H55" s="421"/>
      <c r="I55" s="421"/>
      <c r="J55" s="421"/>
      <c r="K55" s="486"/>
      <c r="L55" s="167"/>
      <c r="M55" s="53"/>
    </row>
    <row r="56" spans="1:13" ht="18.75" customHeight="1">
      <c r="A56" s="19"/>
      <c r="B56" s="2"/>
      <c r="C56" s="596">
        <v>6060</v>
      </c>
      <c r="D56" s="38" t="s">
        <v>207</v>
      </c>
      <c r="E56" s="421"/>
      <c r="F56" s="421">
        <v>100000</v>
      </c>
      <c r="G56" s="421"/>
      <c r="H56" s="421"/>
      <c r="I56" s="421"/>
      <c r="J56" s="421"/>
      <c r="K56" s="486">
        <f>F56</f>
        <v>100000</v>
      </c>
      <c r="L56" s="167"/>
      <c r="M56" s="53"/>
    </row>
    <row r="57" spans="1:13" ht="17.25" customHeight="1">
      <c r="A57" s="494">
        <v>801</v>
      </c>
      <c r="B57" s="325">
        <v>80146</v>
      </c>
      <c r="C57" s="325"/>
      <c r="D57" s="319" t="s">
        <v>786</v>
      </c>
      <c r="E57" s="419">
        <f>E58</f>
        <v>0</v>
      </c>
      <c r="F57" s="419">
        <f aca="true" t="shared" si="9" ref="F57:K57">F58</f>
        <v>12000</v>
      </c>
      <c r="G57" s="419">
        <f t="shared" si="9"/>
        <v>12000</v>
      </c>
      <c r="H57" s="419">
        <f t="shared" si="9"/>
        <v>0</v>
      </c>
      <c r="I57" s="419">
        <f t="shared" si="9"/>
        <v>0</v>
      </c>
      <c r="J57" s="419">
        <f t="shared" si="9"/>
        <v>12000</v>
      </c>
      <c r="K57" s="485">
        <f t="shared" si="9"/>
        <v>0</v>
      </c>
      <c r="L57" s="167"/>
      <c r="M57" s="53"/>
    </row>
    <row r="58" spans="1:13" ht="17.25" customHeight="1">
      <c r="A58" s="19"/>
      <c r="B58" s="2"/>
      <c r="C58" s="596">
        <v>2320</v>
      </c>
      <c r="D58" s="70" t="s">
        <v>824</v>
      </c>
      <c r="E58" s="421"/>
      <c r="F58" s="421">
        <f>'Z 2 '!G354</f>
        <v>12000</v>
      </c>
      <c r="G58" s="421">
        <f>F58</f>
        <v>12000</v>
      </c>
      <c r="H58" s="421"/>
      <c r="I58" s="421"/>
      <c r="J58" s="421">
        <f>F58</f>
        <v>12000</v>
      </c>
      <c r="K58" s="486"/>
      <c r="L58" s="167"/>
      <c r="M58" s="53"/>
    </row>
    <row r="59" spans="1:13" ht="17.25" customHeight="1">
      <c r="A59" s="494">
        <v>801</v>
      </c>
      <c r="B59" s="325">
        <v>80195</v>
      </c>
      <c r="C59" s="325"/>
      <c r="D59" s="318" t="s">
        <v>651</v>
      </c>
      <c r="E59" s="419">
        <f>E60+E61</f>
        <v>44200</v>
      </c>
      <c r="F59" s="419">
        <f aca="true" t="shared" si="10" ref="F59:K59">SUM(F62:F75)</f>
        <v>44200</v>
      </c>
      <c r="G59" s="419">
        <f t="shared" si="10"/>
        <v>44200</v>
      </c>
      <c r="H59" s="419">
        <f t="shared" si="10"/>
        <v>29374</v>
      </c>
      <c r="I59" s="419">
        <f t="shared" si="10"/>
        <v>5224</v>
      </c>
      <c r="J59" s="419">
        <f t="shared" si="10"/>
        <v>0</v>
      </c>
      <c r="K59" s="485">
        <f t="shared" si="10"/>
        <v>0</v>
      </c>
      <c r="L59" s="167"/>
      <c r="M59" s="53"/>
    </row>
    <row r="60" spans="1:13" ht="36" customHeight="1">
      <c r="A60" s="549"/>
      <c r="B60" s="550"/>
      <c r="C60" s="555">
        <v>2888</v>
      </c>
      <c r="D60" s="38" t="s">
        <v>150</v>
      </c>
      <c r="E60" s="551">
        <f>'Z 1'!I103</f>
        <v>37570</v>
      </c>
      <c r="F60" s="551"/>
      <c r="G60" s="551"/>
      <c r="H60" s="551"/>
      <c r="I60" s="551"/>
      <c r="J60" s="551"/>
      <c r="K60" s="552"/>
      <c r="L60" s="167"/>
      <c r="M60" s="53"/>
    </row>
    <row r="61" spans="1:13" ht="34.5" customHeight="1">
      <c r="A61" s="549"/>
      <c r="B61" s="550"/>
      <c r="C61" s="555">
        <v>2889</v>
      </c>
      <c r="D61" s="38" t="s">
        <v>150</v>
      </c>
      <c r="E61" s="551">
        <f>'Z 1'!I104</f>
        <v>6630</v>
      </c>
      <c r="F61" s="551"/>
      <c r="G61" s="551"/>
      <c r="H61" s="551"/>
      <c r="I61" s="551"/>
      <c r="J61" s="551"/>
      <c r="K61" s="552"/>
      <c r="L61" s="167"/>
      <c r="M61" s="53"/>
    </row>
    <row r="62" spans="1:13" ht="17.25" customHeight="1">
      <c r="A62" s="549"/>
      <c r="B62" s="550"/>
      <c r="C62" s="598">
        <v>4118</v>
      </c>
      <c r="D62" s="38" t="s">
        <v>151</v>
      </c>
      <c r="E62" s="551"/>
      <c r="F62" s="551">
        <v>3830</v>
      </c>
      <c r="G62" s="551">
        <f>F62</f>
        <v>3830</v>
      </c>
      <c r="H62" s="551"/>
      <c r="I62" s="551">
        <f>G62</f>
        <v>3830</v>
      </c>
      <c r="J62" s="551"/>
      <c r="K62" s="552"/>
      <c r="L62" s="167"/>
      <c r="M62" s="53"/>
    </row>
    <row r="63" spans="1:13" ht="14.25" customHeight="1">
      <c r="A63" s="549"/>
      <c r="B63" s="550"/>
      <c r="C63" s="598">
        <v>4119</v>
      </c>
      <c r="D63" s="38" t="s">
        <v>151</v>
      </c>
      <c r="E63" s="551"/>
      <c r="F63" s="551">
        <v>674</v>
      </c>
      <c r="G63" s="551">
        <f aca="true" t="shared" si="11" ref="G63:G75">F63</f>
        <v>674</v>
      </c>
      <c r="H63" s="551"/>
      <c r="I63" s="551">
        <f>G63</f>
        <v>674</v>
      </c>
      <c r="J63" s="551"/>
      <c r="K63" s="552"/>
      <c r="L63" s="167"/>
      <c r="M63" s="53"/>
    </row>
    <row r="64" spans="1:13" ht="13.5" customHeight="1">
      <c r="A64" s="549"/>
      <c r="B64" s="550"/>
      <c r="C64" s="598">
        <v>4128</v>
      </c>
      <c r="D64" s="38" t="s">
        <v>537</v>
      </c>
      <c r="E64" s="551"/>
      <c r="F64" s="551">
        <v>612</v>
      </c>
      <c r="G64" s="551">
        <f t="shared" si="11"/>
        <v>612</v>
      </c>
      <c r="H64" s="551"/>
      <c r="I64" s="551">
        <f>G64</f>
        <v>612</v>
      </c>
      <c r="J64" s="551"/>
      <c r="K64" s="552"/>
      <c r="L64" s="167"/>
      <c r="M64" s="53"/>
    </row>
    <row r="65" spans="1:13" ht="15.75" customHeight="1">
      <c r="A65" s="549"/>
      <c r="B65" s="550"/>
      <c r="C65" s="598">
        <v>4129</v>
      </c>
      <c r="D65" s="38" t="s">
        <v>537</v>
      </c>
      <c r="E65" s="551"/>
      <c r="F65" s="551">
        <v>108</v>
      </c>
      <c r="G65" s="551">
        <f t="shared" si="11"/>
        <v>108</v>
      </c>
      <c r="H65" s="551"/>
      <c r="I65" s="551">
        <f>G65</f>
        <v>108</v>
      </c>
      <c r="J65" s="551"/>
      <c r="K65" s="552"/>
      <c r="L65" s="167"/>
      <c r="M65" s="53"/>
    </row>
    <row r="66" spans="1:13" ht="15" customHeight="1">
      <c r="A66" s="549"/>
      <c r="B66" s="550"/>
      <c r="C66" s="598">
        <v>4178</v>
      </c>
      <c r="D66" s="38" t="s">
        <v>133</v>
      </c>
      <c r="E66" s="551"/>
      <c r="F66" s="551">
        <v>24968</v>
      </c>
      <c r="G66" s="551">
        <f t="shared" si="11"/>
        <v>24968</v>
      </c>
      <c r="H66" s="551">
        <f>G66</f>
        <v>24968</v>
      </c>
      <c r="I66" s="551"/>
      <c r="J66" s="551"/>
      <c r="K66" s="552"/>
      <c r="L66" s="167"/>
      <c r="M66" s="53"/>
    </row>
    <row r="67" spans="1:13" ht="16.5" customHeight="1">
      <c r="A67" s="549"/>
      <c r="B67" s="550"/>
      <c r="C67" s="598">
        <v>4179</v>
      </c>
      <c r="D67" s="38" t="s">
        <v>133</v>
      </c>
      <c r="E67" s="551"/>
      <c r="F67" s="551">
        <v>4406</v>
      </c>
      <c r="G67" s="551">
        <f t="shared" si="11"/>
        <v>4406</v>
      </c>
      <c r="H67" s="551">
        <f>G67</f>
        <v>4406</v>
      </c>
      <c r="I67" s="551"/>
      <c r="J67" s="551"/>
      <c r="K67" s="552"/>
      <c r="L67" s="167"/>
      <c r="M67" s="53"/>
    </row>
    <row r="68" spans="1:13" ht="15" customHeight="1">
      <c r="A68" s="549"/>
      <c r="B68" s="550"/>
      <c r="C68" s="598">
        <v>4218</v>
      </c>
      <c r="D68" s="70" t="s">
        <v>595</v>
      </c>
      <c r="E68" s="551"/>
      <c r="F68" s="551">
        <v>2040</v>
      </c>
      <c r="G68" s="551">
        <f t="shared" si="11"/>
        <v>2040</v>
      </c>
      <c r="H68" s="551"/>
      <c r="I68" s="551"/>
      <c r="J68" s="551"/>
      <c r="K68" s="552"/>
      <c r="L68" s="167"/>
      <c r="M68" s="53"/>
    </row>
    <row r="69" spans="1:13" ht="14.25" customHeight="1">
      <c r="A69" s="549"/>
      <c r="B69" s="550"/>
      <c r="C69" s="598">
        <v>4219</v>
      </c>
      <c r="D69" s="70" t="s">
        <v>595</v>
      </c>
      <c r="E69" s="551"/>
      <c r="F69" s="551">
        <v>360</v>
      </c>
      <c r="G69" s="551">
        <f t="shared" si="11"/>
        <v>360</v>
      </c>
      <c r="H69" s="551"/>
      <c r="I69" s="551"/>
      <c r="J69" s="551"/>
      <c r="K69" s="552"/>
      <c r="L69" s="167"/>
      <c r="M69" s="53"/>
    </row>
    <row r="70" spans="1:13" ht="16.5" customHeight="1">
      <c r="A70" s="549"/>
      <c r="B70" s="550"/>
      <c r="C70" s="598">
        <v>4308</v>
      </c>
      <c r="D70" s="358" t="s">
        <v>671</v>
      </c>
      <c r="E70" s="551"/>
      <c r="F70" s="551">
        <v>5184</v>
      </c>
      <c r="G70" s="551">
        <f t="shared" si="11"/>
        <v>5184</v>
      </c>
      <c r="H70" s="551"/>
      <c r="I70" s="551"/>
      <c r="J70" s="551"/>
      <c r="K70" s="552"/>
      <c r="L70" s="167"/>
      <c r="M70" s="53"/>
    </row>
    <row r="71" spans="1:13" ht="15.75" customHeight="1">
      <c r="A71" s="549"/>
      <c r="B71" s="550"/>
      <c r="C71" s="598">
        <v>4309</v>
      </c>
      <c r="D71" s="358" t="s">
        <v>671</v>
      </c>
      <c r="E71" s="551"/>
      <c r="F71" s="551">
        <v>916</v>
      </c>
      <c r="G71" s="551">
        <f t="shared" si="11"/>
        <v>916</v>
      </c>
      <c r="H71" s="551"/>
      <c r="I71" s="551"/>
      <c r="J71" s="551"/>
      <c r="K71" s="552"/>
      <c r="L71" s="167"/>
      <c r="M71" s="53"/>
    </row>
    <row r="72" spans="1:13" ht="13.5" customHeight="1">
      <c r="A72" s="549"/>
      <c r="B72" s="550"/>
      <c r="C72" s="598">
        <v>4438</v>
      </c>
      <c r="D72" s="358" t="s">
        <v>604</v>
      </c>
      <c r="E72" s="551"/>
      <c r="F72" s="551">
        <v>86</v>
      </c>
      <c r="G72" s="551">
        <f t="shared" si="11"/>
        <v>86</v>
      </c>
      <c r="H72" s="551"/>
      <c r="I72" s="551"/>
      <c r="J72" s="551"/>
      <c r="K72" s="552"/>
      <c r="L72" s="167"/>
      <c r="M72" s="53"/>
    </row>
    <row r="73" spans="1:13" ht="15.75" customHeight="1">
      <c r="A73" s="549"/>
      <c r="B73" s="550"/>
      <c r="C73" s="598">
        <v>4439</v>
      </c>
      <c r="D73" s="358" t="s">
        <v>604</v>
      </c>
      <c r="E73" s="551"/>
      <c r="F73" s="551">
        <v>16</v>
      </c>
      <c r="G73" s="551">
        <f t="shared" si="11"/>
        <v>16</v>
      </c>
      <c r="H73" s="551"/>
      <c r="I73" s="551"/>
      <c r="J73" s="551"/>
      <c r="K73" s="552"/>
      <c r="L73" s="167"/>
      <c r="M73" s="53"/>
    </row>
    <row r="74" spans="1:13" ht="15.75" customHeight="1">
      <c r="A74" s="549"/>
      <c r="B74" s="550"/>
      <c r="C74" s="598">
        <v>4748</v>
      </c>
      <c r="D74" s="38" t="s">
        <v>869</v>
      </c>
      <c r="E74" s="551"/>
      <c r="F74" s="551">
        <v>850</v>
      </c>
      <c r="G74" s="551">
        <f t="shared" si="11"/>
        <v>850</v>
      </c>
      <c r="H74" s="551"/>
      <c r="I74" s="551"/>
      <c r="J74" s="551"/>
      <c r="K74" s="552"/>
      <c r="L74" s="167"/>
      <c r="M74" s="53"/>
    </row>
    <row r="75" spans="1:13" ht="14.25" customHeight="1">
      <c r="A75" s="549"/>
      <c r="B75" s="550"/>
      <c r="C75" s="598">
        <v>4749</v>
      </c>
      <c r="D75" s="38" t="s">
        <v>869</v>
      </c>
      <c r="E75" s="551"/>
      <c r="F75" s="551">
        <v>150</v>
      </c>
      <c r="G75" s="551">
        <f t="shared" si="11"/>
        <v>150</v>
      </c>
      <c r="H75" s="551"/>
      <c r="I75" s="551"/>
      <c r="J75" s="551"/>
      <c r="K75" s="552"/>
      <c r="L75" s="167"/>
      <c r="M75" s="53"/>
    </row>
    <row r="76" spans="1:13" ht="18.75" customHeight="1">
      <c r="A76" s="494">
        <v>851</v>
      </c>
      <c r="B76" s="325">
        <v>85195</v>
      </c>
      <c r="C76" s="599"/>
      <c r="D76" s="318" t="s">
        <v>651</v>
      </c>
      <c r="E76" s="594">
        <f>E77</f>
        <v>130000</v>
      </c>
      <c r="F76" s="594">
        <f aca="true" t="shared" si="12" ref="F76:K76">F78</f>
        <v>130000</v>
      </c>
      <c r="G76" s="594">
        <f t="shared" si="12"/>
        <v>0</v>
      </c>
      <c r="H76" s="594">
        <f t="shared" si="12"/>
        <v>0</v>
      </c>
      <c r="I76" s="594">
        <f t="shared" si="12"/>
        <v>0</v>
      </c>
      <c r="J76" s="594">
        <f t="shared" si="12"/>
        <v>0</v>
      </c>
      <c r="K76" s="600">
        <f t="shared" si="12"/>
        <v>130000</v>
      </c>
      <c r="L76" s="167"/>
      <c r="M76" s="53"/>
    </row>
    <row r="77" spans="1:13" ht="24" customHeight="1">
      <c r="A77" s="19"/>
      <c r="B77" s="2"/>
      <c r="C77" s="595">
        <v>6300</v>
      </c>
      <c r="D77" s="70" t="s">
        <v>825</v>
      </c>
      <c r="E77" s="421">
        <f>'Z 1'!I116</f>
        <v>130000</v>
      </c>
      <c r="F77" s="421"/>
      <c r="G77" s="421"/>
      <c r="H77" s="421"/>
      <c r="I77" s="421"/>
      <c r="J77" s="421"/>
      <c r="K77" s="486"/>
      <c r="L77" s="167"/>
      <c r="M77" s="53"/>
    </row>
    <row r="78" spans="1:13" ht="19.5" customHeight="1">
      <c r="A78" s="19"/>
      <c r="B78" s="2"/>
      <c r="C78" s="596">
        <v>6050</v>
      </c>
      <c r="D78" s="70" t="s">
        <v>834</v>
      </c>
      <c r="E78" s="421"/>
      <c r="F78" s="421">
        <v>130000</v>
      </c>
      <c r="G78" s="421"/>
      <c r="H78" s="421"/>
      <c r="I78" s="421"/>
      <c r="J78" s="421"/>
      <c r="K78" s="486">
        <f>F78</f>
        <v>130000</v>
      </c>
      <c r="L78" s="167"/>
      <c r="M78" s="53"/>
    </row>
    <row r="79" spans="1:13" ht="22.5" customHeight="1">
      <c r="A79" s="488">
        <v>852</v>
      </c>
      <c r="B79" s="324">
        <v>85201</v>
      </c>
      <c r="C79" s="321">
        <v>2320</v>
      </c>
      <c r="D79" s="326" t="s">
        <v>657</v>
      </c>
      <c r="E79" s="419">
        <f>E80</f>
        <v>551602</v>
      </c>
      <c r="F79" s="419">
        <f aca="true" t="shared" si="13" ref="F79:K79">SUM(F81:F90)</f>
        <v>603405</v>
      </c>
      <c r="G79" s="419">
        <f t="shared" si="13"/>
        <v>603405</v>
      </c>
      <c r="H79" s="419">
        <f t="shared" si="13"/>
        <v>63860</v>
      </c>
      <c r="I79" s="419">
        <f t="shared" si="13"/>
        <v>11795</v>
      </c>
      <c r="J79" s="419">
        <f t="shared" si="13"/>
        <v>51803</v>
      </c>
      <c r="K79" s="485">
        <f t="shared" si="13"/>
        <v>0</v>
      </c>
      <c r="L79" s="164"/>
      <c r="M79" s="53"/>
    </row>
    <row r="80" spans="1:13" ht="18" customHeight="1">
      <c r="A80" s="19"/>
      <c r="B80" s="396"/>
      <c r="C80" s="595">
        <v>2320</v>
      </c>
      <c r="D80" s="70" t="s">
        <v>826</v>
      </c>
      <c r="E80" s="421">
        <f>'Z 1'!I122</f>
        <v>551602</v>
      </c>
      <c r="F80" s="421">
        <v>0</v>
      </c>
      <c r="G80" s="421">
        <f>F80</f>
        <v>0</v>
      </c>
      <c r="H80" s="421"/>
      <c r="I80" s="421"/>
      <c r="J80" s="421">
        <f>G80</f>
        <v>0</v>
      </c>
      <c r="K80" s="486"/>
      <c r="L80" s="167"/>
      <c r="M80" s="53"/>
    </row>
    <row r="81" spans="1:13" ht="18.75" customHeight="1">
      <c r="A81" s="19"/>
      <c r="B81" s="396"/>
      <c r="C81" s="596">
        <v>2320</v>
      </c>
      <c r="D81" s="70" t="s">
        <v>1033</v>
      </c>
      <c r="E81" s="421"/>
      <c r="F81" s="421">
        <f>'Z 2 '!G423</f>
        <v>51803</v>
      </c>
      <c r="G81" s="421">
        <f aca="true" t="shared" si="14" ref="G81:G90">F81</f>
        <v>51803</v>
      </c>
      <c r="H81" s="421"/>
      <c r="I81" s="421"/>
      <c r="J81" s="421">
        <f>G81</f>
        <v>51803</v>
      </c>
      <c r="K81" s="486"/>
      <c r="L81" s="167"/>
      <c r="M81" s="53"/>
    </row>
    <row r="82" spans="1:13" ht="15" customHeight="1">
      <c r="A82" s="34"/>
      <c r="B82" s="358"/>
      <c r="C82" s="596">
        <v>3110</v>
      </c>
      <c r="D82" s="397" t="s">
        <v>841</v>
      </c>
      <c r="E82" s="421"/>
      <c r="F82" s="421">
        <v>76644</v>
      </c>
      <c r="G82" s="421">
        <f t="shared" si="14"/>
        <v>76644</v>
      </c>
      <c r="H82" s="421"/>
      <c r="I82" s="421"/>
      <c r="J82" s="421"/>
      <c r="K82" s="486"/>
      <c r="L82" s="167"/>
      <c r="M82" s="53"/>
    </row>
    <row r="83" spans="1:13" ht="15" customHeight="1">
      <c r="A83" s="34"/>
      <c r="B83" s="358"/>
      <c r="C83" s="596">
        <v>4010</v>
      </c>
      <c r="D83" s="38" t="s">
        <v>67</v>
      </c>
      <c r="E83" s="421"/>
      <c r="F83" s="421">
        <v>63860</v>
      </c>
      <c r="G83" s="421">
        <f t="shared" si="14"/>
        <v>63860</v>
      </c>
      <c r="H83" s="421">
        <f>G83</f>
        <v>63860</v>
      </c>
      <c r="I83" s="421"/>
      <c r="J83" s="421"/>
      <c r="K83" s="486"/>
      <c r="L83" s="167"/>
      <c r="M83" s="53"/>
    </row>
    <row r="84" spans="1:13" ht="15" customHeight="1">
      <c r="A84" s="34"/>
      <c r="B84" s="358"/>
      <c r="C84" s="596">
        <v>4110</v>
      </c>
      <c r="D84" s="38" t="s">
        <v>151</v>
      </c>
      <c r="E84" s="421"/>
      <c r="F84" s="421">
        <v>10230</v>
      </c>
      <c r="G84" s="421">
        <f t="shared" si="14"/>
        <v>10230</v>
      </c>
      <c r="H84" s="421"/>
      <c r="I84" s="421">
        <f>G84</f>
        <v>10230</v>
      </c>
      <c r="J84" s="421"/>
      <c r="K84" s="486"/>
      <c r="L84" s="167"/>
      <c r="M84" s="53"/>
    </row>
    <row r="85" spans="1:13" ht="15" customHeight="1">
      <c r="A85" s="34"/>
      <c r="B85" s="358"/>
      <c r="C85" s="596">
        <v>4120</v>
      </c>
      <c r="D85" s="38" t="s">
        <v>537</v>
      </c>
      <c r="E85" s="421"/>
      <c r="F85" s="421">
        <v>1565</v>
      </c>
      <c r="G85" s="421">
        <f t="shared" si="14"/>
        <v>1565</v>
      </c>
      <c r="H85" s="421"/>
      <c r="I85" s="421">
        <f>G85</f>
        <v>1565</v>
      </c>
      <c r="J85" s="421"/>
      <c r="K85" s="486"/>
      <c r="L85" s="167"/>
      <c r="M85" s="53"/>
    </row>
    <row r="86" spans="1:13" ht="16.5" customHeight="1">
      <c r="A86" s="34"/>
      <c r="B86" s="358"/>
      <c r="C86" s="596">
        <v>4210</v>
      </c>
      <c r="D86" s="397" t="s">
        <v>595</v>
      </c>
      <c r="E86" s="421"/>
      <c r="F86" s="421">
        <v>162906</v>
      </c>
      <c r="G86" s="421">
        <f t="shared" si="14"/>
        <v>162906</v>
      </c>
      <c r="H86" s="421"/>
      <c r="I86" s="421"/>
      <c r="J86" s="421"/>
      <c r="K86" s="486"/>
      <c r="L86" s="167"/>
      <c r="M86" s="53"/>
    </row>
    <row r="87" spans="1:13" ht="15" customHeight="1">
      <c r="A87" s="34"/>
      <c r="B87" s="358"/>
      <c r="C87" s="596">
        <v>4220</v>
      </c>
      <c r="D87" s="397" t="s">
        <v>254</v>
      </c>
      <c r="E87" s="421"/>
      <c r="F87" s="421">
        <v>106395</v>
      </c>
      <c r="G87" s="421">
        <f t="shared" si="14"/>
        <v>106395</v>
      </c>
      <c r="H87" s="421"/>
      <c r="I87" s="421"/>
      <c r="J87" s="421"/>
      <c r="K87" s="486"/>
      <c r="L87" s="167"/>
      <c r="M87" s="53"/>
    </row>
    <row r="88" spans="1:13" ht="15" customHeight="1">
      <c r="A88" s="34"/>
      <c r="B88" s="358"/>
      <c r="C88" s="596">
        <v>4230</v>
      </c>
      <c r="D88" s="358" t="s">
        <v>846</v>
      </c>
      <c r="E88" s="421"/>
      <c r="F88" s="421">
        <v>3800</v>
      </c>
      <c r="G88" s="421">
        <f t="shared" si="14"/>
        <v>3800</v>
      </c>
      <c r="H88" s="421"/>
      <c r="I88" s="421"/>
      <c r="J88" s="421"/>
      <c r="K88" s="486"/>
      <c r="L88" s="167"/>
      <c r="M88" s="53"/>
    </row>
    <row r="89" spans="1:13" ht="15" customHeight="1">
      <c r="A89" s="34"/>
      <c r="B89" s="358"/>
      <c r="C89" s="596">
        <v>4260</v>
      </c>
      <c r="D89" s="397" t="s">
        <v>669</v>
      </c>
      <c r="E89" s="421"/>
      <c r="F89" s="421">
        <v>85758</v>
      </c>
      <c r="G89" s="421">
        <f t="shared" si="14"/>
        <v>85758</v>
      </c>
      <c r="H89" s="421"/>
      <c r="I89" s="421"/>
      <c r="J89" s="421"/>
      <c r="K89" s="486"/>
      <c r="L89" s="167"/>
      <c r="M89" s="53"/>
    </row>
    <row r="90" spans="1:13" ht="15" customHeight="1">
      <c r="A90" s="34"/>
      <c r="B90" s="358"/>
      <c r="C90" s="596">
        <v>4300</v>
      </c>
      <c r="D90" s="358" t="s">
        <v>671</v>
      </c>
      <c r="E90" s="421"/>
      <c r="F90" s="421">
        <v>40444</v>
      </c>
      <c r="G90" s="421">
        <f t="shared" si="14"/>
        <v>40444</v>
      </c>
      <c r="H90" s="421"/>
      <c r="I90" s="421"/>
      <c r="J90" s="421"/>
      <c r="K90" s="486"/>
      <c r="L90" s="167"/>
      <c r="M90" s="53"/>
    </row>
    <row r="91" spans="1:13" ht="21.75" customHeight="1">
      <c r="A91" s="495">
        <v>852</v>
      </c>
      <c r="B91" s="320">
        <v>85204</v>
      </c>
      <c r="C91" s="321"/>
      <c r="D91" s="90" t="s">
        <v>980</v>
      </c>
      <c r="E91" s="419">
        <f>E92+E93</f>
        <v>44348</v>
      </c>
      <c r="F91" s="419">
        <f aca="true" t="shared" si="15" ref="F91:K91">F94+F95+F96+F97+F98</f>
        <v>85289</v>
      </c>
      <c r="G91" s="419">
        <f t="shared" si="15"/>
        <v>85289</v>
      </c>
      <c r="H91" s="419">
        <f t="shared" si="15"/>
        <v>18776</v>
      </c>
      <c r="I91" s="419">
        <f t="shared" si="15"/>
        <v>3137</v>
      </c>
      <c r="J91" s="419">
        <f t="shared" si="15"/>
        <v>40941</v>
      </c>
      <c r="K91" s="485">
        <f t="shared" si="15"/>
        <v>0</v>
      </c>
      <c r="L91" s="164"/>
      <c r="M91" s="52"/>
    </row>
    <row r="92" spans="1:13" ht="20.25" customHeight="1">
      <c r="A92" s="34"/>
      <c r="B92" s="3"/>
      <c r="C92" s="396">
        <v>2310</v>
      </c>
      <c r="D92" s="398" t="s">
        <v>835</v>
      </c>
      <c r="E92" s="421">
        <f>'Z 1'!I131</f>
        <v>32854</v>
      </c>
      <c r="F92" s="421">
        <v>0</v>
      </c>
      <c r="G92" s="421"/>
      <c r="H92" s="421"/>
      <c r="I92" s="421"/>
      <c r="J92" s="421"/>
      <c r="K92" s="486"/>
      <c r="L92" s="167"/>
      <c r="M92" s="53"/>
    </row>
    <row r="93" spans="1:13" ht="21.75" customHeight="1">
      <c r="A93" s="34"/>
      <c r="B93" s="3"/>
      <c r="C93" s="396">
        <v>2320</v>
      </c>
      <c r="D93" s="70" t="s">
        <v>826</v>
      </c>
      <c r="E93" s="421">
        <f>'Z 1'!I132</f>
        <v>11494</v>
      </c>
      <c r="F93" s="421">
        <v>0</v>
      </c>
      <c r="G93" s="421">
        <f aca="true" t="shared" si="16" ref="G93:G98">F93</f>
        <v>0</v>
      </c>
      <c r="H93" s="421"/>
      <c r="I93" s="421"/>
      <c r="J93" s="421">
        <f>G93</f>
        <v>0</v>
      </c>
      <c r="K93" s="486"/>
      <c r="L93" s="167"/>
      <c r="M93" s="53"/>
    </row>
    <row r="94" spans="1:13" ht="22.5" customHeight="1">
      <c r="A94" s="34"/>
      <c r="B94" s="3"/>
      <c r="C94" s="596">
        <v>2320</v>
      </c>
      <c r="D94" s="70" t="s">
        <v>826</v>
      </c>
      <c r="E94" s="421"/>
      <c r="F94" s="421">
        <f>'Z 2 '!G482</f>
        <v>40941</v>
      </c>
      <c r="G94" s="421">
        <f t="shared" si="16"/>
        <v>40941</v>
      </c>
      <c r="H94" s="421"/>
      <c r="I94" s="421"/>
      <c r="J94" s="421">
        <f>G94</f>
        <v>40941</v>
      </c>
      <c r="K94" s="486"/>
      <c r="L94" s="167"/>
      <c r="M94" s="53"/>
    </row>
    <row r="95" spans="1:13" ht="17.25" customHeight="1">
      <c r="A95" s="496"/>
      <c r="B95" s="6"/>
      <c r="C95" s="596">
        <v>3110</v>
      </c>
      <c r="D95" s="397" t="s">
        <v>841</v>
      </c>
      <c r="E95" s="421"/>
      <c r="F95" s="421">
        <v>22435</v>
      </c>
      <c r="G95" s="421">
        <f t="shared" si="16"/>
        <v>22435</v>
      </c>
      <c r="H95" s="421"/>
      <c r="I95" s="421"/>
      <c r="J95" s="421"/>
      <c r="K95" s="486"/>
      <c r="L95" s="165"/>
      <c r="M95" s="53"/>
    </row>
    <row r="96" spans="1:13" ht="17.25" customHeight="1">
      <c r="A96" s="496"/>
      <c r="B96" s="6"/>
      <c r="C96" s="596">
        <v>4110</v>
      </c>
      <c r="D96" s="38" t="s">
        <v>649</v>
      </c>
      <c r="E96" s="421"/>
      <c r="F96" s="421">
        <v>2677</v>
      </c>
      <c r="G96" s="421">
        <f t="shared" si="16"/>
        <v>2677</v>
      </c>
      <c r="H96" s="421"/>
      <c r="I96" s="421">
        <f>G96</f>
        <v>2677</v>
      </c>
      <c r="J96" s="421"/>
      <c r="K96" s="486"/>
      <c r="L96" s="165"/>
      <c r="M96" s="53"/>
    </row>
    <row r="97" spans="1:13" ht="17.25" customHeight="1">
      <c r="A97" s="496"/>
      <c r="B97" s="6"/>
      <c r="C97" s="596">
        <v>4120</v>
      </c>
      <c r="D97" s="39" t="s">
        <v>593</v>
      </c>
      <c r="E97" s="421"/>
      <c r="F97" s="421">
        <v>460</v>
      </c>
      <c r="G97" s="421">
        <f t="shared" si="16"/>
        <v>460</v>
      </c>
      <c r="H97" s="421"/>
      <c r="I97" s="421">
        <f>G97</f>
        <v>460</v>
      </c>
      <c r="J97" s="421"/>
      <c r="K97" s="486"/>
      <c r="L97" s="165"/>
      <c r="M97" s="53"/>
    </row>
    <row r="98" spans="1:13" ht="17.25" customHeight="1">
      <c r="A98" s="496"/>
      <c r="B98" s="6"/>
      <c r="C98" s="596">
        <v>4170</v>
      </c>
      <c r="D98" s="39" t="s">
        <v>133</v>
      </c>
      <c r="E98" s="421"/>
      <c r="F98" s="421">
        <v>18776</v>
      </c>
      <c r="G98" s="421">
        <f t="shared" si="16"/>
        <v>18776</v>
      </c>
      <c r="H98" s="421">
        <f>G98</f>
        <v>18776</v>
      </c>
      <c r="I98" s="421"/>
      <c r="J98" s="421"/>
      <c r="K98" s="486"/>
      <c r="L98" s="165"/>
      <c r="M98" s="53"/>
    </row>
    <row r="99" spans="1:13" ht="24.75" customHeight="1">
      <c r="A99" s="495">
        <v>853</v>
      </c>
      <c r="B99" s="320">
        <v>85311</v>
      </c>
      <c r="C99" s="321"/>
      <c r="D99" s="90" t="s">
        <v>763</v>
      </c>
      <c r="E99" s="419">
        <f>E100</f>
        <v>0</v>
      </c>
      <c r="F99" s="419">
        <f aca="true" t="shared" si="17" ref="F99:K99">F100</f>
        <v>28770</v>
      </c>
      <c r="G99" s="419">
        <f t="shared" si="17"/>
        <v>28770</v>
      </c>
      <c r="H99" s="419">
        <f t="shared" si="17"/>
        <v>0</v>
      </c>
      <c r="I99" s="419">
        <f t="shared" si="17"/>
        <v>0</v>
      </c>
      <c r="J99" s="419">
        <f t="shared" si="17"/>
        <v>28770</v>
      </c>
      <c r="K99" s="485">
        <f t="shared" si="17"/>
        <v>0</v>
      </c>
      <c r="L99" s="164"/>
      <c r="M99" s="53"/>
    </row>
    <row r="100" spans="1:13" ht="23.25" customHeight="1">
      <c r="A100" s="496"/>
      <c r="B100" s="6"/>
      <c r="C100" s="597" t="s">
        <v>311</v>
      </c>
      <c r="D100" s="43" t="s">
        <v>414</v>
      </c>
      <c r="E100" s="421">
        <v>0</v>
      </c>
      <c r="F100" s="421">
        <f>'Z 2 '!G529</f>
        <v>28770</v>
      </c>
      <c r="G100" s="421">
        <f>F100</f>
        <v>28770</v>
      </c>
      <c r="H100" s="421"/>
      <c r="I100" s="421"/>
      <c r="J100" s="421">
        <f>G100</f>
        <v>28770</v>
      </c>
      <c r="K100" s="486"/>
      <c r="L100" s="165"/>
      <c r="M100" s="53"/>
    </row>
    <row r="101" spans="1:13" ht="25.5" customHeight="1">
      <c r="A101" s="495">
        <v>921</v>
      </c>
      <c r="B101" s="320">
        <v>92116</v>
      </c>
      <c r="C101" s="321"/>
      <c r="D101" s="90" t="s">
        <v>982</v>
      </c>
      <c r="E101" s="419">
        <v>0</v>
      </c>
      <c r="F101" s="419">
        <f aca="true" t="shared" si="18" ref="F101:K101">F102</f>
        <v>33000</v>
      </c>
      <c r="G101" s="419">
        <f t="shared" si="18"/>
        <v>33000</v>
      </c>
      <c r="H101" s="419">
        <f t="shared" si="18"/>
        <v>0</v>
      </c>
      <c r="I101" s="419">
        <f t="shared" si="18"/>
        <v>0</v>
      </c>
      <c r="J101" s="419">
        <f t="shared" si="18"/>
        <v>33000</v>
      </c>
      <c r="K101" s="485">
        <f t="shared" si="18"/>
        <v>0</v>
      </c>
      <c r="L101" s="164"/>
      <c r="M101" s="53"/>
    </row>
    <row r="102" spans="1:13" ht="15.75" customHeight="1">
      <c r="A102" s="34"/>
      <c r="B102" s="3"/>
      <c r="C102" s="596">
        <v>2310</v>
      </c>
      <c r="D102" s="38" t="s">
        <v>836</v>
      </c>
      <c r="E102" s="421">
        <v>0</v>
      </c>
      <c r="F102" s="421">
        <f>'Z 2 '!G668</f>
        <v>33000</v>
      </c>
      <c r="G102" s="421">
        <f>F102</f>
        <v>33000</v>
      </c>
      <c r="H102" s="421"/>
      <c r="I102" s="421"/>
      <c r="J102" s="421">
        <f>G102</f>
        <v>33000</v>
      </c>
      <c r="K102" s="486"/>
      <c r="L102" s="167"/>
      <c r="M102" s="53"/>
    </row>
    <row r="103" spans="1:13" ht="21" customHeight="1" thickBot="1">
      <c r="A103" s="497"/>
      <c r="B103" s="498"/>
      <c r="C103" s="499"/>
      <c r="D103" s="500" t="s">
        <v>123</v>
      </c>
      <c r="E103" s="501">
        <f>E8</f>
        <v>2180967</v>
      </c>
      <c r="F103" s="501">
        <f aca="true" t="shared" si="19" ref="F103:K103">F8</f>
        <v>2380898</v>
      </c>
      <c r="G103" s="501">
        <f t="shared" si="19"/>
        <v>895739</v>
      </c>
      <c r="H103" s="501">
        <f t="shared" si="19"/>
        <v>121201</v>
      </c>
      <c r="I103" s="501">
        <f t="shared" si="19"/>
        <v>21046</v>
      </c>
      <c r="J103" s="501">
        <f t="shared" si="19"/>
        <v>185980</v>
      </c>
      <c r="K103" s="502">
        <f t="shared" si="19"/>
        <v>1485159</v>
      </c>
      <c r="L103" s="164"/>
      <c r="M103" s="164"/>
    </row>
    <row r="104" spans="12:13" ht="10.5" customHeight="1" hidden="1">
      <c r="L104" s="53"/>
      <c r="M104" s="53"/>
    </row>
    <row r="105" spans="1:13" ht="15" customHeight="1">
      <c r="A105" s="850" t="s">
        <v>530</v>
      </c>
      <c r="B105" s="850"/>
      <c r="C105" s="850"/>
      <c r="D105" s="850"/>
      <c r="E105" s="850"/>
      <c r="F105" s="850"/>
      <c r="G105" s="850"/>
      <c r="H105" s="850"/>
      <c r="I105" s="850"/>
      <c r="J105" s="850"/>
      <c r="K105" s="850"/>
      <c r="L105" s="168"/>
      <c r="M105" s="53"/>
    </row>
    <row r="106" spans="1:13" ht="15" customHeight="1">
      <c r="A106" s="24"/>
      <c r="B106" s="24"/>
      <c r="C106" s="24"/>
      <c r="D106" s="24" t="s">
        <v>764</v>
      </c>
      <c r="E106" s="24"/>
      <c r="F106" s="24"/>
      <c r="G106" s="24"/>
      <c r="H106" s="24"/>
      <c r="I106" s="36"/>
      <c r="J106" s="36"/>
      <c r="K106" s="36"/>
      <c r="L106" s="169"/>
      <c r="M106" s="53"/>
    </row>
    <row r="107" spans="1:13" ht="7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169"/>
      <c r="M107" s="53"/>
    </row>
    <row r="108" spans="1:12" ht="14.25" customHeight="1">
      <c r="A108" s="24"/>
      <c r="B108" s="24"/>
      <c r="C108" s="24"/>
      <c r="D108" s="24"/>
      <c r="E108" s="24"/>
      <c r="F108" s="24"/>
      <c r="G108" s="24"/>
      <c r="H108" s="24"/>
      <c r="I108" s="883"/>
      <c r="J108" s="883"/>
      <c r="K108" s="24"/>
      <c r="L108" s="24"/>
    </row>
    <row r="109" spans="1:12" ht="11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3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8" customHeight="1">
      <c r="A113" s="978"/>
      <c r="B113" s="979"/>
      <c r="C113" s="979"/>
      <c r="D113" s="979"/>
      <c r="E113" s="979"/>
      <c r="F113" s="979"/>
      <c r="G113" s="979"/>
      <c r="H113" s="979"/>
      <c r="I113" s="979"/>
      <c r="J113" s="979"/>
      <c r="K113" s="979"/>
      <c r="L113" s="128"/>
    </row>
    <row r="114" spans="1:12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5" customHeight="1">
      <c r="A116" s="10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3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24.75" customHeight="1">
      <c r="A121" s="980"/>
      <c r="B121" s="980"/>
      <c r="C121" s="980"/>
      <c r="D121" s="980"/>
      <c r="E121" s="980"/>
      <c r="F121" s="980"/>
      <c r="G121" s="980"/>
      <c r="H121" s="980"/>
      <c r="I121" s="980"/>
      <c r="J121" s="980"/>
      <c r="K121" s="980"/>
      <c r="L121" s="129"/>
    </row>
    <row r="122" spans="1:12" ht="54.75" customHeight="1">
      <c r="A122" s="980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129"/>
    </row>
    <row r="123" spans="1:12" ht="18" customHeight="1" hidden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5.75" customHeight="1" hidden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47.25" customHeight="1">
      <c r="A126" s="981"/>
      <c r="B126" s="981"/>
      <c r="C126" s="981"/>
      <c r="D126" s="981"/>
      <c r="E126" s="981"/>
      <c r="F126" s="981"/>
      <c r="G126" s="981"/>
      <c r="H126" s="981"/>
      <c r="I126" s="981"/>
      <c r="J126" s="981"/>
      <c r="K126" s="981"/>
      <c r="L126" s="130"/>
    </row>
    <row r="127" spans="1:12" ht="26.25" customHeight="1">
      <c r="A127" s="980"/>
      <c r="B127" s="980"/>
      <c r="C127" s="980"/>
      <c r="D127" s="980"/>
      <c r="E127" s="980"/>
      <c r="F127" s="980"/>
      <c r="G127" s="980"/>
      <c r="H127" s="980"/>
      <c r="I127" s="980"/>
      <c r="J127" s="980"/>
      <c r="K127" s="980"/>
      <c r="L127" s="129"/>
    </row>
    <row r="128" spans="1:12" ht="16.5" customHeight="1">
      <c r="A128" s="10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5" customHeight="1">
      <c r="A129" s="980"/>
      <c r="B129" s="980"/>
      <c r="C129" s="980"/>
      <c r="D129" s="980"/>
      <c r="E129" s="980"/>
      <c r="F129" s="980"/>
      <c r="G129" s="980"/>
      <c r="H129" s="980"/>
      <c r="I129" s="980"/>
      <c r="J129" s="980"/>
      <c r="K129" s="980"/>
      <c r="L129" s="129"/>
    </row>
    <row r="130" spans="1:12" ht="37.5" customHeight="1">
      <c r="A130" s="980"/>
      <c r="B130" s="980"/>
      <c r="C130" s="980"/>
      <c r="D130" s="980"/>
      <c r="E130" s="980"/>
      <c r="F130" s="980"/>
      <c r="G130" s="980"/>
      <c r="H130" s="980"/>
      <c r="I130" s="980"/>
      <c r="J130" s="980"/>
      <c r="K130" s="980"/>
      <c r="L130" s="129"/>
    </row>
    <row r="131" spans="1:12" ht="27.75" customHeight="1">
      <c r="A131" s="980"/>
      <c r="B131" s="980"/>
      <c r="C131" s="980"/>
      <c r="D131" s="980"/>
      <c r="E131" s="980"/>
      <c r="F131" s="980"/>
      <c r="G131" s="980"/>
      <c r="H131" s="980"/>
      <c r="I131" s="980"/>
      <c r="J131" s="980"/>
      <c r="K131" s="980"/>
      <c r="L131" s="129"/>
    </row>
    <row r="132" spans="1:12" ht="27.75" customHeight="1">
      <c r="A132" s="980"/>
      <c r="B132" s="980"/>
      <c r="C132" s="980"/>
      <c r="D132" s="980"/>
      <c r="E132" s="980"/>
      <c r="F132" s="980"/>
      <c r="G132" s="980"/>
      <c r="H132" s="980"/>
      <c r="I132" s="980"/>
      <c r="J132" s="980"/>
      <c r="K132" s="980"/>
      <c r="L132" s="129"/>
    </row>
    <row r="133" spans="1:12" ht="12.75">
      <c r="A133" s="978"/>
      <c r="B133" s="979"/>
      <c r="C133" s="979"/>
      <c r="D133" s="979"/>
      <c r="E133" s="979"/>
      <c r="F133" s="979"/>
      <c r="G133" s="979"/>
      <c r="H133" s="979"/>
      <c r="I133" s="979"/>
      <c r="J133" s="979"/>
      <c r="K133" s="979"/>
      <c r="L133" s="128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29.25" customHeight="1">
      <c r="A138" s="24"/>
      <c r="B138" s="24"/>
      <c r="C138" s="24"/>
      <c r="D138" s="977"/>
      <c r="E138" s="977"/>
      <c r="F138" s="977"/>
      <c r="G138" s="977"/>
      <c r="H138" s="977"/>
      <c r="I138" s="977"/>
      <c r="J138" s="977"/>
      <c r="K138" s="977"/>
      <c r="L138" s="127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113:K113"/>
    <mergeCell ref="A122:K122"/>
    <mergeCell ref="A121:K121"/>
    <mergeCell ref="D4:D6"/>
    <mergeCell ref="E4:E6"/>
    <mergeCell ref="K5:K6"/>
    <mergeCell ref="A105:K105"/>
    <mergeCell ref="I108:J108"/>
    <mergeCell ref="D138:K138"/>
    <mergeCell ref="A133:K133"/>
    <mergeCell ref="A129:K129"/>
    <mergeCell ref="A126:K126"/>
    <mergeCell ref="A127:K127"/>
    <mergeCell ref="A131:K131"/>
    <mergeCell ref="A132:K132"/>
    <mergeCell ref="A130:K130"/>
  </mergeCells>
  <printOptions/>
  <pageMargins left="0.984251968503937" right="0.1968503937007874" top="0.5905511811023623" bottom="0.5118110236220472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53" max="10" man="1"/>
    <brk id="7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H13"/>
  <sheetViews>
    <sheetView workbookViewId="0" topLeftCell="A1">
      <selection activeCell="D1" sqref="D1:H1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5.375" style="0" customWidth="1"/>
    <col min="4" max="4" width="7.625" style="0" customWidth="1"/>
    <col min="5" max="5" width="6.125" style="0" customWidth="1"/>
    <col min="6" max="6" width="32.75390625" style="0" customWidth="1"/>
    <col min="7" max="7" width="35.875" style="0" customWidth="1"/>
    <col min="8" max="8" width="15.375" style="0" customWidth="1"/>
  </cols>
  <sheetData>
    <row r="1" spans="4:8" ht="69" customHeight="1">
      <c r="D1" s="946" t="s">
        <v>42</v>
      </c>
      <c r="E1" s="946"/>
      <c r="F1" s="946"/>
      <c r="G1" s="946"/>
      <c r="H1" s="946"/>
    </row>
    <row r="2" spans="2:8" ht="54.75" customHeight="1">
      <c r="B2" s="995" t="s">
        <v>446</v>
      </c>
      <c r="C2" s="995"/>
      <c r="D2" s="995"/>
      <c r="E2" s="995"/>
      <c r="F2" s="995"/>
      <c r="G2" s="995"/>
      <c r="H2" s="995"/>
    </row>
    <row r="3" spans="6:8" ht="12.75">
      <c r="F3" s="35"/>
      <c r="G3" s="35"/>
      <c r="H3" s="35"/>
    </row>
    <row r="5" ht="23.25" customHeight="1" thickBot="1"/>
    <row r="6" spans="2:8" ht="30" customHeight="1">
      <c r="B6" s="556" t="s">
        <v>959</v>
      </c>
      <c r="C6" s="557" t="s">
        <v>937</v>
      </c>
      <c r="D6" s="557" t="s">
        <v>938</v>
      </c>
      <c r="E6" s="557" t="s">
        <v>234</v>
      </c>
      <c r="F6" s="558" t="s">
        <v>447</v>
      </c>
      <c r="G6" s="559" t="s">
        <v>448</v>
      </c>
      <c r="H6" s="560" t="s">
        <v>198</v>
      </c>
    </row>
    <row r="7" spans="2:8" ht="16.5" customHeight="1">
      <c r="B7" s="174">
        <v>1</v>
      </c>
      <c r="C7" s="31">
        <v>2</v>
      </c>
      <c r="D7" s="31">
        <v>3</v>
      </c>
      <c r="E7" s="31">
        <v>4</v>
      </c>
      <c r="F7" s="288">
        <v>5</v>
      </c>
      <c r="G7" s="31">
        <v>6</v>
      </c>
      <c r="H7" s="290">
        <v>7</v>
      </c>
    </row>
    <row r="8" spans="2:8" ht="105" customHeight="1" thickBot="1">
      <c r="B8" s="287">
        <v>1</v>
      </c>
      <c r="C8" s="289">
        <v>801</v>
      </c>
      <c r="D8" s="289">
        <v>80197</v>
      </c>
      <c r="E8" s="289">
        <v>2660</v>
      </c>
      <c r="F8" s="91" t="s">
        <v>449</v>
      </c>
      <c r="G8" s="40" t="s">
        <v>247</v>
      </c>
      <c r="H8" s="539">
        <v>87000</v>
      </c>
    </row>
    <row r="9" spans="2:8" ht="31.5" customHeight="1" thickBot="1">
      <c r="B9" s="996" t="s">
        <v>298</v>
      </c>
      <c r="C9" s="997"/>
      <c r="D9" s="997"/>
      <c r="E9" s="997"/>
      <c r="F9" s="997"/>
      <c r="G9" s="540"/>
      <c r="H9" s="541">
        <f>SUM(H8:H8)</f>
        <v>87000</v>
      </c>
    </row>
    <row r="10" ht="19.5" customHeight="1">
      <c r="H10" s="11"/>
    </row>
    <row r="11" ht="21" customHeight="1">
      <c r="H11" s="178"/>
    </row>
    <row r="13" ht="12.75">
      <c r="H13" s="291"/>
    </row>
  </sheetData>
  <mergeCells count="3">
    <mergeCell ref="B2:H2"/>
    <mergeCell ref="B9:F9"/>
    <mergeCell ref="D1:H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D1" sqref="D1:F1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9.125" style="0" customWidth="1"/>
    <col min="7" max="7" width="9.625" style="0" bestFit="1" customWidth="1"/>
  </cols>
  <sheetData>
    <row r="1" spans="4:6" ht="17.25" customHeight="1">
      <c r="D1" s="883" t="s">
        <v>43</v>
      </c>
      <c r="E1" s="883"/>
      <c r="F1" s="883"/>
    </row>
    <row r="2" spans="1:6" ht="74.25" customHeight="1" thickBot="1">
      <c r="A2" s="998" t="s">
        <v>513</v>
      </c>
      <c r="B2" s="998"/>
      <c r="C2" s="998"/>
      <c r="D2" s="998"/>
      <c r="E2" s="998"/>
      <c r="F2" s="998"/>
    </row>
    <row r="3" spans="1:6" ht="24.75" customHeight="1">
      <c r="A3" s="170" t="s">
        <v>984</v>
      </c>
      <c r="B3" s="171" t="s">
        <v>937</v>
      </c>
      <c r="C3" s="172" t="s">
        <v>938</v>
      </c>
      <c r="D3" s="171" t="s">
        <v>234</v>
      </c>
      <c r="E3" s="171" t="s">
        <v>514</v>
      </c>
      <c r="F3" s="173" t="s">
        <v>187</v>
      </c>
    </row>
    <row r="4" spans="1:6" ht="10.5" customHeight="1">
      <c r="A4" s="282">
        <v>1</v>
      </c>
      <c r="B4" s="283">
        <v>2</v>
      </c>
      <c r="C4" s="283">
        <v>3</v>
      </c>
      <c r="D4" s="283">
        <v>4</v>
      </c>
      <c r="E4" s="283">
        <v>5</v>
      </c>
      <c r="F4" s="284">
        <v>6</v>
      </c>
    </row>
    <row r="5" spans="1:7" ht="18.75" customHeight="1">
      <c r="A5" s="659" t="s">
        <v>995</v>
      </c>
      <c r="B5" s="63">
        <v>801</v>
      </c>
      <c r="C5" s="63"/>
      <c r="D5" s="63"/>
      <c r="E5" s="84" t="s">
        <v>93</v>
      </c>
      <c r="F5" s="660">
        <f>F6+F7+F9+F10+F17+F21</f>
        <v>2148041</v>
      </c>
      <c r="G5" s="33"/>
    </row>
    <row r="6" spans="1:7" ht="25.5" customHeight="1">
      <c r="A6" s="661"/>
      <c r="B6" s="293"/>
      <c r="C6" s="293">
        <v>80102</v>
      </c>
      <c r="D6" s="293">
        <v>2540</v>
      </c>
      <c r="E6" s="294" t="s">
        <v>515</v>
      </c>
      <c r="F6" s="662">
        <f>'Z 2 '!G248</f>
        <v>737227</v>
      </c>
      <c r="G6" s="33"/>
    </row>
    <row r="7" spans="1:6" ht="21" customHeight="1">
      <c r="A7" s="661"/>
      <c r="B7" s="293"/>
      <c r="C7" s="293">
        <v>80105</v>
      </c>
      <c r="D7" s="293">
        <v>2540</v>
      </c>
      <c r="E7" s="294" t="s">
        <v>516</v>
      </c>
      <c r="F7" s="662">
        <f>'Z 2 '!G265</f>
        <v>375588</v>
      </c>
    </row>
    <row r="8" spans="1:6" ht="12.75" hidden="1">
      <c r="A8" s="661"/>
      <c r="B8" s="293"/>
      <c r="C8" s="293"/>
      <c r="D8" s="293"/>
      <c r="E8" s="294" t="s">
        <v>188</v>
      </c>
      <c r="F8" s="662">
        <v>0</v>
      </c>
    </row>
    <row r="9" spans="1:6" ht="21" customHeight="1">
      <c r="A9" s="663"/>
      <c r="B9" s="293"/>
      <c r="C9" s="293">
        <v>80111</v>
      </c>
      <c r="D9" s="293">
        <v>2540</v>
      </c>
      <c r="E9" s="294" t="s">
        <v>517</v>
      </c>
      <c r="F9" s="662">
        <f>'Z 2 '!G267</f>
        <v>224455</v>
      </c>
    </row>
    <row r="10" spans="1:6" ht="21" customHeight="1">
      <c r="A10" s="663"/>
      <c r="B10" s="293"/>
      <c r="C10" s="293">
        <v>80120</v>
      </c>
      <c r="D10" s="293">
        <v>2540</v>
      </c>
      <c r="E10" s="294" t="s">
        <v>518</v>
      </c>
      <c r="F10" s="662">
        <f>F11+F14+F15+F16</f>
        <v>289193</v>
      </c>
    </row>
    <row r="11" spans="1:6" ht="16.5" customHeight="1">
      <c r="A11" s="663"/>
      <c r="B11" s="293"/>
      <c r="C11" s="293"/>
      <c r="D11" s="293"/>
      <c r="E11" s="294" t="s">
        <v>519</v>
      </c>
      <c r="F11" s="662">
        <v>37782</v>
      </c>
    </row>
    <row r="12" spans="1:6" ht="12.75" hidden="1">
      <c r="A12" s="663"/>
      <c r="B12" s="293"/>
      <c r="C12" s="293"/>
      <c r="D12" s="293"/>
      <c r="E12" s="294"/>
      <c r="F12" s="662"/>
    </row>
    <row r="13" spans="1:6" ht="24" customHeight="1" hidden="1">
      <c r="A13" s="663"/>
      <c r="B13" s="293"/>
      <c r="C13" s="293"/>
      <c r="D13" s="293"/>
      <c r="E13" s="294"/>
      <c r="F13" s="662"/>
    </row>
    <row r="14" spans="1:7" ht="17.25" customHeight="1">
      <c r="A14" s="663"/>
      <c r="B14" s="293"/>
      <c r="C14" s="293"/>
      <c r="D14" s="293"/>
      <c r="E14" s="294" t="s">
        <v>230</v>
      </c>
      <c r="F14" s="662">
        <v>244851</v>
      </c>
      <c r="G14" s="33"/>
    </row>
    <row r="15" spans="1:6" ht="16.5" customHeight="1">
      <c r="A15" s="663"/>
      <c r="B15" s="293"/>
      <c r="C15" s="293"/>
      <c r="D15" s="293"/>
      <c r="E15" s="294" t="s">
        <v>520</v>
      </c>
      <c r="F15" s="662">
        <v>6560</v>
      </c>
    </row>
    <row r="16" spans="1:6" ht="16.5" customHeight="1">
      <c r="A16" s="663"/>
      <c r="B16" s="293"/>
      <c r="C16" s="293"/>
      <c r="D16" s="293"/>
      <c r="E16" s="294" t="s">
        <v>521</v>
      </c>
      <c r="F16" s="662">
        <v>0</v>
      </c>
    </row>
    <row r="17" spans="1:6" ht="17.25" customHeight="1">
      <c r="A17" s="663"/>
      <c r="B17" s="293"/>
      <c r="C17" s="293">
        <v>80130</v>
      </c>
      <c r="D17" s="293">
        <v>2540</v>
      </c>
      <c r="E17" s="294" t="s">
        <v>522</v>
      </c>
      <c r="F17" s="662">
        <f>F18+F20</f>
        <v>133755</v>
      </c>
    </row>
    <row r="18" spans="1:6" ht="16.5" customHeight="1">
      <c r="A18" s="663"/>
      <c r="B18" s="293"/>
      <c r="C18" s="293"/>
      <c r="D18" s="293"/>
      <c r="E18" s="294" t="s">
        <v>519</v>
      </c>
      <c r="F18" s="662">
        <v>11087</v>
      </c>
    </row>
    <row r="19" spans="1:6" ht="12.75" hidden="1">
      <c r="A19" s="661"/>
      <c r="B19" s="293"/>
      <c r="C19" s="293"/>
      <c r="D19" s="293"/>
      <c r="E19" s="294"/>
      <c r="F19" s="662"/>
    </row>
    <row r="20" spans="1:6" ht="18" customHeight="1">
      <c r="A20" s="664"/>
      <c r="B20" s="293"/>
      <c r="C20" s="293"/>
      <c r="D20" s="293"/>
      <c r="E20" s="294" t="s">
        <v>230</v>
      </c>
      <c r="F20" s="662">
        <v>122668</v>
      </c>
    </row>
    <row r="21" spans="1:6" ht="26.25" customHeight="1">
      <c r="A21" s="664"/>
      <c r="B21" s="293"/>
      <c r="C21" s="293">
        <v>80134</v>
      </c>
      <c r="D21" s="293">
        <v>2540</v>
      </c>
      <c r="E21" s="294" t="s">
        <v>523</v>
      </c>
      <c r="F21" s="662">
        <f>'Z 2 '!G340</f>
        <v>387823</v>
      </c>
    </row>
    <row r="22" spans="1:6" ht="18.75" customHeight="1">
      <c r="A22" s="362"/>
      <c r="B22" s="363">
        <v>854</v>
      </c>
      <c r="C22" s="363"/>
      <c r="D22" s="363"/>
      <c r="E22" s="364" t="s">
        <v>99</v>
      </c>
      <c r="F22" s="365">
        <f>F23</f>
        <v>113169</v>
      </c>
    </row>
    <row r="23" spans="1:6" ht="27.75" customHeight="1" thickBot="1">
      <c r="A23" s="359"/>
      <c r="B23" s="360"/>
      <c r="C23" s="360">
        <v>85406</v>
      </c>
      <c r="D23" s="360">
        <v>2540</v>
      </c>
      <c r="E23" s="219" t="s">
        <v>524</v>
      </c>
      <c r="F23" s="361">
        <f>'Z 2 '!G614</f>
        <v>113169</v>
      </c>
    </row>
    <row r="24" spans="1:6" ht="24" customHeight="1" thickBot="1">
      <c r="A24" s="119"/>
      <c r="B24" s="285"/>
      <c r="C24" s="286"/>
      <c r="D24" s="286"/>
      <c r="E24" s="120" t="s">
        <v>784</v>
      </c>
      <c r="F24" s="121">
        <f>F5+F22</f>
        <v>2261210</v>
      </c>
    </row>
    <row r="25" spans="1:6" ht="12.75">
      <c r="A25" s="24"/>
      <c r="B25" s="24"/>
      <c r="C25" s="24"/>
      <c r="D25" s="24"/>
      <c r="E25" s="24"/>
      <c r="F25" s="92"/>
    </row>
    <row r="26" spans="1:6" ht="12.75">
      <c r="A26" s="24"/>
      <c r="B26" s="24"/>
      <c r="C26" s="24"/>
      <c r="D26" s="24"/>
      <c r="E26" s="179"/>
      <c r="F26" s="92"/>
    </row>
    <row r="27" spans="1:6" ht="16.5" customHeight="1">
      <c r="A27" s="24"/>
      <c r="B27" s="24"/>
      <c r="C27" s="24"/>
      <c r="D27" s="24"/>
      <c r="E27" s="24"/>
      <c r="F27" s="92"/>
    </row>
    <row r="28" spans="1:6" ht="12" customHeight="1">
      <c r="A28" s="24"/>
      <c r="B28" s="24"/>
      <c r="C28" s="24"/>
      <c r="D28" s="24"/>
      <c r="E28" s="58"/>
      <c r="F28" s="92"/>
    </row>
    <row r="29" spans="1:6" ht="12.75">
      <c r="A29" s="24"/>
      <c r="B29" s="24"/>
      <c r="C29" s="24"/>
      <c r="D29" s="24"/>
      <c r="E29" s="24"/>
      <c r="F29" s="92"/>
    </row>
    <row r="30" spans="1:6" ht="12.75">
      <c r="A30" s="24"/>
      <c r="B30" s="24"/>
      <c r="C30" s="24"/>
      <c r="D30" s="24"/>
      <c r="E30" s="24"/>
      <c r="F30" s="92"/>
    </row>
    <row r="31" spans="1:6" ht="12.75">
      <c r="A31" s="24"/>
      <c r="B31" s="24"/>
      <c r="C31" s="24"/>
      <c r="D31" s="24"/>
      <c r="E31" s="24"/>
      <c r="F31" s="92"/>
    </row>
    <row r="32" spans="1:6" ht="12.75">
      <c r="A32" s="24"/>
      <c r="B32" s="24"/>
      <c r="C32" s="24"/>
      <c r="D32" s="24"/>
      <c r="E32" s="24"/>
      <c r="F32" s="92"/>
    </row>
    <row r="33" spans="1:6" ht="12.75">
      <c r="A33" s="24"/>
      <c r="B33" s="24"/>
      <c r="C33" s="24"/>
      <c r="D33" s="24"/>
      <c r="E33" s="24"/>
      <c r="F33" s="92"/>
    </row>
    <row r="34" spans="1:6" ht="12.75">
      <c r="A34" s="24"/>
      <c r="B34" s="24"/>
      <c r="C34" s="24"/>
      <c r="D34" s="24"/>
      <c r="E34" s="24"/>
      <c r="F34" s="92"/>
    </row>
    <row r="35" spans="1:6" ht="12.75">
      <c r="A35" s="24"/>
      <c r="B35" s="24"/>
      <c r="C35" s="24"/>
      <c r="D35" s="24"/>
      <c r="E35" s="24"/>
      <c r="F35" s="92"/>
    </row>
    <row r="36" spans="1:6" ht="12.75">
      <c r="A36" s="24"/>
      <c r="B36" s="24"/>
      <c r="C36" s="24"/>
      <c r="D36" s="24"/>
      <c r="E36" s="24"/>
      <c r="F36" s="92"/>
    </row>
    <row r="37" spans="1:6" ht="12.75">
      <c r="A37" s="24"/>
      <c r="B37" s="24"/>
      <c r="C37" s="24"/>
      <c r="D37" s="24"/>
      <c r="E37" s="24"/>
      <c r="F37" s="92"/>
    </row>
    <row r="38" spans="1:6" ht="12.75">
      <c r="A38" s="24"/>
      <c r="B38" s="24"/>
      <c r="C38" s="24"/>
      <c r="D38" s="24"/>
      <c r="E38" s="24"/>
      <c r="F38" s="24"/>
    </row>
  </sheetData>
  <mergeCells count="2">
    <mergeCell ref="A2:F2"/>
    <mergeCell ref="D1:F1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C1">
      <selection activeCell="F2" sqref="F2:K2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10" width="11.25390625" style="0" customWidth="1"/>
    <col min="11" max="11" width="17.625" style="0" customWidth="1"/>
  </cols>
  <sheetData>
    <row r="2" spans="6:14" ht="12.75">
      <c r="F2" s="888" t="s">
        <v>44</v>
      </c>
      <c r="G2" s="888"/>
      <c r="H2" s="888"/>
      <c r="I2" s="888"/>
      <c r="J2" s="888"/>
      <c r="K2" s="888"/>
      <c r="L2" s="401"/>
      <c r="M2" s="401"/>
      <c r="N2" s="401"/>
    </row>
    <row r="4" spans="1:15" ht="28.5" customHeight="1">
      <c r="A4" s="1006" t="s">
        <v>460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480"/>
      <c r="M4" s="480"/>
      <c r="N4" s="480"/>
      <c r="O4" s="480"/>
    </row>
    <row r="5" ht="25.5" customHeight="1" thickBot="1"/>
    <row r="6" spans="1:11" ht="19.5" customHeight="1">
      <c r="A6" s="999" t="s">
        <v>316</v>
      </c>
      <c r="B6" s="1008" t="s">
        <v>137</v>
      </c>
      <c r="C6" s="1002" t="s">
        <v>912</v>
      </c>
      <c r="D6" s="1008" t="s">
        <v>143</v>
      </c>
      <c r="E6" s="1008"/>
      <c r="F6" s="1008"/>
      <c r="G6" s="1008"/>
      <c r="H6" s="1008" t="s">
        <v>935</v>
      </c>
      <c r="I6" s="1008"/>
      <c r="J6" s="1002" t="s">
        <v>913</v>
      </c>
      <c r="K6" s="1004" t="s">
        <v>317</v>
      </c>
    </row>
    <row r="7" spans="1:11" ht="12.75">
      <c r="A7" s="1000"/>
      <c r="B7" s="1007"/>
      <c r="C7" s="1003"/>
      <c r="D7" s="1011" t="s">
        <v>318</v>
      </c>
      <c r="E7" s="1007" t="s">
        <v>981</v>
      </c>
      <c r="F7" s="1007"/>
      <c r="G7" s="1007"/>
      <c r="H7" s="1007" t="s">
        <v>318</v>
      </c>
      <c r="I7" s="1003" t="s">
        <v>321</v>
      </c>
      <c r="J7" s="1003"/>
      <c r="K7" s="1005"/>
    </row>
    <row r="8" spans="1:11" ht="12.75">
      <c r="A8" s="1000"/>
      <c r="B8" s="1007"/>
      <c r="C8" s="1003"/>
      <c r="D8" s="1012"/>
      <c r="E8" s="1003" t="s">
        <v>319</v>
      </c>
      <c r="F8" s="1007" t="s">
        <v>981</v>
      </c>
      <c r="G8" s="1007"/>
      <c r="H8" s="1007"/>
      <c r="I8" s="1003"/>
      <c r="J8" s="1003"/>
      <c r="K8" s="1005"/>
    </row>
    <row r="9" spans="1:11" ht="23.25" customHeight="1">
      <c r="A9" s="1001"/>
      <c r="B9" s="1007"/>
      <c r="C9" s="1003"/>
      <c r="D9" s="1013"/>
      <c r="E9" s="1003"/>
      <c r="F9" s="554" t="s">
        <v>322</v>
      </c>
      <c r="G9" s="553" t="s">
        <v>320</v>
      </c>
      <c r="H9" s="1007"/>
      <c r="I9" s="1003"/>
      <c r="J9" s="1003"/>
      <c r="K9" s="1005"/>
    </row>
    <row r="10" spans="1:11" ht="12.75">
      <c r="A10" s="405" t="s">
        <v>995</v>
      </c>
      <c r="B10" s="402" t="s">
        <v>996</v>
      </c>
      <c r="C10" s="402" t="s">
        <v>998</v>
      </c>
      <c r="D10" s="402" t="s">
        <v>1000</v>
      </c>
      <c r="E10" s="402" t="s">
        <v>1002</v>
      </c>
      <c r="F10" s="402" t="s">
        <v>1025</v>
      </c>
      <c r="G10" s="402" t="s">
        <v>1026</v>
      </c>
      <c r="H10" s="402" t="s">
        <v>1013</v>
      </c>
      <c r="I10" s="402" t="s">
        <v>28</v>
      </c>
      <c r="J10" s="402" t="s">
        <v>22</v>
      </c>
      <c r="K10" s="406" t="s">
        <v>218</v>
      </c>
    </row>
    <row r="11" spans="1:11" ht="18.75" customHeight="1">
      <c r="A11" s="407" t="s">
        <v>987</v>
      </c>
      <c r="B11" s="416" t="s">
        <v>323</v>
      </c>
      <c r="C11" s="408">
        <f>C13</f>
        <v>23888</v>
      </c>
      <c r="D11" s="408">
        <f aca="true" t="shared" si="0" ref="D11:K11">D13</f>
        <v>525996</v>
      </c>
      <c r="E11" s="408">
        <f t="shared" si="0"/>
        <v>87000</v>
      </c>
      <c r="F11" s="408">
        <f t="shared" si="0"/>
        <v>87000</v>
      </c>
      <c r="G11" s="408">
        <f t="shared" si="0"/>
        <v>0</v>
      </c>
      <c r="H11" s="408">
        <f t="shared" si="0"/>
        <v>525996</v>
      </c>
      <c r="I11" s="408">
        <f t="shared" si="0"/>
        <v>0</v>
      </c>
      <c r="J11" s="408">
        <f t="shared" si="0"/>
        <v>23888</v>
      </c>
      <c r="K11" s="409">
        <f t="shared" si="0"/>
        <v>0</v>
      </c>
    </row>
    <row r="12" spans="1:11" ht="15" customHeight="1">
      <c r="A12" s="228"/>
      <c r="B12" s="358" t="s">
        <v>908</v>
      </c>
      <c r="C12" s="404"/>
      <c r="D12" s="404"/>
      <c r="E12" s="404"/>
      <c r="F12" s="404"/>
      <c r="G12" s="404"/>
      <c r="H12" s="404"/>
      <c r="I12" s="404"/>
      <c r="J12" s="404"/>
      <c r="K12" s="237"/>
    </row>
    <row r="13" spans="1:11" ht="49.5" customHeight="1">
      <c r="A13" s="228"/>
      <c r="B13" s="217" t="s">
        <v>324</v>
      </c>
      <c r="C13" s="404">
        <v>23888</v>
      </c>
      <c r="D13" s="404">
        <v>525996</v>
      </c>
      <c r="E13" s="404">
        <v>87000</v>
      </c>
      <c r="F13" s="404">
        <v>87000</v>
      </c>
      <c r="G13" s="404"/>
      <c r="H13" s="404">
        <v>525996</v>
      </c>
      <c r="I13" s="404"/>
      <c r="J13" s="404">
        <f>C13+D13-H13</f>
        <v>23888</v>
      </c>
      <c r="K13" s="237"/>
    </row>
    <row r="14" spans="1:11" ht="42" customHeight="1">
      <c r="A14" s="407" t="s">
        <v>989</v>
      </c>
      <c r="B14" s="415" t="s">
        <v>325</v>
      </c>
      <c r="C14" s="408">
        <f>C16+C17+C18+C19+C20</f>
        <v>0</v>
      </c>
      <c r="D14" s="408">
        <f aca="true" t="shared" si="1" ref="D14:K14">D16+D17+D18+D19+D20</f>
        <v>289510</v>
      </c>
      <c r="E14" s="408">
        <f t="shared" si="1"/>
        <v>0</v>
      </c>
      <c r="F14" s="408">
        <f t="shared" si="1"/>
        <v>0</v>
      </c>
      <c r="G14" s="408">
        <f t="shared" si="1"/>
        <v>0</v>
      </c>
      <c r="H14" s="408">
        <f>H16+H17+H18+H19+H20</f>
        <v>289510</v>
      </c>
      <c r="I14" s="408">
        <f t="shared" si="1"/>
        <v>0</v>
      </c>
      <c r="J14" s="408">
        <f t="shared" si="1"/>
        <v>0</v>
      </c>
      <c r="K14" s="409">
        <f t="shared" si="1"/>
        <v>0</v>
      </c>
    </row>
    <row r="15" spans="1:11" ht="12.75">
      <c r="A15" s="228"/>
      <c r="B15" s="358" t="s">
        <v>908</v>
      </c>
      <c r="C15" s="404"/>
      <c r="D15" s="404"/>
      <c r="E15" s="404"/>
      <c r="F15" s="404"/>
      <c r="G15" s="404"/>
      <c r="H15" s="404"/>
      <c r="I15" s="404"/>
      <c r="J15" s="404">
        <f aca="true" t="shared" si="2" ref="J15:J20">C15+D15-H15</f>
        <v>0</v>
      </c>
      <c r="K15" s="237"/>
    </row>
    <row r="16" spans="1:11" ht="24">
      <c r="A16" s="228"/>
      <c r="B16" s="217" t="s">
        <v>326</v>
      </c>
      <c r="C16" s="404">
        <v>0</v>
      </c>
      <c r="D16" s="404">
        <v>97620</v>
      </c>
      <c r="E16" s="404"/>
      <c r="F16" s="404"/>
      <c r="G16" s="404"/>
      <c r="H16" s="404">
        <v>97620</v>
      </c>
      <c r="I16" s="404"/>
      <c r="J16" s="404">
        <f t="shared" si="2"/>
        <v>0</v>
      </c>
      <c r="K16" s="237"/>
    </row>
    <row r="17" spans="1:11" ht="24">
      <c r="A17" s="228"/>
      <c r="B17" s="217" t="s">
        <v>327</v>
      </c>
      <c r="C17" s="404">
        <v>0</v>
      </c>
      <c r="D17" s="404">
        <v>84300</v>
      </c>
      <c r="E17" s="404"/>
      <c r="F17" s="404"/>
      <c r="G17" s="404"/>
      <c r="H17" s="404">
        <v>84300</v>
      </c>
      <c r="I17" s="404"/>
      <c r="J17" s="404">
        <f t="shared" si="2"/>
        <v>0</v>
      </c>
      <c r="K17" s="237"/>
    </row>
    <row r="18" spans="1:11" ht="27" customHeight="1">
      <c r="A18" s="228"/>
      <c r="B18" s="217" t="s">
        <v>328</v>
      </c>
      <c r="C18" s="404">
        <v>0</v>
      </c>
      <c r="D18" s="404">
        <v>5540</v>
      </c>
      <c r="E18" s="404"/>
      <c r="F18" s="404"/>
      <c r="G18" s="404"/>
      <c r="H18" s="404">
        <v>5540</v>
      </c>
      <c r="I18" s="404"/>
      <c r="J18" s="404">
        <f t="shared" si="2"/>
        <v>0</v>
      </c>
      <c r="K18" s="237"/>
    </row>
    <row r="19" spans="1:11" ht="24">
      <c r="A19" s="228"/>
      <c r="B19" s="217" t="s">
        <v>329</v>
      </c>
      <c r="C19" s="404">
        <v>0</v>
      </c>
      <c r="D19" s="404">
        <v>2050</v>
      </c>
      <c r="E19" s="404"/>
      <c r="F19" s="404"/>
      <c r="G19" s="404"/>
      <c r="H19" s="404">
        <v>2050</v>
      </c>
      <c r="I19" s="404"/>
      <c r="J19" s="404">
        <f t="shared" si="2"/>
        <v>0</v>
      </c>
      <c r="K19" s="237"/>
    </row>
    <row r="20" spans="1:11" ht="24.75" thickBot="1">
      <c r="A20" s="410"/>
      <c r="B20" s="309" t="s">
        <v>333</v>
      </c>
      <c r="C20" s="411">
        <v>0</v>
      </c>
      <c r="D20" s="411">
        <v>100000</v>
      </c>
      <c r="E20" s="411"/>
      <c r="F20" s="411"/>
      <c r="G20" s="411"/>
      <c r="H20" s="411">
        <v>100000</v>
      </c>
      <c r="I20" s="411"/>
      <c r="J20" s="411">
        <f t="shared" si="2"/>
        <v>0</v>
      </c>
      <c r="K20" s="412"/>
    </row>
    <row r="21" spans="1:11" ht="20.25" customHeight="1" thickBot="1">
      <c r="A21" s="1009" t="s">
        <v>907</v>
      </c>
      <c r="B21" s="1010"/>
      <c r="C21" s="413">
        <f>C11+C14</f>
        <v>23888</v>
      </c>
      <c r="D21" s="413">
        <f aca="true" t="shared" si="3" ref="D21:K21">D11+D14</f>
        <v>815506</v>
      </c>
      <c r="E21" s="413">
        <f t="shared" si="3"/>
        <v>87000</v>
      </c>
      <c r="F21" s="413">
        <f t="shared" si="3"/>
        <v>87000</v>
      </c>
      <c r="G21" s="413">
        <f t="shared" si="3"/>
        <v>0</v>
      </c>
      <c r="H21" s="413">
        <f t="shared" si="3"/>
        <v>815506</v>
      </c>
      <c r="I21" s="413">
        <f t="shared" si="3"/>
        <v>0</v>
      </c>
      <c r="J21" s="413">
        <f t="shared" si="3"/>
        <v>23888</v>
      </c>
      <c r="K21" s="414">
        <f t="shared" si="3"/>
        <v>0</v>
      </c>
    </row>
    <row r="22" spans="3:11" ht="12.75">
      <c r="C22" s="403"/>
      <c r="D22" s="403"/>
      <c r="E22" s="403"/>
      <c r="F22" s="403"/>
      <c r="G22" s="403"/>
      <c r="H22" s="403"/>
      <c r="I22" s="403"/>
      <c r="J22" s="403"/>
      <c r="K22" s="403"/>
    </row>
    <row r="23" spans="8:10" ht="12.75">
      <c r="H23" s="888"/>
      <c r="I23" s="888"/>
      <c r="J23" s="888"/>
    </row>
    <row r="24" spans="8:10" ht="12.75">
      <c r="H24" s="178"/>
      <c r="I24" s="178"/>
      <c r="J24" s="178"/>
    </row>
    <row r="25" spans="8:10" ht="12.75">
      <c r="H25" s="888"/>
      <c r="I25" s="888"/>
      <c r="J25" s="888"/>
    </row>
  </sheetData>
  <mergeCells count="18"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F2:K2"/>
    <mergeCell ref="A6:A9"/>
    <mergeCell ref="J6:J9"/>
    <mergeCell ref="K6:K9"/>
    <mergeCell ref="A4:K4"/>
    <mergeCell ref="E8:E9"/>
    <mergeCell ref="F8:G8"/>
    <mergeCell ref="D6:G6"/>
    <mergeCell ref="H6:I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1" sqref="B1:C1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27" customHeight="1">
      <c r="B1" s="1016" t="s">
        <v>45</v>
      </c>
      <c r="C1" s="1016"/>
    </row>
    <row r="2" spans="1:3" ht="57" customHeight="1">
      <c r="A2" s="1014" t="s">
        <v>155</v>
      </c>
      <c r="B2" s="1014"/>
      <c r="C2" s="1014"/>
    </row>
    <row r="3" spans="1:3" ht="15.75">
      <c r="A3" s="30"/>
      <c r="B3" s="30"/>
      <c r="C3" s="1"/>
    </row>
    <row r="4" ht="13.5" thickBot="1">
      <c r="C4" s="12"/>
    </row>
    <row r="5" spans="1:3" ht="24" customHeight="1" thickBot="1">
      <c r="A5" s="122" t="s">
        <v>984</v>
      </c>
      <c r="B5" s="123" t="s">
        <v>137</v>
      </c>
      <c r="C5" s="301" t="s">
        <v>493</v>
      </c>
    </row>
    <row r="6" spans="1:3" ht="17.25" customHeight="1" thickBot="1">
      <c r="A6" s="125" t="s">
        <v>987</v>
      </c>
      <c r="B6" s="124" t="s">
        <v>138</v>
      </c>
      <c r="C6" s="304">
        <f>C7+C8-C9</f>
        <v>33231</v>
      </c>
    </row>
    <row r="7" spans="1:3" ht="12.75">
      <c r="A7" s="18" t="s">
        <v>995</v>
      </c>
      <c r="B7" s="302" t="s">
        <v>139</v>
      </c>
      <c r="C7" s="303">
        <v>33231</v>
      </c>
    </row>
    <row r="8" spans="1:3" ht="12.75">
      <c r="A8" s="19" t="s">
        <v>996</v>
      </c>
      <c r="B8" s="292" t="s">
        <v>140</v>
      </c>
      <c r="C8" s="223">
        <v>0</v>
      </c>
    </row>
    <row r="9" spans="1:3" ht="12.75">
      <c r="A9" s="19" t="s">
        <v>998</v>
      </c>
      <c r="B9" s="292" t="s">
        <v>141</v>
      </c>
      <c r="C9" s="223">
        <v>0</v>
      </c>
    </row>
    <row r="10" spans="1:3" ht="13.5" thickBot="1">
      <c r="A10" s="20" t="s">
        <v>1000</v>
      </c>
      <c r="B10" s="305" t="s">
        <v>142</v>
      </c>
      <c r="C10" s="306">
        <v>0</v>
      </c>
    </row>
    <row r="11" spans="1:3" ht="16.5" customHeight="1" thickBot="1">
      <c r="A11" s="125" t="s">
        <v>989</v>
      </c>
      <c r="B11" s="124" t="s">
        <v>143</v>
      </c>
      <c r="C11" s="304">
        <f>C12+C13</f>
        <v>90000</v>
      </c>
    </row>
    <row r="12" spans="1:3" ht="12.75">
      <c r="A12" s="18" t="s">
        <v>995</v>
      </c>
      <c r="B12" s="307" t="s">
        <v>153</v>
      </c>
      <c r="C12" s="303">
        <v>90000</v>
      </c>
    </row>
    <row r="13" spans="1:3" ht="27" customHeight="1" thickBot="1">
      <c r="A13" s="308" t="s">
        <v>996</v>
      </c>
      <c r="B13" s="309" t="s">
        <v>154</v>
      </c>
      <c r="C13" s="310">
        <v>0</v>
      </c>
    </row>
    <row r="14" spans="1:3" ht="18" customHeight="1" thickBot="1">
      <c r="A14" s="125" t="s">
        <v>993</v>
      </c>
      <c r="B14" s="124" t="s">
        <v>935</v>
      </c>
      <c r="C14" s="304">
        <f>C15+C22</f>
        <v>122500</v>
      </c>
    </row>
    <row r="15" spans="1:3" ht="18" customHeight="1">
      <c r="A15" s="311" t="s">
        <v>995</v>
      </c>
      <c r="B15" s="83" t="s">
        <v>144</v>
      </c>
      <c r="C15" s="312">
        <f>SUM(C16:C21)</f>
        <v>32500</v>
      </c>
    </row>
    <row r="16" spans="1:3" ht="24.75" customHeight="1">
      <c r="A16" s="19"/>
      <c r="B16" s="217" t="s">
        <v>307</v>
      </c>
      <c r="C16" s="223">
        <v>8000</v>
      </c>
    </row>
    <row r="17" spans="1:3" ht="36" customHeight="1">
      <c r="A17" s="19"/>
      <c r="B17" s="217" t="s">
        <v>301</v>
      </c>
      <c r="C17" s="223">
        <v>3000</v>
      </c>
    </row>
    <row r="18" spans="1:3" ht="16.5" customHeight="1">
      <c r="A18" s="19"/>
      <c r="B18" s="217" t="s">
        <v>300</v>
      </c>
      <c r="C18" s="223">
        <v>15000</v>
      </c>
    </row>
    <row r="19" spans="1:3" ht="17.25" customHeight="1">
      <c r="A19" s="19"/>
      <c r="B19" s="217" t="s">
        <v>299</v>
      </c>
      <c r="C19" s="223">
        <v>3500</v>
      </c>
    </row>
    <row r="20" spans="1:3" ht="17.25" customHeight="1">
      <c r="A20" s="19"/>
      <c r="B20" s="217" t="s">
        <v>308</v>
      </c>
      <c r="C20" s="223">
        <v>1000</v>
      </c>
    </row>
    <row r="21" spans="1:3" ht="17.25" customHeight="1">
      <c r="A21" s="19"/>
      <c r="B21" s="217" t="s">
        <v>783</v>
      </c>
      <c r="C21" s="223">
        <v>2000</v>
      </c>
    </row>
    <row r="22" spans="1:3" ht="19.5" customHeight="1">
      <c r="A22" s="313" t="s">
        <v>996</v>
      </c>
      <c r="B22" s="64" t="s">
        <v>156</v>
      </c>
      <c r="C22" s="314">
        <f>C23+C24+C25</f>
        <v>90000</v>
      </c>
    </row>
    <row r="23" spans="1:3" ht="12.75">
      <c r="A23" s="296"/>
      <c r="B23" s="293" t="s">
        <v>211</v>
      </c>
      <c r="C23" s="297">
        <v>0</v>
      </c>
    </row>
    <row r="24" spans="1:3" ht="24">
      <c r="A24" s="296"/>
      <c r="B24" s="294" t="s">
        <v>553</v>
      </c>
      <c r="C24" s="297">
        <v>90000</v>
      </c>
    </row>
    <row r="25" spans="1:3" ht="24.75" customHeight="1">
      <c r="A25" s="296"/>
      <c r="B25" s="294" t="s">
        <v>49</v>
      </c>
      <c r="C25" s="297">
        <v>0</v>
      </c>
    </row>
    <row r="26" spans="1:3" ht="16.5" customHeight="1">
      <c r="A26" s="295" t="s">
        <v>101</v>
      </c>
      <c r="B26" s="63" t="s">
        <v>145</v>
      </c>
      <c r="C26" s="222">
        <f>C6+C11-C14</f>
        <v>731</v>
      </c>
    </row>
    <row r="27" spans="1:3" ht="12.75">
      <c r="A27" s="19" t="s">
        <v>995</v>
      </c>
      <c r="B27" s="292" t="s">
        <v>139</v>
      </c>
      <c r="C27" s="223">
        <f>C26</f>
        <v>731</v>
      </c>
    </row>
    <row r="28" spans="1:3" ht="12.75">
      <c r="A28" s="19" t="s">
        <v>996</v>
      </c>
      <c r="B28" s="292" t="s">
        <v>140</v>
      </c>
      <c r="C28" s="298">
        <v>0</v>
      </c>
    </row>
    <row r="29" spans="1:3" ht="13.5" thickBot="1">
      <c r="A29" s="13" t="s">
        <v>998</v>
      </c>
      <c r="B29" s="299" t="s">
        <v>141</v>
      </c>
      <c r="C29" s="300">
        <v>0</v>
      </c>
    </row>
    <row r="30" ht="33.75" customHeight="1"/>
    <row r="31" spans="2:3" ht="12.75">
      <c r="B31" s="1015"/>
      <c r="C31" s="1015"/>
    </row>
    <row r="33" ht="12.75">
      <c r="C33" s="178"/>
    </row>
  </sheetData>
  <mergeCells count="3">
    <mergeCell ref="A2:C2"/>
    <mergeCell ref="B31:C3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2" sqref="J2:R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1017"/>
      <c r="J1" s="1017"/>
      <c r="K1" s="1017"/>
      <c r="L1" s="1017"/>
      <c r="M1" s="1017"/>
      <c r="N1" s="176"/>
      <c r="O1" s="176"/>
      <c r="P1" s="176"/>
      <c r="Q1" s="176"/>
      <c r="R1" s="176"/>
    </row>
    <row r="2" spans="5:19" ht="12.75">
      <c r="E2" s="178"/>
      <c r="J2" s="1027" t="s">
        <v>46</v>
      </c>
      <c r="K2" s="1027"/>
      <c r="L2" s="1027"/>
      <c r="M2" s="1027"/>
      <c r="N2" s="1027"/>
      <c r="O2" s="1027"/>
      <c r="P2" s="1027"/>
      <c r="Q2" s="1027"/>
      <c r="R2" s="1027"/>
      <c r="S2" s="503"/>
    </row>
    <row r="3" spans="9:18" ht="12.75"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8:18" ht="12.75">
      <c r="H4" s="12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18">
      <c r="A5" s="1026" t="s">
        <v>315</v>
      </c>
      <c r="B5" s="1026"/>
      <c r="C5" s="1026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</row>
    <row r="6" spans="1:18" ht="12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9" ht="12.75" customHeight="1" thickBot="1">
      <c r="A7" s="3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N7" s="102"/>
      <c r="O7" s="102"/>
      <c r="P7" s="102"/>
      <c r="Q7" s="102"/>
      <c r="R7" s="102"/>
      <c r="S7" s="36"/>
    </row>
    <row r="8" spans="1:19" ht="21" customHeight="1">
      <c r="A8" s="1019" t="s">
        <v>959</v>
      </c>
      <c r="B8" s="1021" t="s">
        <v>536</v>
      </c>
      <c r="C8" s="1023" t="s">
        <v>951</v>
      </c>
      <c r="D8" s="1021" t="s">
        <v>158</v>
      </c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5"/>
      <c r="S8" s="36"/>
    </row>
    <row r="9" spans="1:19" ht="49.5" customHeight="1">
      <c r="A9" s="1020"/>
      <c r="B9" s="1022"/>
      <c r="C9" s="1024"/>
      <c r="D9" s="645">
        <v>2009</v>
      </c>
      <c r="E9" s="645">
        <v>2010</v>
      </c>
      <c r="F9" s="645">
        <v>2011</v>
      </c>
      <c r="G9" s="646">
        <v>2012</v>
      </c>
      <c r="H9" s="645">
        <v>2013</v>
      </c>
      <c r="I9" s="645">
        <v>2014</v>
      </c>
      <c r="J9" s="645">
        <v>2015</v>
      </c>
      <c r="K9" s="645">
        <v>2016</v>
      </c>
      <c r="L9" s="645">
        <v>2017</v>
      </c>
      <c r="M9" s="645">
        <v>2018</v>
      </c>
      <c r="N9" s="646">
        <v>2019</v>
      </c>
      <c r="O9" s="646">
        <v>2020</v>
      </c>
      <c r="P9" s="646">
        <v>2021</v>
      </c>
      <c r="Q9" s="646">
        <v>2022</v>
      </c>
      <c r="R9" s="650">
        <v>2023</v>
      </c>
      <c r="S9" s="36"/>
    </row>
    <row r="10" spans="1:19" ht="12.75" customHeight="1">
      <c r="A10" s="651">
        <v>1</v>
      </c>
      <c r="B10" s="637">
        <v>2</v>
      </c>
      <c r="C10" s="637">
        <v>3</v>
      </c>
      <c r="D10" s="637">
        <v>4</v>
      </c>
      <c r="E10" s="637">
        <v>5</v>
      </c>
      <c r="F10" s="637">
        <v>6</v>
      </c>
      <c r="G10" s="637">
        <v>7</v>
      </c>
      <c r="H10" s="637">
        <v>8</v>
      </c>
      <c r="I10" s="637">
        <v>9</v>
      </c>
      <c r="J10" s="637">
        <v>10</v>
      </c>
      <c r="K10" s="637">
        <v>11</v>
      </c>
      <c r="L10" s="637">
        <v>12</v>
      </c>
      <c r="M10" s="637">
        <v>13</v>
      </c>
      <c r="N10" s="637">
        <v>14</v>
      </c>
      <c r="O10" s="637">
        <v>15</v>
      </c>
      <c r="P10" s="637">
        <v>16</v>
      </c>
      <c r="Q10" s="637">
        <v>17</v>
      </c>
      <c r="R10" s="652">
        <v>18</v>
      </c>
      <c r="S10" s="36"/>
    </row>
    <row r="11" spans="1:19" ht="19.5" customHeight="1">
      <c r="A11" s="651" t="s">
        <v>995</v>
      </c>
      <c r="B11" s="644" t="s">
        <v>159</v>
      </c>
      <c r="C11" s="328">
        <v>3850000</v>
      </c>
      <c r="D11" s="328">
        <f>C11+'Z14a'!D17+'Z14a'!D18-'Z14a'!D32</f>
        <v>10050000</v>
      </c>
      <c r="E11" s="328">
        <f>D11+'Z14a'!E17+'Z14a'!E18-'Z14a'!E32</f>
        <v>10050000</v>
      </c>
      <c r="F11" s="328">
        <f>E11+'Z14a'!F17+'Z14a'!F18-'Z14a'!F32</f>
        <v>10050000</v>
      </c>
      <c r="G11" s="328">
        <f>F11+'Z14a'!G17+'Z14a'!G18-'Z14a'!G32</f>
        <v>10050000</v>
      </c>
      <c r="H11" s="328">
        <f>G11+'Z14a'!H17+'Z14a'!H18-'Z14a'!H32</f>
        <v>10050000</v>
      </c>
      <c r="I11" s="328">
        <f>H11+'Z14a'!I17+'Z14a'!I18-'Z14a'!I32</f>
        <v>8880000</v>
      </c>
      <c r="J11" s="328">
        <f>I11+'Z14a'!J17+'Z14a'!J18-'Z14a'!J32</f>
        <v>7710000</v>
      </c>
      <c r="K11" s="328">
        <f>J11+'Z14a'!K17+'Z14a'!K18-'Z14a'!K32</f>
        <v>6540000</v>
      </c>
      <c r="L11" s="328">
        <f>K11+'Z14a'!L17+'Z14a'!L18-'Z14a'!L32</f>
        <v>5370000</v>
      </c>
      <c r="M11" s="328">
        <f>L11+'Z14a'!M17+'Z14a'!M18-'Z14a'!M32</f>
        <v>4200000</v>
      </c>
      <c r="N11" s="328">
        <f>M11+'Z14a'!N17+'Z14a'!N18-'Z14a'!N32</f>
        <v>2800000</v>
      </c>
      <c r="O11" s="328">
        <f>N11+'Z14a'!O17+'Z14a'!O18-'Z14a'!O32</f>
        <v>1400000</v>
      </c>
      <c r="P11" s="328">
        <f>O11+'Z14a'!P17+'Z14a'!P18-'Z14a'!P32</f>
        <v>0</v>
      </c>
      <c r="Q11" s="328">
        <f>P11+'Z14a'!Q17+'Z14a'!Q18-'Z14a'!Q32</f>
        <v>0</v>
      </c>
      <c r="R11" s="329">
        <f>Q11+'Z14a'!R17+'Z14a'!R18-'Z14a'!R32</f>
        <v>0</v>
      </c>
      <c r="S11" s="36"/>
    </row>
    <row r="12" spans="1:19" ht="19.5" customHeight="1">
      <c r="A12" s="651" t="s">
        <v>996</v>
      </c>
      <c r="B12" s="647" t="s">
        <v>160</v>
      </c>
      <c r="C12" s="328">
        <v>8038061</v>
      </c>
      <c r="D12" s="328">
        <f>C12-'Z14a'!D22</f>
        <v>4322610</v>
      </c>
      <c r="E12" s="328">
        <f>D12-'Z14a'!E22</f>
        <v>2955584</v>
      </c>
      <c r="F12" s="328">
        <f>E12-'Z14a'!F22</f>
        <v>2309180</v>
      </c>
      <c r="G12" s="328">
        <f>F12-'Z14a'!G22</f>
        <v>1662776</v>
      </c>
      <c r="H12" s="328">
        <f>G12-'Z14a'!H22</f>
        <v>1016372</v>
      </c>
      <c r="I12" s="328">
        <f>H12-'Z14a'!I22</f>
        <v>420000</v>
      </c>
      <c r="J12" s="328">
        <f>I12-'Z14a'!J22</f>
        <v>0</v>
      </c>
      <c r="K12" s="328">
        <f>J12-'Z14a'!K22</f>
        <v>0</v>
      </c>
      <c r="L12" s="328">
        <f>K12-'Z14a'!L22</f>
        <v>0</v>
      </c>
      <c r="M12" s="328">
        <f>L12-'Z14a'!M22</f>
        <v>0</v>
      </c>
      <c r="N12" s="328">
        <f>M12-'Z14a'!N22</f>
        <v>0</v>
      </c>
      <c r="O12" s="328">
        <f>N12-'Z14a'!O22</f>
        <v>0</v>
      </c>
      <c r="P12" s="328">
        <f>O12-'Z14a'!P22</f>
        <v>0</v>
      </c>
      <c r="Q12" s="328">
        <f>P12-'Z14a'!Q22</f>
        <v>0</v>
      </c>
      <c r="R12" s="329">
        <f>Q12-'Z14a'!R22</f>
        <v>0</v>
      </c>
      <c r="S12" s="36"/>
    </row>
    <row r="13" spans="1:19" ht="19.5" customHeight="1">
      <c r="A13" s="651" t="s">
        <v>998</v>
      </c>
      <c r="B13" s="647" t="s">
        <v>161</v>
      </c>
      <c r="C13" s="328">
        <v>43400</v>
      </c>
      <c r="D13" s="328">
        <f>C13+'Z14a'!D19-'Z14a'!D23-'Z14a'!D27</f>
        <v>231400</v>
      </c>
      <c r="E13" s="328">
        <f>D13+'Z14a'!E19-'Z14a'!E23-'Z14a'!E27</f>
        <v>179400</v>
      </c>
      <c r="F13" s="328">
        <f>E13+'Z14a'!F19-'Z14a'!F23-'Z14a'!F27</f>
        <v>127400</v>
      </c>
      <c r="G13" s="328">
        <f>F13+'Z14a'!G19-'Z14a'!G23-'Z14a'!G27</f>
        <v>80000</v>
      </c>
      <c r="H13" s="328">
        <f>G13+'Z14a'!H19-'Z14a'!H23-'Z14a'!H27</f>
        <v>40000</v>
      </c>
      <c r="I13" s="328">
        <f>H13+'Z14a'!I19-'Z14a'!I23-'Z14a'!I27</f>
        <v>0</v>
      </c>
      <c r="J13" s="328">
        <f>I13+'Z14a'!J19-'Z14a'!J23-'Z14a'!J27</f>
        <v>0</v>
      </c>
      <c r="K13" s="328">
        <f>J13+'Z14a'!K19-'Z14a'!K23-'Z14a'!K27</f>
        <v>0</v>
      </c>
      <c r="L13" s="328">
        <f>K13+'Z14a'!L19-'Z14a'!L23-'Z14a'!L27</f>
        <v>0</v>
      </c>
      <c r="M13" s="328">
        <f>L13+'Z14a'!M19-'Z14a'!M23-'Z14a'!M27</f>
        <v>0</v>
      </c>
      <c r="N13" s="328">
        <f>M13+'Z14a'!N19-'Z14a'!N23-'Z14a'!N27</f>
        <v>0</v>
      </c>
      <c r="O13" s="328">
        <f>N13+'Z14a'!O19-'Z14a'!O23-'Z14a'!O27</f>
        <v>0</v>
      </c>
      <c r="P13" s="328">
        <f>O13+'Z14a'!P19-'Z14a'!P23-'Z14a'!P27</f>
        <v>0</v>
      </c>
      <c r="Q13" s="328">
        <f>P13+'Z14a'!Q19-'Z14a'!Q23-'Z14a'!Q27</f>
        <v>0</v>
      </c>
      <c r="R13" s="329">
        <f>Q13+'Z14a'!R19-'Z14a'!R23-'Z14a'!R27</f>
        <v>0</v>
      </c>
      <c r="S13" s="36"/>
    </row>
    <row r="14" spans="1:19" ht="19.5" customHeight="1">
      <c r="A14" s="651" t="s">
        <v>1000</v>
      </c>
      <c r="B14" s="647" t="s">
        <v>162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9">
        <v>0</v>
      </c>
      <c r="S14" s="36"/>
    </row>
    <row r="15" spans="1:19" ht="19.5" customHeight="1">
      <c r="A15" s="651" t="s">
        <v>1002</v>
      </c>
      <c r="B15" s="644" t="s">
        <v>163</v>
      </c>
      <c r="C15" s="328">
        <f>C16+C17</f>
        <v>0</v>
      </c>
      <c r="D15" s="328">
        <f aca="true" t="shared" si="0" ref="D15:M15">D16+D17</f>
        <v>0</v>
      </c>
      <c r="E15" s="328">
        <f t="shared" si="0"/>
        <v>0</v>
      </c>
      <c r="F15" s="328">
        <f t="shared" si="0"/>
        <v>0</v>
      </c>
      <c r="G15" s="328">
        <f t="shared" si="0"/>
        <v>0</v>
      </c>
      <c r="H15" s="328">
        <f t="shared" si="0"/>
        <v>0</v>
      </c>
      <c r="I15" s="328">
        <f t="shared" si="0"/>
        <v>0</v>
      </c>
      <c r="J15" s="328">
        <f t="shared" si="0"/>
        <v>0</v>
      </c>
      <c r="K15" s="328">
        <f t="shared" si="0"/>
        <v>0</v>
      </c>
      <c r="L15" s="328">
        <f t="shared" si="0"/>
        <v>0</v>
      </c>
      <c r="M15" s="328">
        <f t="shared" si="0"/>
        <v>0</v>
      </c>
      <c r="N15" s="328">
        <v>0</v>
      </c>
      <c r="O15" s="328">
        <v>0</v>
      </c>
      <c r="P15" s="328">
        <v>0</v>
      </c>
      <c r="Q15" s="328">
        <v>0</v>
      </c>
      <c r="R15" s="329">
        <v>0</v>
      </c>
      <c r="S15" s="36"/>
    </row>
    <row r="16" spans="1:19" ht="19.5" customHeight="1">
      <c r="A16" s="651"/>
      <c r="B16" s="644" t="s">
        <v>164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9">
        <v>0</v>
      </c>
      <c r="S16" s="36"/>
    </row>
    <row r="17" spans="1:19" ht="19.5" customHeight="1">
      <c r="A17" s="651"/>
      <c r="B17" s="647" t="s">
        <v>165</v>
      </c>
      <c r="C17" s="328">
        <f>C18+C19+C20+C21</f>
        <v>0</v>
      </c>
      <c r="D17" s="328">
        <f aca="true" t="shared" si="1" ref="D17:M17">D18+D19+D20+D21</f>
        <v>0</v>
      </c>
      <c r="E17" s="328">
        <f t="shared" si="1"/>
        <v>0</v>
      </c>
      <c r="F17" s="328">
        <f t="shared" si="1"/>
        <v>0</v>
      </c>
      <c r="G17" s="328">
        <f t="shared" si="1"/>
        <v>0</v>
      </c>
      <c r="H17" s="328">
        <f t="shared" si="1"/>
        <v>0</v>
      </c>
      <c r="I17" s="328">
        <f t="shared" si="1"/>
        <v>0</v>
      </c>
      <c r="J17" s="328">
        <f t="shared" si="1"/>
        <v>0</v>
      </c>
      <c r="K17" s="328">
        <f t="shared" si="1"/>
        <v>0</v>
      </c>
      <c r="L17" s="328">
        <f t="shared" si="1"/>
        <v>0</v>
      </c>
      <c r="M17" s="328">
        <f t="shared" si="1"/>
        <v>0</v>
      </c>
      <c r="N17" s="328">
        <v>0</v>
      </c>
      <c r="O17" s="328">
        <v>0</v>
      </c>
      <c r="P17" s="328">
        <v>0</v>
      </c>
      <c r="Q17" s="328">
        <v>0</v>
      </c>
      <c r="R17" s="329">
        <v>0</v>
      </c>
      <c r="S17" s="36"/>
    </row>
    <row r="18" spans="1:19" ht="19.5" customHeight="1">
      <c r="A18" s="651"/>
      <c r="B18" s="648" t="s">
        <v>1023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9">
        <v>0</v>
      </c>
      <c r="S18" s="36"/>
    </row>
    <row r="19" spans="1:19" ht="19.5" customHeight="1">
      <c r="A19" s="651"/>
      <c r="B19" s="648" t="s">
        <v>1024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9">
        <v>0</v>
      </c>
      <c r="S19" s="36"/>
    </row>
    <row r="20" spans="1:19" ht="30.75" customHeight="1">
      <c r="A20" s="651"/>
      <c r="B20" s="649" t="s">
        <v>166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f>'Z14a'!H30</f>
        <v>0</v>
      </c>
      <c r="I20" s="328">
        <f>'Z14a'!I30</f>
        <v>0</v>
      </c>
      <c r="J20" s="328">
        <f>'Z14a'!J30</f>
        <v>0</v>
      </c>
      <c r="K20" s="328">
        <f>'Z14a'!K30</f>
        <v>0</v>
      </c>
      <c r="L20" s="328">
        <f>'Z14a'!L30</f>
        <v>0</v>
      </c>
      <c r="M20" s="328">
        <f>'Z14a'!M30</f>
        <v>0</v>
      </c>
      <c r="N20" s="328">
        <v>0</v>
      </c>
      <c r="O20" s="328">
        <v>0</v>
      </c>
      <c r="P20" s="328">
        <v>0</v>
      </c>
      <c r="Q20" s="328">
        <v>0</v>
      </c>
      <c r="R20" s="329">
        <v>0</v>
      </c>
      <c r="S20" s="36"/>
    </row>
    <row r="21" spans="1:19" ht="19.5" customHeight="1">
      <c r="A21" s="651"/>
      <c r="B21" s="648" t="s">
        <v>167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9">
        <v>0</v>
      </c>
      <c r="S21" s="36"/>
    </row>
    <row r="22" spans="1:19" ht="19.5" customHeight="1">
      <c r="A22" s="651" t="s">
        <v>1025</v>
      </c>
      <c r="B22" s="647" t="s">
        <v>1027</v>
      </c>
      <c r="C22" s="328">
        <f>'Z14a'!C8</f>
        <v>35958424</v>
      </c>
      <c r="D22" s="328">
        <f>'Z5'!D9</f>
        <v>42047683</v>
      </c>
      <c r="E22" s="328">
        <f>'Z14a'!E8</f>
        <v>46640000</v>
      </c>
      <c r="F22" s="328">
        <f>'Z14a'!F8</f>
        <v>38860000</v>
      </c>
      <c r="G22" s="328">
        <f>'Z14a'!G8</f>
        <v>38658000</v>
      </c>
      <c r="H22" s="328">
        <f>'Z14a'!H8</f>
        <v>38676000</v>
      </c>
      <c r="I22" s="328">
        <f>'Z14a'!I8</f>
        <v>38674000</v>
      </c>
      <c r="J22" s="328">
        <f>'Z14a'!J8</f>
        <v>38983000</v>
      </c>
      <c r="K22" s="328">
        <f>'Z14a'!K8</f>
        <v>38900000</v>
      </c>
      <c r="L22" s="328">
        <f>'Z14a'!L8</f>
        <v>39050000</v>
      </c>
      <c r="M22" s="328">
        <f>'Z14a'!M8</f>
        <v>39015000</v>
      </c>
      <c r="N22" s="328">
        <f>'Z14a'!N8</f>
        <v>39620000</v>
      </c>
      <c r="O22" s="328">
        <f>'Z14a'!O8</f>
        <v>38820000</v>
      </c>
      <c r="P22" s="328">
        <f>'Z14a'!P8</f>
        <v>38895000</v>
      </c>
      <c r="Q22" s="328">
        <f>'Z14a'!Q8</f>
        <v>39045000</v>
      </c>
      <c r="R22" s="329">
        <f>'Z14a'!R8</f>
        <v>39100000</v>
      </c>
      <c r="S22" s="36"/>
    </row>
    <row r="23" spans="1:19" ht="27.75" customHeight="1">
      <c r="A23" s="651" t="s">
        <v>1026</v>
      </c>
      <c r="B23" s="644" t="s">
        <v>168</v>
      </c>
      <c r="C23" s="328">
        <f aca="true" t="shared" si="2" ref="C23:R23">C11+C12+C13+C14+C15</f>
        <v>11931461</v>
      </c>
      <c r="D23" s="328">
        <f t="shared" si="2"/>
        <v>14604010</v>
      </c>
      <c r="E23" s="328">
        <f t="shared" si="2"/>
        <v>13184984</v>
      </c>
      <c r="F23" s="328">
        <f t="shared" si="2"/>
        <v>12486580</v>
      </c>
      <c r="G23" s="328">
        <f t="shared" si="2"/>
        <v>11792776</v>
      </c>
      <c r="H23" s="328">
        <f t="shared" si="2"/>
        <v>11106372</v>
      </c>
      <c r="I23" s="328">
        <f t="shared" si="2"/>
        <v>9300000</v>
      </c>
      <c r="J23" s="328">
        <f t="shared" si="2"/>
        <v>7710000</v>
      </c>
      <c r="K23" s="328">
        <f t="shared" si="2"/>
        <v>6540000</v>
      </c>
      <c r="L23" s="328">
        <f t="shared" si="2"/>
        <v>5370000</v>
      </c>
      <c r="M23" s="328">
        <f t="shared" si="2"/>
        <v>4200000</v>
      </c>
      <c r="N23" s="328">
        <f t="shared" si="2"/>
        <v>2800000</v>
      </c>
      <c r="O23" s="328">
        <f t="shared" si="2"/>
        <v>1400000</v>
      </c>
      <c r="P23" s="328">
        <f t="shared" si="2"/>
        <v>0</v>
      </c>
      <c r="Q23" s="328">
        <f t="shared" si="2"/>
        <v>0</v>
      </c>
      <c r="R23" s="329">
        <f t="shared" si="2"/>
        <v>0</v>
      </c>
      <c r="S23" s="36"/>
    </row>
    <row r="24" spans="1:19" ht="24.75" customHeight="1" thickBot="1">
      <c r="A24" s="653" t="s">
        <v>1013</v>
      </c>
      <c r="B24" s="654" t="s">
        <v>169</v>
      </c>
      <c r="C24" s="335">
        <f>C23/C22</f>
        <v>0.3318126789983899</v>
      </c>
      <c r="D24" s="335">
        <f aca="true" t="shared" si="3" ref="D24:M24">D23/D22</f>
        <v>0.3473202078697178</v>
      </c>
      <c r="E24" s="335">
        <f t="shared" si="3"/>
        <v>0.2826969125214408</v>
      </c>
      <c r="F24" s="335">
        <f t="shared" si="3"/>
        <v>0.3213221821924859</v>
      </c>
      <c r="G24" s="335">
        <f t="shared" si="3"/>
        <v>0.30505396037042787</v>
      </c>
      <c r="H24" s="335">
        <f t="shared" si="3"/>
        <v>0.28716444306546696</v>
      </c>
      <c r="I24" s="335">
        <f t="shared" si="3"/>
        <v>0.2404716346899726</v>
      </c>
      <c r="J24" s="335">
        <f t="shared" si="3"/>
        <v>0.19777851884154632</v>
      </c>
      <c r="K24" s="335">
        <f t="shared" si="3"/>
        <v>0.16812339331619539</v>
      </c>
      <c r="L24" s="335">
        <f t="shared" si="3"/>
        <v>0.13751600512163892</v>
      </c>
      <c r="M24" s="335">
        <f t="shared" si="3"/>
        <v>0.10765090349865436</v>
      </c>
      <c r="N24" s="335">
        <f>N23/N22</f>
        <v>0.0706713780918728</v>
      </c>
      <c r="O24" s="335">
        <f>O23/O22</f>
        <v>0.03606388459556929</v>
      </c>
      <c r="P24" s="335">
        <f>P23/P22</f>
        <v>0</v>
      </c>
      <c r="Q24" s="335">
        <f>Q23/Q22</f>
        <v>0</v>
      </c>
      <c r="R24" s="334">
        <f>R23/R22</f>
        <v>0</v>
      </c>
      <c r="S24" s="36"/>
    </row>
    <row r="25" spans="1:19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36"/>
    </row>
    <row r="26" spans="1:19" ht="12.75">
      <c r="A26" s="106"/>
      <c r="B26" s="504" t="s">
        <v>419</v>
      </c>
      <c r="C26" s="504"/>
      <c r="D26" s="504"/>
      <c r="E26" s="504"/>
      <c r="F26" s="504"/>
      <c r="G26" s="505"/>
      <c r="H26" s="505"/>
      <c r="I26" s="505"/>
      <c r="M26" s="106"/>
      <c r="N26" s="1018"/>
      <c r="O26" s="1018"/>
      <c r="P26" s="1018"/>
      <c r="Q26" s="1018"/>
      <c r="R26" s="1018"/>
      <c r="S26" s="1018"/>
    </row>
    <row r="27" spans="1:19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36"/>
    </row>
    <row r="28" spans="1:19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M28" s="106"/>
      <c r="N28" s="106"/>
      <c r="O28" s="106"/>
      <c r="R28" s="106"/>
      <c r="S28" s="36"/>
    </row>
    <row r="29" spans="1:19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36"/>
    </row>
    <row r="30" spans="1:19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36"/>
    </row>
    <row r="31" spans="1:19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36"/>
    </row>
    <row r="32" spans="1:19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C1">
      <selection activeCell="K1" sqref="K1:R1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1:20" ht="13.5" customHeight="1">
      <c r="K1" s="1028" t="s">
        <v>47</v>
      </c>
      <c r="L1" s="1028"/>
      <c r="M1" s="1028"/>
      <c r="N1" s="1028"/>
      <c r="O1" s="1028"/>
      <c r="P1" s="1028"/>
      <c r="Q1" s="1028"/>
      <c r="R1" s="1028"/>
      <c r="S1" s="503"/>
      <c r="T1" s="503"/>
    </row>
    <row r="2" spans="1:18" ht="12.75">
      <c r="A2" s="1037" t="s">
        <v>104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</row>
    <row r="3" ht="9" customHeight="1"/>
    <row r="4" ht="13.5" thickBot="1"/>
    <row r="5" spans="1:18" ht="20.25" customHeight="1" thickBot="1">
      <c r="A5" s="1038" t="s">
        <v>959</v>
      </c>
      <c r="B5" s="1032" t="s">
        <v>137</v>
      </c>
      <c r="C5" s="1029" t="s">
        <v>368</v>
      </c>
      <c r="D5" s="1029" t="s">
        <v>334</v>
      </c>
      <c r="E5" s="1034" t="s">
        <v>306</v>
      </c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6"/>
    </row>
    <row r="6" spans="1:18" ht="35.25" customHeight="1" thickBot="1">
      <c r="A6" s="1039"/>
      <c r="B6" s="1033"/>
      <c r="C6" s="1030"/>
      <c r="D6" s="1030"/>
      <c r="E6" s="473">
        <v>2010</v>
      </c>
      <c r="F6" s="474">
        <v>2011</v>
      </c>
      <c r="G6" s="474">
        <v>2012</v>
      </c>
      <c r="H6" s="474">
        <v>2013</v>
      </c>
      <c r="I6" s="474">
        <v>2014</v>
      </c>
      <c r="J6" s="474">
        <v>2015</v>
      </c>
      <c r="K6" s="474">
        <v>2016</v>
      </c>
      <c r="L6" s="474">
        <v>2017</v>
      </c>
      <c r="M6" s="475">
        <v>2018</v>
      </c>
      <c r="N6" s="476">
        <v>2019</v>
      </c>
      <c r="O6" s="476">
        <v>2020</v>
      </c>
      <c r="P6" s="476">
        <v>2021</v>
      </c>
      <c r="Q6" s="476">
        <v>2022</v>
      </c>
      <c r="R6" s="477">
        <v>2023</v>
      </c>
    </row>
    <row r="7" spans="1:18" ht="11.25" customHeight="1">
      <c r="A7" s="118">
        <v>1</v>
      </c>
      <c r="B7" s="117">
        <v>2</v>
      </c>
      <c r="C7" s="116">
        <v>3</v>
      </c>
      <c r="D7" s="116">
        <v>4</v>
      </c>
      <c r="E7" s="116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330">
        <v>13</v>
      </c>
      <c r="N7" s="117">
        <v>14</v>
      </c>
      <c r="O7" s="117">
        <v>15</v>
      </c>
      <c r="P7" s="117">
        <v>16</v>
      </c>
      <c r="Q7" s="117">
        <v>17</v>
      </c>
      <c r="R7" s="336">
        <v>18</v>
      </c>
    </row>
    <row r="8" spans="1:18" ht="12.75">
      <c r="A8" s="107" t="s">
        <v>987</v>
      </c>
      <c r="B8" s="108" t="s">
        <v>105</v>
      </c>
      <c r="C8" s="109">
        <f>C9+C13+C14+C15</f>
        <v>35958424</v>
      </c>
      <c r="D8" s="109">
        <f aca="true" t="shared" si="0" ref="D8:R8">D9+D13+D14+D15</f>
        <v>42047683</v>
      </c>
      <c r="E8" s="109">
        <f t="shared" si="0"/>
        <v>46640000</v>
      </c>
      <c r="F8" s="109">
        <f t="shared" si="0"/>
        <v>38860000</v>
      </c>
      <c r="G8" s="109">
        <f t="shared" si="0"/>
        <v>38658000</v>
      </c>
      <c r="H8" s="109">
        <f t="shared" si="0"/>
        <v>38676000</v>
      </c>
      <c r="I8" s="109">
        <f t="shared" si="0"/>
        <v>38674000</v>
      </c>
      <c r="J8" s="109">
        <f t="shared" si="0"/>
        <v>38983000</v>
      </c>
      <c r="K8" s="109">
        <f t="shared" si="0"/>
        <v>38900000</v>
      </c>
      <c r="L8" s="109">
        <f t="shared" si="0"/>
        <v>39050000</v>
      </c>
      <c r="M8" s="109">
        <f t="shared" si="0"/>
        <v>39015000</v>
      </c>
      <c r="N8" s="109">
        <f t="shared" si="0"/>
        <v>39620000</v>
      </c>
      <c r="O8" s="109">
        <f t="shared" si="0"/>
        <v>38820000</v>
      </c>
      <c r="P8" s="109">
        <f t="shared" si="0"/>
        <v>38895000</v>
      </c>
      <c r="Q8" s="109">
        <f t="shared" si="0"/>
        <v>39045000</v>
      </c>
      <c r="R8" s="177">
        <f t="shared" si="0"/>
        <v>39100000</v>
      </c>
    </row>
    <row r="9" spans="1:18" ht="12.75">
      <c r="A9" s="34" t="s">
        <v>960</v>
      </c>
      <c r="B9" s="39" t="s">
        <v>961</v>
      </c>
      <c r="C9" s="103">
        <f>C10+C11+C12</f>
        <v>6258190</v>
      </c>
      <c r="D9" s="103">
        <f aca="true" t="shared" si="1" ref="D9:R9">D10+D11+D12</f>
        <v>6113697</v>
      </c>
      <c r="E9" s="103">
        <f t="shared" si="1"/>
        <v>5392000</v>
      </c>
      <c r="F9" s="103">
        <f t="shared" si="1"/>
        <v>4800000</v>
      </c>
      <c r="G9" s="103">
        <f t="shared" si="1"/>
        <v>4808000</v>
      </c>
      <c r="H9" s="103">
        <f t="shared" si="1"/>
        <v>4816000</v>
      </c>
      <c r="I9" s="103">
        <f t="shared" si="1"/>
        <v>4974000</v>
      </c>
      <c r="J9" s="103">
        <f t="shared" si="1"/>
        <v>4933000</v>
      </c>
      <c r="K9" s="103">
        <f t="shared" si="1"/>
        <v>4900000</v>
      </c>
      <c r="L9" s="103">
        <f t="shared" si="1"/>
        <v>4950000</v>
      </c>
      <c r="M9" s="331">
        <f t="shared" si="1"/>
        <v>4915000</v>
      </c>
      <c r="N9" s="331">
        <f t="shared" si="1"/>
        <v>4970000</v>
      </c>
      <c r="O9" s="331">
        <f t="shared" si="1"/>
        <v>4970000</v>
      </c>
      <c r="P9" s="331">
        <f t="shared" si="1"/>
        <v>4995000</v>
      </c>
      <c r="Q9" s="331">
        <f t="shared" si="1"/>
        <v>4995000</v>
      </c>
      <c r="R9" s="104">
        <f t="shared" si="1"/>
        <v>4895000</v>
      </c>
    </row>
    <row r="10" spans="1:18" ht="12.75">
      <c r="A10" s="34" t="s">
        <v>995</v>
      </c>
      <c r="B10" s="39" t="s">
        <v>170</v>
      </c>
      <c r="C10" s="103">
        <v>2424501</v>
      </c>
      <c r="D10" s="103">
        <f>'Z 1'!I176-'Z 1'!I70-'Z 1'!I27</f>
        <v>3112923</v>
      </c>
      <c r="E10" s="103">
        <v>1592000</v>
      </c>
      <c r="F10" s="103">
        <v>1600000</v>
      </c>
      <c r="G10" s="103">
        <v>1608000</v>
      </c>
      <c r="H10" s="103">
        <v>1616000</v>
      </c>
      <c r="I10" s="103">
        <v>1624000</v>
      </c>
      <c r="J10" s="103">
        <v>1633000</v>
      </c>
      <c r="K10" s="103">
        <v>1750000</v>
      </c>
      <c r="L10" s="103">
        <v>1750000</v>
      </c>
      <c r="M10" s="331">
        <v>1765000</v>
      </c>
      <c r="N10" s="103">
        <v>1730000</v>
      </c>
      <c r="O10" s="103">
        <v>1730000</v>
      </c>
      <c r="P10" s="103">
        <v>1765000</v>
      </c>
      <c r="Q10" s="103">
        <v>1765000</v>
      </c>
      <c r="R10" s="104">
        <v>1715000</v>
      </c>
    </row>
    <row r="11" spans="1:18" ht="12.75">
      <c r="A11" s="34" t="s">
        <v>996</v>
      </c>
      <c r="B11" s="39" t="s">
        <v>171</v>
      </c>
      <c r="C11" s="103">
        <v>756395</v>
      </c>
      <c r="D11" s="103">
        <f>'Z 1'!I27</f>
        <v>9170</v>
      </c>
      <c r="E11" s="103">
        <v>900000</v>
      </c>
      <c r="F11" s="103">
        <v>700000</v>
      </c>
      <c r="G11" s="103">
        <v>700000</v>
      </c>
      <c r="H11" s="103">
        <v>600000</v>
      </c>
      <c r="I11" s="103">
        <v>550000</v>
      </c>
      <c r="J11" s="103">
        <v>400000</v>
      </c>
      <c r="K11" s="103">
        <v>350000</v>
      </c>
      <c r="L11" s="103">
        <v>350000</v>
      </c>
      <c r="M11" s="331">
        <v>350000</v>
      </c>
      <c r="N11" s="103">
        <v>340000</v>
      </c>
      <c r="O11" s="103">
        <v>340000</v>
      </c>
      <c r="P11" s="103">
        <v>330000</v>
      </c>
      <c r="Q11" s="103">
        <v>330000</v>
      </c>
      <c r="R11" s="104">
        <v>330000</v>
      </c>
    </row>
    <row r="12" spans="1:18" ht="12.75">
      <c r="A12" s="34" t="s">
        <v>998</v>
      </c>
      <c r="B12" s="39" t="s">
        <v>172</v>
      </c>
      <c r="C12" s="103">
        <v>3077294</v>
      </c>
      <c r="D12" s="103">
        <f>'Z 1'!I71</f>
        <v>2991604</v>
      </c>
      <c r="E12" s="103">
        <v>2900000</v>
      </c>
      <c r="F12" s="103">
        <v>2500000</v>
      </c>
      <c r="G12" s="103">
        <v>2500000</v>
      </c>
      <c r="H12" s="103">
        <v>2600000</v>
      </c>
      <c r="I12" s="103">
        <v>2800000</v>
      </c>
      <c r="J12" s="103">
        <v>2900000</v>
      </c>
      <c r="K12" s="103">
        <v>2800000</v>
      </c>
      <c r="L12" s="103">
        <v>2850000</v>
      </c>
      <c r="M12" s="331">
        <v>2800000</v>
      </c>
      <c r="N12" s="103">
        <v>2900000</v>
      </c>
      <c r="O12" s="103">
        <v>2900000</v>
      </c>
      <c r="P12" s="103">
        <v>2900000</v>
      </c>
      <c r="Q12" s="103">
        <v>2900000</v>
      </c>
      <c r="R12" s="104">
        <v>2850000</v>
      </c>
    </row>
    <row r="13" spans="1:18" ht="12.75">
      <c r="A13" s="34" t="s">
        <v>962</v>
      </c>
      <c r="B13" s="39" t="s">
        <v>963</v>
      </c>
      <c r="C13" s="103">
        <v>20509494</v>
      </c>
      <c r="D13" s="103">
        <f>'Z 1'!I75+'Z 1'!I77+'Z 1'!I81</f>
        <v>22652989</v>
      </c>
      <c r="E13" s="103">
        <v>22850000</v>
      </c>
      <c r="F13" s="103">
        <v>22850000</v>
      </c>
      <c r="G13" s="103">
        <v>23100000</v>
      </c>
      <c r="H13" s="103">
        <v>23250000</v>
      </c>
      <c r="I13" s="103">
        <v>23450000</v>
      </c>
      <c r="J13" s="103">
        <v>23700000</v>
      </c>
      <c r="K13" s="103">
        <v>23700000</v>
      </c>
      <c r="L13" s="103">
        <v>23700000</v>
      </c>
      <c r="M13" s="331">
        <v>23700000</v>
      </c>
      <c r="N13" s="103">
        <v>23600000</v>
      </c>
      <c r="O13" s="103">
        <v>23600000</v>
      </c>
      <c r="P13" s="103">
        <v>23700000</v>
      </c>
      <c r="Q13" s="103">
        <v>23700000</v>
      </c>
      <c r="R13" s="104">
        <v>23600000</v>
      </c>
    </row>
    <row r="14" spans="1:18" ht="12.75">
      <c r="A14" s="34" t="s">
        <v>964</v>
      </c>
      <c r="B14" s="38" t="s">
        <v>106</v>
      </c>
      <c r="C14" s="103">
        <v>7511609</v>
      </c>
      <c r="D14" s="103">
        <f>'Z 1'!I168</f>
        <v>8608108</v>
      </c>
      <c r="E14" s="103">
        <v>12898000</v>
      </c>
      <c r="F14" s="103">
        <v>9810000</v>
      </c>
      <c r="G14" s="103">
        <v>9750000</v>
      </c>
      <c r="H14" s="103">
        <v>9610000</v>
      </c>
      <c r="I14" s="103">
        <v>9250000</v>
      </c>
      <c r="J14" s="103">
        <v>10350000</v>
      </c>
      <c r="K14" s="103">
        <v>10300000</v>
      </c>
      <c r="L14" s="103">
        <v>10400000</v>
      </c>
      <c r="M14" s="331">
        <v>10400000</v>
      </c>
      <c r="N14" s="103">
        <v>11050000</v>
      </c>
      <c r="O14" s="103">
        <v>10250000</v>
      </c>
      <c r="P14" s="103">
        <v>10200000</v>
      </c>
      <c r="Q14" s="103">
        <v>10350000</v>
      </c>
      <c r="R14" s="104">
        <v>10605000</v>
      </c>
    </row>
    <row r="15" spans="1:18" ht="12.75">
      <c r="A15" s="34" t="s">
        <v>174</v>
      </c>
      <c r="B15" s="38" t="s">
        <v>848</v>
      </c>
      <c r="C15" s="103">
        <v>1679131</v>
      </c>
      <c r="D15" s="103">
        <f>'Z 1'!I174</f>
        <v>4672889</v>
      </c>
      <c r="E15" s="103">
        <v>5500000</v>
      </c>
      <c r="F15" s="103">
        <v>1400000</v>
      </c>
      <c r="G15" s="103">
        <v>1000000</v>
      </c>
      <c r="H15" s="103">
        <v>1000000</v>
      </c>
      <c r="I15" s="103">
        <v>1000000</v>
      </c>
      <c r="J15" s="103"/>
      <c r="K15" s="103"/>
      <c r="L15" s="103"/>
      <c r="M15" s="331"/>
      <c r="N15" s="103"/>
      <c r="O15" s="103"/>
      <c r="P15" s="103"/>
      <c r="Q15" s="103"/>
      <c r="R15" s="104"/>
    </row>
    <row r="16" spans="1:18" ht="12.75">
      <c r="A16" s="110" t="s">
        <v>989</v>
      </c>
      <c r="B16" s="41" t="s">
        <v>966</v>
      </c>
      <c r="C16" s="111">
        <v>36390347</v>
      </c>
      <c r="D16" s="111">
        <f>'Z 2 '!G675</f>
        <v>45055599</v>
      </c>
      <c r="E16" s="111">
        <v>45139596</v>
      </c>
      <c r="F16" s="111">
        <v>37211596</v>
      </c>
      <c r="G16" s="111">
        <v>37009596</v>
      </c>
      <c r="H16" s="111">
        <v>37727596</v>
      </c>
      <c r="I16" s="111">
        <v>37225596</v>
      </c>
      <c r="J16" s="111">
        <v>37812000</v>
      </c>
      <c r="K16" s="111">
        <v>37932000</v>
      </c>
      <c r="L16" s="111">
        <v>37877000</v>
      </c>
      <c r="M16" s="332">
        <v>37972000</v>
      </c>
      <c r="N16" s="111">
        <v>38568000</v>
      </c>
      <c r="O16" s="111">
        <v>37985000</v>
      </c>
      <c r="P16" s="111">
        <v>37931000</v>
      </c>
      <c r="Q16" s="111">
        <v>38068000</v>
      </c>
      <c r="R16" s="112">
        <v>37900000</v>
      </c>
    </row>
    <row r="17" spans="1:18" ht="12.75">
      <c r="A17" s="110" t="s">
        <v>993</v>
      </c>
      <c r="B17" s="41" t="s">
        <v>159</v>
      </c>
      <c r="C17" s="111">
        <v>3850000</v>
      </c>
      <c r="D17" s="111">
        <v>3000000</v>
      </c>
      <c r="E17" s="111"/>
      <c r="F17" s="111"/>
      <c r="G17" s="111"/>
      <c r="H17" s="111"/>
      <c r="I17" s="111"/>
      <c r="J17" s="111"/>
      <c r="K17" s="111"/>
      <c r="L17" s="111"/>
      <c r="M17" s="332"/>
      <c r="N17" s="332"/>
      <c r="O17" s="332"/>
      <c r="P17" s="332"/>
      <c r="Q17" s="332"/>
      <c r="R17" s="112"/>
    </row>
    <row r="18" spans="1:18" ht="12.75">
      <c r="A18" s="110" t="s">
        <v>1015</v>
      </c>
      <c r="B18" s="41" t="s">
        <v>304</v>
      </c>
      <c r="C18" s="111">
        <v>0</v>
      </c>
      <c r="D18" s="111">
        <v>3200000</v>
      </c>
      <c r="E18" s="111"/>
      <c r="F18" s="111"/>
      <c r="G18" s="111"/>
      <c r="H18" s="111"/>
      <c r="I18" s="111"/>
      <c r="J18" s="111"/>
      <c r="K18" s="111"/>
      <c r="L18" s="111"/>
      <c r="M18" s="332"/>
      <c r="N18" s="332"/>
      <c r="O18" s="332"/>
      <c r="P18" s="332"/>
      <c r="Q18" s="332"/>
      <c r="R18" s="112"/>
    </row>
    <row r="19" spans="1:18" ht="12.75">
      <c r="A19" s="110" t="s">
        <v>1022</v>
      </c>
      <c r="B19" s="41" t="s">
        <v>500</v>
      </c>
      <c r="C19" s="111">
        <v>0</v>
      </c>
      <c r="D19" s="111">
        <v>200000</v>
      </c>
      <c r="E19" s="111"/>
      <c r="F19" s="111"/>
      <c r="G19" s="111"/>
      <c r="H19" s="111"/>
      <c r="I19" s="111"/>
      <c r="J19" s="111"/>
      <c r="K19" s="111"/>
      <c r="L19" s="111"/>
      <c r="M19" s="332"/>
      <c r="N19" s="332"/>
      <c r="O19" s="332"/>
      <c r="P19" s="332"/>
      <c r="Q19" s="332"/>
      <c r="R19" s="112"/>
    </row>
    <row r="20" spans="1:18" ht="12.75">
      <c r="A20" s="110" t="s">
        <v>283</v>
      </c>
      <c r="B20" s="41" t="s">
        <v>107</v>
      </c>
      <c r="C20" s="111">
        <f>C21+C26+C30+C32</f>
        <v>4276273</v>
      </c>
      <c r="D20" s="111">
        <f>D21+D26+D30+D32</f>
        <v>4630696</v>
      </c>
      <c r="E20" s="111">
        <f>E21+E26+E30+E32</f>
        <v>2549126</v>
      </c>
      <c r="F20" s="111">
        <f aca="true" t="shared" si="2" ref="F20:R20">F21+F26+F30+F32</f>
        <v>1812966</v>
      </c>
      <c r="G20" s="111">
        <f t="shared" si="2"/>
        <v>1743007</v>
      </c>
      <c r="H20" s="111">
        <f t="shared" si="2"/>
        <v>1684636</v>
      </c>
      <c r="I20" s="111">
        <f t="shared" si="2"/>
        <v>2775292</v>
      </c>
      <c r="J20" s="111">
        <f t="shared" si="2"/>
        <v>2424556</v>
      </c>
      <c r="K20" s="111">
        <f t="shared" si="2"/>
        <v>1883858</v>
      </c>
      <c r="L20" s="111">
        <f t="shared" si="2"/>
        <v>1774392</v>
      </c>
      <c r="M20" s="111">
        <f t="shared" si="2"/>
        <v>1664450</v>
      </c>
      <c r="N20" s="111">
        <f t="shared" si="2"/>
        <v>1784031</v>
      </c>
      <c r="O20" s="111">
        <f t="shared" si="2"/>
        <v>1656725</v>
      </c>
      <c r="P20" s="111">
        <f t="shared" si="2"/>
        <v>1528712</v>
      </c>
      <c r="Q20" s="111">
        <f t="shared" si="2"/>
        <v>0</v>
      </c>
      <c r="R20" s="112">
        <f t="shared" si="2"/>
        <v>0</v>
      </c>
    </row>
    <row r="21" spans="1:18" ht="12.75">
      <c r="A21" s="34" t="s">
        <v>960</v>
      </c>
      <c r="B21" s="39" t="s">
        <v>173</v>
      </c>
      <c r="C21" s="103">
        <f>C22+C23+C24+C25</f>
        <v>3967662</v>
      </c>
      <c r="D21" s="103">
        <f aca="true" t="shared" si="3" ref="D21:R21">D22+D23+D24+D25</f>
        <v>4630696</v>
      </c>
      <c r="E21" s="103">
        <f t="shared" si="3"/>
        <v>2549126</v>
      </c>
      <c r="F21" s="103">
        <f t="shared" si="3"/>
        <v>1812966</v>
      </c>
      <c r="G21" s="103">
        <f t="shared" si="3"/>
        <v>1743007</v>
      </c>
      <c r="H21" s="103">
        <f t="shared" si="3"/>
        <v>1684636</v>
      </c>
      <c r="I21" s="103">
        <f t="shared" si="3"/>
        <v>1605292</v>
      </c>
      <c r="J21" s="103">
        <f t="shared" si="3"/>
        <v>1254556</v>
      </c>
      <c r="K21" s="103">
        <f t="shared" si="3"/>
        <v>713858</v>
      </c>
      <c r="L21" s="103">
        <f t="shared" si="3"/>
        <v>604392</v>
      </c>
      <c r="M21" s="103">
        <f t="shared" si="3"/>
        <v>494450</v>
      </c>
      <c r="N21" s="103">
        <f t="shared" si="3"/>
        <v>384031</v>
      </c>
      <c r="O21" s="103">
        <f t="shared" si="3"/>
        <v>256725</v>
      </c>
      <c r="P21" s="103">
        <f t="shared" si="3"/>
        <v>128712</v>
      </c>
      <c r="Q21" s="103">
        <f t="shared" si="3"/>
        <v>0</v>
      </c>
      <c r="R21" s="104">
        <f t="shared" si="3"/>
        <v>0</v>
      </c>
    </row>
    <row r="22" spans="1:18" ht="12.75">
      <c r="A22" s="34" t="s">
        <v>995</v>
      </c>
      <c r="B22" s="38" t="s">
        <v>281</v>
      </c>
      <c r="C22" s="103">
        <v>2474471</v>
      </c>
      <c r="D22" s="103">
        <f>'Z5'!D23</f>
        <v>3715451</v>
      </c>
      <c r="E22" s="103">
        <v>1367026</v>
      </c>
      <c r="F22" s="103">
        <v>646404</v>
      </c>
      <c r="G22" s="103">
        <v>646404</v>
      </c>
      <c r="H22" s="103">
        <v>646404</v>
      </c>
      <c r="I22" s="103">
        <v>596372</v>
      </c>
      <c r="J22" s="103">
        <v>420000</v>
      </c>
      <c r="K22" s="103">
        <v>0</v>
      </c>
      <c r="L22" s="39">
        <v>0</v>
      </c>
      <c r="M22" s="333">
        <v>0</v>
      </c>
      <c r="N22" s="39">
        <v>0</v>
      </c>
      <c r="O22" s="39">
        <v>0</v>
      </c>
      <c r="P22" s="39">
        <v>0</v>
      </c>
      <c r="Q22" s="39">
        <v>0</v>
      </c>
      <c r="R22" s="105">
        <v>0</v>
      </c>
    </row>
    <row r="23" spans="1:18" ht="12.75">
      <c r="A23" s="34" t="s">
        <v>996</v>
      </c>
      <c r="B23" s="38" t="s">
        <v>282</v>
      </c>
      <c r="C23" s="103">
        <v>37500</v>
      </c>
      <c r="D23" s="103">
        <f>'Z5'!D25</f>
        <v>12000</v>
      </c>
      <c r="E23" s="103">
        <v>52000</v>
      </c>
      <c r="F23" s="103">
        <v>52000</v>
      </c>
      <c r="G23" s="103">
        <v>47400</v>
      </c>
      <c r="H23" s="103">
        <v>40000</v>
      </c>
      <c r="I23" s="103">
        <v>40000</v>
      </c>
      <c r="J23" s="103"/>
      <c r="K23" s="103"/>
      <c r="L23" s="39"/>
      <c r="M23" s="333"/>
      <c r="N23" s="39"/>
      <c r="O23" s="39"/>
      <c r="P23" s="39"/>
      <c r="Q23" s="39"/>
      <c r="R23" s="105"/>
    </row>
    <row r="24" spans="1:18" ht="33.75">
      <c r="A24" s="34" t="s">
        <v>998</v>
      </c>
      <c r="B24" s="38" t="s">
        <v>108</v>
      </c>
      <c r="C24" s="103">
        <v>776330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331">
        <v>0</v>
      </c>
      <c r="N24" s="103"/>
      <c r="O24" s="103">
        <v>0</v>
      </c>
      <c r="P24" s="103">
        <v>0</v>
      </c>
      <c r="Q24" s="103">
        <v>0</v>
      </c>
      <c r="R24" s="104">
        <v>0</v>
      </c>
    </row>
    <row r="25" spans="1:18" ht="12.75">
      <c r="A25" s="34" t="s">
        <v>1000</v>
      </c>
      <c r="B25" s="38" t="s">
        <v>967</v>
      </c>
      <c r="C25" s="103">
        <v>679361</v>
      </c>
      <c r="D25" s="103">
        <f>'Z 2 '!G239</f>
        <v>903245</v>
      </c>
      <c r="E25" s="103">
        <v>1130100</v>
      </c>
      <c r="F25" s="103">
        <v>1114562</v>
      </c>
      <c r="G25" s="103">
        <v>1049203</v>
      </c>
      <c r="H25" s="103">
        <v>998232</v>
      </c>
      <c r="I25" s="103">
        <v>968920</v>
      </c>
      <c r="J25" s="103">
        <v>834556</v>
      </c>
      <c r="K25" s="103">
        <v>713858</v>
      </c>
      <c r="L25" s="103">
        <v>604392</v>
      </c>
      <c r="M25" s="331">
        <v>494450</v>
      </c>
      <c r="N25" s="103">
        <v>384031</v>
      </c>
      <c r="O25" s="103">
        <v>256725</v>
      </c>
      <c r="P25" s="103">
        <v>128712</v>
      </c>
      <c r="Q25" s="103">
        <v>0</v>
      </c>
      <c r="R25" s="104">
        <v>0</v>
      </c>
    </row>
    <row r="26" spans="1:18" ht="12.75">
      <c r="A26" s="34" t="s">
        <v>962</v>
      </c>
      <c r="B26" s="38" t="s">
        <v>115</v>
      </c>
      <c r="C26" s="103">
        <f>C27+C28+C29</f>
        <v>0</v>
      </c>
      <c r="D26" s="103">
        <f>D27+D28+D29</f>
        <v>0</v>
      </c>
      <c r="E26" s="103">
        <f aca="true" t="shared" si="4" ref="E26:R26">E27+E28+E29</f>
        <v>0</v>
      </c>
      <c r="F26" s="103">
        <f t="shared" si="4"/>
        <v>0</v>
      </c>
      <c r="G26" s="103">
        <f t="shared" si="4"/>
        <v>0</v>
      </c>
      <c r="H26" s="103">
        <f t="shared" si="4"/>
        <v>0</v>
      </c>
      <c r="I26" s="103">
        <f t="shared" si="4"/>
        <v>0</v>
      </c>
      <c r="J26" s="103">
        <f t="shared" si="4"/>
        <v>0</v>
      </c>
      <c r="K26" s="103">
        <f t="shared" si="4"/>
        <v>0</v>
      </c>
      <c r="L26" s="103">
        <f t="shared" si="4"/>
        <v>0</v>
      </c>
      <c r="M26" s="331">
        <f t="shared" si="4"/>
        <v>0</v>
      </c>
      <c r="N26" s="331">
        <f t="shared" si="4"/>
        <v>0</v>
      </c>
      <c r="O26" s="331">
        <f t="shared" si="4"/>
        <v>0</v>
      </c>
      <c r="P26" s="331">
        <f t="shared" si="4"/>
        <v>0</v>
      </c>
      <c r="Q26" s="331">
        <f t="shared" si="4"/>
        <v>0</v>
      </c>
      <c r="R26" s="104">
        <f t="shared" si="4"/>
        <v>0</v>
      </c>
    </row>
    <row r="27" spans="1:18" ht="12.75">
      <c r="A27" s="34" t="s">
        <v>995</v>
      </c>
      <c r="B27" s="39" t="s">
        <v>116</v>
      </c>
      <c r="C27" s="39"/>
      <c r="D27" s="39">
        <v>0</v>
      </c>
      <c r="E27" s="103"/>
      <c r="F27" s="103"/>
      <c r="G27" s="103"/>
      <c r="H27" s="103"/>
      <c r="I27" s="103"/>
      <c r="J27" s="103">
        <v>0</v>
      </c>
      <c r="K27" s="103">
        <v>0</v>
      </c>
      <c r="L27" s="103">
        <v>0</v>
      </c>
      <c r="M27" s="333">
        <v>0</v>
      </c>
      <c r="N27" s="39">
        <v>0</v>
      </c>
      <c r="O27" s="39">
        <v>0</v>
      </c>
      <c r="P27" s="39">
        <v>0</v>
      </c>
      <c r="Q27" s="39">
        <v>0</v>
      </c>
      <c r="R27" s="105">
        <v>0</v>
      </c>
    </row>
    <row r="28" spans="1:18" ht="33.75">
      <c r="A28" s="34" t="s">
        <v>996</v>
      </c>
      <c r="B28" s="38" t="s">
        <v>108</v>
      </c>
      <c r="C28" s="39">
        <v>0</v>
      </c>
      <c r="D28" s="103">
        <f>'Z5'!D26</f>
        <v>0</v>
      </c>
      <c r="E28" s="11"/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33">
        <v>0</v>
      </c>
      <c r="N28" s="39">
        <v>0</v>
      </c>
      <c r="O28" s="39">
        <v>0</v>
      </c>
      <c r="P28" s="39">
        <v>0</v>
      </c>
      <c r="Q28" s="39">
        <v>0</v>
      </c>
      <c r="R28" s="105">
        <v>0</v>
      </c>
    </row>
    <row r="29" spans="1:18" ht="12.75">
      <c r="A29" s="34" t="s">
        <v>998</v>
      </c>
      <c r="B29" s="39" t="s">
        <v>967</v>
      </c>
      <c r="C29" s="103">
        <v>0</v>
      </c>
      <c r="D29" s="103"/>
      <c r="E29" s="103"/>
      <c r="F29" s="103"/>
      <c r="G29" s="103"/>
      <c r="H29" s="103"/>
      <c r="I29" s="103"/>
      <c r="J29" s="103">
        <v>0</v>
      </c>
      <c r="K29" s="103">
        <v>0</v>
      </c>
      <c r="L29" s="103">
        <v>0</v>
      </c>
      <c r="M29" s="333">
        <v>0</v>
      </c>
      <c r="N29" s="39">
        <v>0</v>
      </c>
      <c r="O29" s="39">
        <v>0</v>
      </c>
      <c r="P29" s="39">
        <v>0</v>
      </c>
      <c r="Q29" s="39">
        <v>0</v>
      </c>
      <c r="R29" s="105">
        <v>0</v>
      </c>
    </row>
    <row r="30" spans="1:18" ht="12.75">
      <c r="A30" s="34" t="s">
        <v>964</v>
      </c>
      <c r="B30" s="39" t="s">
        <v>117</v>
      </c>
      <c r="C30" s="103">
        <v>308611</v>
      </c>
      <c r="D30" s="103"/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338">
        <v>0</v>
      </c>
      <c r="M30" s="333">
        <v>0</v>
      </c>
      <c r="N30" s="39">
        <v>0</v>
      </c>
      <c r="O30" s="39">
        <v>0</v>
      </c>
      <c r="P30" s="39">
        <v>0</v>
      </c>
      <c r="Q30" s="39">
        <v>0</v>
      </c>
      <c r="R30" s="105">
        <v>0</v>
      </c>
    </row>
    <row r="31" spans="1:18" ht="12.75">
      <c r="A31" s="34" t="s">
        <v>174</v>
      </c>
      <c r="B31" s="38" t="s">
        <v>369</v>
      </c>
      <c r="C31" s="103">
        <f>C32+C35</f>
        <v>0</v>
      </c>
      <c r="D31" s="103">
        <f aca="true" t="shared" si="5" ref="D31:R31">D32+D35</f>
        <v>0</v>
      </c>
      <c r="E31" s="103">
        <f t="shared" si="5"/>
        <v>0</v>
      </c>
      <c r="F31" s="103">
        <f t="shared" si="5"/>
        <v>0</v>
      </c>
      <c r="G31" s="103">
        <f t="shared" si="5"/>
        <v>0</v>
      </c>
      <c r="H31" s="103">
        <f t="shared" si="5"/>
        <v>0</v>
      </c>
      <c r="I31" s="103">
        <f t="shared" si="5"/>
        <v>1170000</v>
      </c>
      <c r="J31" s="103">
        <f t="shared" si="5"/>
        <v>1170000</v>
      </c>
      <c r="K31" s="103">
        <f t="shared" si="5"/>
        <v>1170000</v>
      </c>
      <c r="L31" s="103">
        <f t="shared" si="5"/>
        <v>1170000</v>
      </c>
      <c r="M31" s="103">
        <f t="shared" si="5"/>
        <v>1170000</v>
      </c>
      <c r="N31" s="103">
        <f t="shared" si="5"/>
        <v>1400000</v>
      </c>
      <c r="O31" s="103">
        <f t="shared" si="5"/>
        <v>1400000</v>
      </c>
      <c r="P31" s="103">
        <f t="shared" si="5"/>
        <v>1400000</v>
      </c>
      <c r="Q31" s="103">
        <f t="shared" si="5"/>
        <v>0</v>
      </c>
      <c r="R31" s="104">
        <f t="shared" si="5"/>
        <v>0</v>
      </c>
    </row>
    <row r="32" spans="1:18" ht="16.5" customHeight="1">
      <c r="A32" s="34" t="s">
        <v>370</v>
      </c>
      <c r="B32" s="38" t="s">
        <v>302</v>
      </c>
      <c r="C32" s="103">
        <f>C33+C34</f>
        <v>0</v>
      </c>
      <c r="D32" s="103">
        <f aca="true" t="shared" si="6" ref="D32:R32">D33+D34</f>
        <v>0</v>
      </c>
      <c r="E32" s="103">
        <f t="shared" si="6"/>
        <v>0</v>
      </c>
      <c r="F32" s="103">
        <f t="shared" si="6"/>
        <v>0</v>
      </c>
      <c r="G32" s="103">
        <f t="shared" si="6"/>
        <v>0</v>
      </c>
      <c r="H32" s="103">
        <f t="shared" si="6"/>
        <v>0</v>
      </c>
      <c r="I32" s="103">
        <f t="shared" si="6"/>
        <v>1170000</v>
      </c>
      <c r="J32" s="103">
        <f t="shared" si="6"/>
        <v>1170000</v>
      </c>
      <c r="K32" s="103">
        <f t="shared" si="6"/>
        <v>1170000</v>
      </c>
      <c r="L32" s="103">
        <f t="shared" si="6"/>
        <v>1170000</v>
      </c>
      <c r="M32" s="103">
        <f t="shared" si="6"/>
        <v>1170000</v>
      </c>
      <c r="N32" s="103">
        <f t="shared" si="6"/>
        <v>1400000</v>
      </c>
      <c r="O32" s="103">
        <f t="shared" si="6"/>
        <v>1400000</v>
      </c>
      <c r="P32" s="103">
        <f t="shared" si="6"/>
        <v>1400000</v>
      </c>
      <c r="Q32" s="103">
        <f t="shared" si="6"/>
        <v>0</v>
      </c>
      <c r="R32" s="104">
        <f t="shared" si="6"/>
        <v>0</v>
      </c>
    </row>
    <row r="33" spans="1:18" ht="15" customHeight="1">
      <c r="A33" s="34" t="s">
        <v>371</v>
      </c>
      <c r="B33" s="38" t="s">
        <v>303</v>
      </c>
      <c r="C33" s="103"/>
      <c r="D33" s="103"/>
      <c r="E33" s="103"/>
      <c r="F33" s="103"/>
      <c r="G33" s="103"/>
      <c r="H33" s="103"/>
      <c r="I33" s="103">
        <v>770000</v>
      </c>
      <c r="J33" s="103">
        <v>770000</v>
      </c>
      <c r="K33" s="103">
        <v>770000</v>
      </c>
      <c r="L33" s="103">
        <v>770000</v>
      </c>
      <c r="M33" s="331">
        <v>770000</v>
      </c>
      <c r="N33" s="103">
        <v>1000000</v>
      </c>
      <c r="O33" s="103">
        <v>1000000</v>
      </c>
      <c r="P33" s="103">
        <v>1000000</v>
      </c>
      <c r="Q33" s="103">
        <v>0</v>
      </c>
      <c r="R33" s="104">
        <v>0</v>
      </c>
    </row>
    <row r="34" spans="1:18" ht="17.25" customHeight="1">
      <c r="A34" s="34" t="s">
        <v>372</v>
      </c>
      <c r="B34" s="38" t="s">
        <v>305</v>
      </c>
      <c r="C34" s="103"/>
      <c r="D34" s="103"/>
      <c r="E34" s="103"/>
      <c r="F34" s="103"/>
      <c r="G34" s="103"/>
      <c r="H34" s="103"/>
      <c r="I34" s="103">
        <v>400000</v>
      </c>
      <c r="J34" s="103">
        <v>400000</v>
      </c>
      <c r="K34" s="103">
        <v>400000</v>
      </c>
      <c r="L34" s="103">
        <v>400000</v>
      </c>
      <c r="M34" s="331">
        <v>400000</v>
      </c>
      <c r="N34" s="331">
        <v>400000</v>
      </c>
      <c r="O34" s="331">
        <v>400000</v>
      </c>
      <c r="P34" s="331">
        <v>400000</v>
      </c>
      <c r="Q34" s="331"/>
      <c r="R34" s="104"/>
    </row>
    <row r="35" spans="1:18" ht="17.25" customHeight="1">
      <c r="A35" s="34" t="s">
        <v>373</v>
      </c>
      <c r="B35" s="39" t="s">
        <v>367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331"/>
      <c r="N35" s="331"/>
      <c r="O35" s="331"/>
      <c r="P35" s="331"/>
      <c r="Q35" s="331"/>
      <c r="R35" s="104"/>
    </row>
    <row r="36" spans="1:18" ht="12.75">
      <c r="A36" s="110" t="s">
        <v>295</v>
      </c>
      <c r="B36" s="41" t="s">
        <v>968</v>
      </c>
      <c r="C36" s="111">
        <f>C8-C16</f>
        <v>-431923</v>
      </c>
      <c r="D36" s="111">
        <f aca="true" t="shared" si="7" ref="D36:R36">D8-D16</f>
        <v>-3007916</v>
      </c>
      <c r="E36" s="111">
        <f t="shared" si="7"/>
        <v>1500404</v>
      </c>
      <c r="F36" s="111">
        <f t="shared" si="7"/>
        <v>1648404</v>
      </c>
      <c r="G36" s="111">
        <f t="shared" si="7"/>
        <v>1648404</v>
      </c>
      <c r="H36" s="111">
        <f t="shared" si="7"/>
        <v>948404</v>
      </c>
      <c r="I36" s="111">
        <f t="shared" si="7"/>
        <v>1448404</v>
      </c>
      <c r="J36" s="111">
        <f t="shared" si="7"/>
        <v>1171000</v>
      </c>
      <c r="K36" s="111">
        <f t="shared" si="7"/>
        <v>968000</v>
      </c>
      <c r="L36" s="111">
        <f t="shared" si="7"/>
        <v>1173000</v>
      </c>
      <c r="M36" s="332">
        <f t="shared" si="7"/>
        <v>1043000</v>
      </c>
      <c r="N36" s="332">
        <f t="shared" si="7"/>
        <v>1052000</v>
      </c>
      <c r="O36" s="332">
        <f t="shared" si="7"/>
        <v>835000</v>
      </c>
      <c r="P36" s="332">
        <f t="shared" si="7"/>
        <v>964000</v>
      </c>
      <c r="Q36" s="332">
        <f t="shared" si="7"/>
        <v>977000</v>
      </c>
      <c r="R36" s="112">
        <f t="shared" si="7"/>
        <v>1200000</v>
      </c>
    </row>
    <row r="37" spans="1:18" ht="12.75">
      <c r="A37" s="110" t="s">
        <v>501</v>
      </c>
      <c r="B37" s="41" t="s">
        <v>110</v>
      </c>
      <c r="C37" s="111">
        <f>'Z14'!C23</f>
        <v>11931461</v>
      </c>
      <c r="D37" s="111">
        <f>'Z14'!D23</f>
        <v>14604010</v>
      </c>
      <c r="E37" s="111">
        <f>'Z14'!E23</f>
        <v>13184984</v>
      </c>
      <c r="F37" s="111">
        <f>'Z14'!F23</f>
        <v>12486580</v>
      </c>
      <c r="G37" s="111">
        <f>'Z14'!G23</f>
        <v>11792776</v>
      </c>
      <c r="H37" s="111">
        <f>'Z14'!H23</f>
        <v>11106372</v>
      </c>
      <c r="I37" s="111">
        <f>'Z14'!I23</f>
        <v>9300000</v>
      </c>
      <c r="J37" s="111">
        <f>'Z14'!J23</f>
        <v>7710000</v>
      </c>
      <c r="K37" s="111">
        <f>'Z14'!K23</f>
        <v>6540000</v>
      </c>
      <c r="L37" s="111">
        <f>'Z14'!L23</f>
        <v>5370000</v>
      </c>
      <c r="M37" s="111">
        <f>'Z14'!M23</f>
        <v>4200000</v>
      </c>
      <c r="N37" s="111">
        <f>'Z14'!N23</f>
        <v>2800000</v>
      </c>
      <c r="O37" s="111">
        <f>'Z14'!O23</f>
        <v>1400000</v>
      </c>
      <c r="P37" s="111">
        <f>'Z14'!P23</f>
        <v>0</v>
      </c>
      <c r="Q37" s="111">
        <f>'Z14'!Q23</f>
        <v>0</v>
      </c>
      <c r="R37" s="112">
        <f>'Z14'!R23</f>
        <v>0</v>
      </c>
    </row>
    <row r="38" spans="1:18" ht="12.75">
      <c r="A38" s="110" t="s">
        <v>296</v>
      </c>
      <c r="B38" s="41" t="s">
        <v>111</v>
      </c>
      <c r="C38" s="113">
        <f aca="true" t="shared" si="8" ref="C38:R38">C37/C8</f>
        <v>0.3318126789983899</v>
      </c>
      <c r="D38" s="113">
        <f t="shared" si="8"/>
        <v>0.3473202078697178</v>
      </c>
      <c r="E38" s="113">
        <f t="shared" si="8"/>
        <v>0.2826969125214408</v>
      </c>
      <c r="F38" s="113">
        <f t="shared" si="8"/>
        <v>0.3213221821924859</v>
      </c>
      <c r="G38" s="113">
        <f t="shared" si="8"/>
        <v>0.30505396037042787</v>
      </c>
      <c r="H38" s="113">
        <f t="shared" si="8"/>
        <v>0.28716444306546696</v>
      </c>
      <c r="I38" s="113">
        <f t="shared" si="8"/>
        <v>0.2404716346899726</v>
      </c>
      <c r="J38" s="113">
        <f t="shared" si="8"/>
        <v>0.19777851884154632</v>
      </c>
      <c r="K38" s="113">
        <f t="shared" si="8"/>
        <v>0.16812339331619539</v>
      </c>
      <c r="L38" s="113">
        <f t="shared" si="8"/>
        <v>0.13751600512163892</v>
      </c>
      <c r="M38" s="113">
        <f t="shared" si="8"/>
        <v>0.10765090349865436</v>
      </c>
      <c r="N38" s="113">
        <f t="shared" si="8"/>
        <v>0.0706713780918728</v>
      </c>
      <c r="O38" s="113">
        <f t="shared" si="8"/>
        <v>0.03606388459556929</v>
      </c>
      <c r="P38" s="113">
        <f t="shared" si="8"/>
        <v>0</v>
      </c>
      <c r="Q38" s="113">
        <f t="shared" si="8"/>
        <v>0</v>
      </c>
      <c r="R38" s="337">
        <f t="shared" si="8"/>
        <v>0</v>
      </c>
    </row>
    <row r="39" spans="1:18" ht="22.5">
      <c r="A39" s="110" t="s">
        <v>297</v>
      </c>
      <c r="B39" s="37" t="s">
        <v>112</v>
      </c>
      <c r="C39" s="113">
        <f>(C20+C32)/C8</f>
        <v>0.11892270362015867</v>
      </c>
      <c r="D39" s="113">
        <f aca="true" t="shared" si="9" ref="D39:R39">(D20+D32)/D8</f>
        <v>0.1101296354426949</v>
      </c>
      <c r="E39" s="113">
        <f t="shared" si="9"/>
        <v>0.05465536020583191</v>
      </c>
      <c r="F39" s="113">
        <f t="shared" si="9"/>
        <v>0.046653782810087495</v>
      </c>
      <c r="G39" s="113">
        <f t="shared" si="9"/>
        <v>0.04508787314398055</v>
      </c>
      <c r="H39" s="113">
        <f t="shared" si="9"/>
        <v>0.043557658496225046</v>
      </c>
      <c r="I39" s="113">
        <f t="shared" si="9"/>
        <v>0.10201406629777111</v>
      </c>
      <c r="J39" s="113">
        <f t="shared" si="9"/>
        <v>0.09220829592386424</v>
      </c>
      <c r="K39" s="113">
        <f t="shared" si="9"/>
        <v>0.0785053470437018</v>
      </c>
      <c r="L39" s="113">
        <f t="shared" si="9"/>
        <v>0.07540056338028168</v>
      </c>
      <c r="M39" s="113">
        <f t="shared" si="9"/>
        <v>0.07265026271946687</v>
      </c>
      <c r="N39" s="113">
        <f t="shared" si="9"/>
        <v>0.08036423523472994</v>
      </c>
      <c r="O39" s="113">
        <f t="shared" si="9"/>
        <v>0.0787409840288511</v>
      </c>
      <c r="P39" s="113">
        <f t="shared" si="9"/>
        <v>0.07529790461498907</v>
      </c>
      <c r="Q39" s="113">
        <f t="shared" si="9"/>
        <v>0</v>
      </c>
      <c r="R39" s="337">
        <f t="shared" si="9"/>
        <v>0</v>
      </c>
    </row>
    <row r="40" spans="1:18" ht="22.5">
      <c r="A40" s="110" t="s">
        <v>502</v>
      </c>
      <c r="B40" s="37" t="s">
        <v>113</v>
      </c>
      <c r="C40" s="113">
        <f aca="true" t="shared" si="10" ref="C40:R40">C37/C8</f>
        <v>0.3318126789983899</v>
      </c>
      <c r="D40" s="113">
        <f t="shared" si="10"/>
        <v>0.3473202078697178</v>
      </c>
      <c r="E40" s="113">
        <f t="shared" si="10"/>
        <v>0.2826969125214408</v>
      </c>
      <c r="F40" s="113">
        <f t="shared" si="10"/>
        <v>0.3213221821924859</v>
      </c>
      <c r="G40" s="113">
        <f t="shared" si="10"/>
        <v>0.30505396037042787</v>
      </c>
      <c r="H40" s="113">
        <f t="shared" si="10"/>
        <v>0.28716444306546696</v>
      </c>
      <c r="I40" s="113">
        <f t="shared" si="10"/>
        <v>0.2404716346899726</v>
      </c>
      <c r="J40" s="113">
        <f t="shared" si="10"/>
        <v>0.19777851884154632</v>
      </c>
      <c r="K40" s="113">
        <f t="shared" si="10"/>
        <v>0.16812339331619539</v>
      </c>
      <c r="L40" s="113">
        <f t="shared" si="10"/>
        <v>0.13751600512163892</v>
      </c>
      <c r="M40" s="113">
        <f t="shared" si="10"/>
        <v>0.10765090349865436</v>
      </c>
      <c r="N40" s="113">
        <f t="shared" si="10"/>
        <v>0.0706713780918728</v>
      </c>
      <c r="O40" s="113">
        <f t="shared" si="10"/>
        <v>0.03606388459556929</v>
      </c>
      <c r="P40" s="113">
        <f t="shared" si="10"/>
        <v>0</v>
      </c>
      <c r="Q40" s="113">
        <f t="shared" si="10"/>
        <v>0</v>
      </c>
      <c r="R40" s="337">
        <f t="shared" si="10"/>
        <v>0</v>
      </c>
    </row>
    <row r="41" spans="1:18" ht="23.25" thickBot="1">
      <c r="A41" s="114" t="s">
        <v>503</v>
      </c>
      <c r="B41" s="115" t="s">
        <v>114</v>
      </c>
      <c r="C41" s="342">
        <f>(C20+C32)/C8</f>
        <v>0.11892270362015867</v>
      </c>
      <c r="D41" s="342">
        <f aca="true" t="shared" si="11" ref="D41:R41">(D20+D32)/D8</f>
        <v>0.1101296354426949</v>
      </c>
      <c r="E41" s="342">
        <f t="shared" si="11"/>
        <v>0.05465536020583191</v>
      </c>
      <c r="F41" s="342">
        <f t="shared" si="11"/>
        <v>0.046653782810087495</v>
      </c>
      <c r="G41" s="342">
        <f t="shared" si="11"/>
        <v>0.04508787314398055</v>
      </c>
      <c r="H41" s="342">
        <f t="shared" si="11"/>
        <v>0.043557658496225046</v>
      </c>
      <c r="I41" s="342">
        <f t="shared" si="11"/>
        <v>0.10201406629777111</v>
      </c>
      <c r="J41" s="342">
        <f t="shared" si="11"/>
        <v>0.09220829592386424</v>
      </c>
      <c r="K41" s="342">
        <f t="shared" si="11"/>
        <v>0.0785053470437018</v>
      </c>
      <c r="L41" s="342">
        <f t="shared" si="11"/>
        <v>0.07540056338028168</v>
      </c>
      <c r="M41" s="342">
        <f t="shared" si="11"/>
        <v>0.07265026271946687</v>
      </c>
      <c r="N41" s="342">
        <f t="shared" si="11"/>
        <v>0.08036423523472994</v>
      </c>
      <c r="O41" s="342">
        <f t="shared" si="11"/>
        <v>0.0787409840288511</v>
      </c>
      <c r="P41" s="342">
        <f t="shared" si="11"/>
        <v>0.07529790461498907</v>
      </c>
      <c r="Q41" s="342">
        <f t="shared" si="11"/>
        <v>0</v>
      </c>
      <c r="R41" s="655">
        <f t="shared" si="11"/>
        <v>0</v>
      </c>
    </row>
    <row r="42" spans="1:18" ht="15.75" customHeight="1">
      <c r="A42" s="25"/>
      <c r="B42" s="316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</row>
    <row r="43" spans="2:18" ht="13.5" customHeight="1">
      <c r="B43" s="506" t="s">
        <v>419</v>
      </c>
      <c r="C43" s="506"/>
      <c r="D43" s="506"/>
      <c r="E43" s="506"/>
      <c r="F43" s="178"/>
      <c r="I43" s="11"/>
      <c r="N43" s="1031"/>
      <c r="O43" s="1031"/>
      <c r="P43" s="1031"/>
      <c r="Q43" s="1031"/>
      <c r="R43" s="327"/>
    </row>
    <row r="45" spans="15:16" ht="12.75">
      <c r="O45" s="888"/>
      <c r="P45" s="888"/>
    </row>
  </sheetData>
  <mergeCells count="9">
    <mergeCell ref="B5:B6"/>
    <mergeCell ref="E5:R5"/>
    <mergeCell ref="A2:R2"/>
    <mergeCell ref="A5:A6"/>
    <mergeCell ref="K1:R1"/>
    <mergeCell ref="O45:P45"/>
    <mergeCell ref="C5:C6"/>
    <mergeCell ref="D5:D6"/>
    <mergeCell ref="N43:Q4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24"/>
  <sheetViews>
    <sheetView zoomScaleSheetLayoutView="75" workbookViewId="0" topLeftCell="A415">
      <selection activeCell="E443" sqref="E443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772" t="s">
        <v>32</v>
      </c>
      <c r="E1" s="772"/>
      <c r="F1" s="772"/>
      <c r="G1" s="772"/>
      <c r="H1" s="772"/>
      <c r="I1" s="772"/>
      <c r="J1" s="772"/>
      <c r="K1" s="772"/>
      <c r="L1" s="772"/>
      <c r="M1" s="772"/>
      <c r="N1" s="772"/>
    </row>
    <row r="2" spans="2:18" ht="21.75" customHeight="1" thickBot="1">
      <c r="B2" s="773" t="s">
        <v>418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12"/>
      <c r="P2" s="12"/>
      <c r="Q2" s="12"/>
      <c r="R2" s="12"/>
    </row>
    <row r="3" spans="1:87" ht="15.75" customHeight="1">
      <c r="A3" s="797" t="s">
        <v>233</v>
      </c>
      <c r="B3" s="800" t="s">
        <v>234</v>
      </c>
      <c r="C3" s="767" t="s">
        <v>934</v>
      </c>
      <c r="D3" s="767" t="s">
        <v>455</v>
      </c>
      <c r="E3" s="759" t="s">
        <v>423</v>
      </c>
      <c r="F3" s="760"/>
      <c r="G3" s="767" t="s">
        <v>420</v>
      </c>
      <c r="H3" s="759" t="s">
        <v>908</v>
      </c>
      <c r="I3" s="762"/>
      <c r="J3" s="762"/>
      <c r="K3" s="762"/>
      <c r="L3" s="762"/>
      <c r="M3" s="762"/>
      <c r="N3" s="76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</row>
    <row r="4" spans="1:87" ht="13.5" customHeight="1">
      <c r="A4" s="798"/>
      <c r="B4" s="801"/>
      <c r="C4" s="768"/>
      <c r="D4" s="768"/>
      <c r="E4" s="761" t="s">
        <v>421</v>
      </c>
      <c r="F4" s="761" t="s">
        <v>422</v>
      </c>
      <c r="G4" s="768"/>
      <c r="H4" s="761" t="s">
        <v>144</v>
      </c>
      <c r="I4" s="794" t="s">
        <v>981</v>
      </c>
      <c r="J4" s="795"/>
      <c r="K4" s="795"/>
      <c r="L4" s="795"/>
      <c r="M4" s="796"/>
      <c r="N4" s="770" t="s">
        <v>197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</row>
    <row r="5" spans="1:87" ht="40.5" customHeight="1">
      <c r="A5" s="799"/>
      <c r="B5" s="766"/>
      <c r="C5" s="769"/>
      <c r="D5" s="769"/>
      <c r="E5" s="769"/>
      <c r="F5" s="769"/>
      <c r="G5" s="769"/>
      <c r="H5" s="769"/>
      <c r="I5" s="507" t="s">
        <v>725</v>
      </c>
      <c r="J5" s="507" t="s">
        <v>724</v>
      </c>
      <c r="K5" s="507" t="s">
        <v>965</v>
      </c>
      <c r="L5" s="507" t="s">
        <v>723</v>
      </c>
      <c r="M5" s="507" t="s">
        <v>914</v>
      </c>
      <c r="N5" s="771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</row>
    <row r="6" spans="1:87" ht="12" customHeight="1">
      <c r="A6" s="151">
        <v>1</v>
      </c>
      <c r="B6" s="516">
        <v>2</v>
      </c>
      <c r="C6" s="132">
        <v>3</v>
      </c>
      <c r="D6" s="132">
        <v>4</v>
      </c>
      <c r="E6" s="132">
        <v>5</v>
      </c>
      <c r="F6" s="132">
        <v>6</v>
      </c>
      <c r="G6" s="132">
        <v>7</v>
      </c>
      <c r="H6" s="132">
        <v>8</v>
      </c>
      <c r="I6" s="132">
        <v>9</v>
      </c>
      <c r="J6" s="132">
        <v>10</v>
      </c>
      <c r="K6" s="132">
        <v>11</v>
      </c>
      <c r="L6" s="132">
        <v>12</v>
      </c>
      <c r="M6" s="132">
        <v>13</v>
      </c>
      <c r="N6" s="428">
        <v>14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</row>
    <row r="7" spans="1:87" ht="18" customHeight="1">
      <c r="A7" s="140" t="s">
        <v>235</v>
      </c>
      <c r="B7" s="141"/>
      <c r="C7" s="64" t="s">
        <v>237</v>
      </c>
      <c r="D7" s="196">
        <f>D8+D11</f>
        <v>66700</v>
      </c>
      <c r="E7" s="196">
        <f>E8+E11</f>
        <v>0</v>
      </c>
      <c r="F7" s="196">
        <f>F8+F11</f>
        <v>0</v>
      </c>
      <c r="G7" s="196">
        <f>G8+G11</f>
        <v>66700</v>
      </c>
      <c r="H7" s="196">
        <f>H8+H11</f>
        <v>66700</v>
      </c>
      <c r="I7" s="196">
        <f aca="true" t="shared" si="0" ref="I7:N7">I8+I11</f>
        <v>10000</v>
      </c>
      <c r="J7" s="196">
        <f t="shared" si="0"/>
        <v>0</v>
      </c>
      <c r="K7" s="196">
        <f t="shared" si="0"/>
        <v>1700</v>
      </c>
      <c r="L7" s="196">
        <f t="shared" si="0"/>
        <v>0</v>
      </c>
      <c r="M7" s="196">
        <f t="shared" si="0"/>
        <v>0</v>
      </c>
      <c r="N7" s="197">
        <f t="shared" si="0"/>
        <v>0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</row>
    <row r="8" spans="1:87" ht="15.75" customHeight="1">
      <c r="A8" s="137" t="s">
        <v>607</v>
      </c>
      <c r="B8" s="138"/>
      <c r="C8" s="535" t="s">
        <v>21</v>
      </c>
      <c r="D8" s="192">
        <f>D9+D10</f>
        <v>65000</v>
      </c>
      <c r="E8" s="192">
        <f>E9+E10</f>
        <v>0</v>
      </c>
      <c r="F8" s="192">
        <f>F9+F10</f>
        <v>0</v>
      </c>
      <c r="G8" s="192">
        <f>G9+G10</f>
        <v>65000</v>
      </c>
      <c r="H8" s="192">
        <f>H9+H10</f>
        <v>65000</v>
      </c>
      <c r="I8" s="192">
        <f aca="true" t="shared" si="1" ref="I8:N8">I9+I10</f>
        <v>10000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3">
        <f t="shared" si="1"/>
        <v>0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87" ht="14.25" customHeight="1">
      <c r="A9" s="349"/>
      <c r="B9" s="206" t="s">
        <v>132</v>
      </c>
      <c r="C9" s="209" t="s">
        <v>133</v>
      </c>
      <c r="D9" s="205">
        <v>10000</v>
      </c>
      <c r="E9" s="205"/>
      <c r="F9" s="205"/>
      <c r="G9" s="205">
        <f>D9+E9-F9</f>
        <v>10000</v>
      </c>
      <c r="H9" s="205">
        <f>G9</f>
        <v>10000</v>
      </c>
      <c r="I9" s="205">
        <f>H9</f>
        <v>10000</v>
      </c>
      <c r="J9" s="205"/>
      <c r="K9" s="205"/>
      <c r="L9" s="205"/>
      <c r="M9" s="205"/>
      <c r="N9" s="240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</row>
    <row r="10" spans="1:87" ht="15.75" customHeight="1">
      <c r="A10" s="139"/>
      <c r="B10" s="45" t="s">
        <v>599</v>
      </c>
      <c r="C10" s="38" t="s">
        <v>671</v>
      </c>
      <c r="D10" s="103">
        <v>55000</v>
      </c>
      <c r="E10" s="103"/>
      <c r="F10" s="103"/>
      <c r="G10" s="205">
        <f>D10+E10-F10</f>
        <v>55000</v>
      </c>
      <c r="H10" s="205">
        <f>G10</f>
        <v>55000</v>
      </c>
      <c r="I10" s="103"/>
      <c r="J10" s="194">
        <v>0</v>
      </c>
      <c r="K10" s="195">
        <v>0</v>
      </c>
      <c r="L10" s="198"/>
      <c r="M10" s="198"/>
      <c r="N10" s="34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</row>
    <row r="11" spans="1:87" ht="17.25" customHeight="1">
      <c r="A11" s="137" t="s">
        <v>53</v>
      </c>
      <c r="B11" s="138"/>
      <c r="C11" s="86" t="s">
        <v>651</v>
      </c>
      <c r="D11" s="192">
        <f>D12</f>
        <v>1700</v>
      </c>
      <c r="E11" s="192">
        <f>E12</f>
        <v>0</v>
      </c>
      <c r="F11" s="192">
        <f>F12</f>
        <v>0</v>
      </c>
      <c r="G11" s="192">
        <f>G12</f>
        <v>1700</v>
      </c>
      <c r="H11" s="192">
        <f aca="true" t="shared" si="2" ref="H11:N11">H12</f>
        <v>1700</v>
      </c>
      <c r="I11" s="192">
        <f t="shared" si="2"/>
        <v>0</v>
      </c>
      <c r="J11" s="192">
        <f t="shared" si="2"/>
        <v>0</v>
      </c>
      <c r="K11" s="192">
        <f t="shared" si="2"/>
        <v>1700</v>
      </c>
      <c r="L11" s="192">
        <f t="shared" si="2"/>
        <v>0</v>
      </c>
      <c r="M11" s="192">
        <f t="shared" si="2"/>
        <v>0</v>
      </c>
      <c r="N11" s="193">
        <f t="shared" si="2"/>
        <v>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</row>
    <row r="12" spans="1:14" s="53" customFormat="1" ht="25.5" customHeight="1">
      <c r="A12" s="139"/>
      <c r="B12" s="45" t="s">
        <v>311</v>
      </c>
      <c r="C12" s="38" t="s">
        <v>312</v>
      </c>
      <c r="D12" s="103">
        <v>1700</v>
      </c>
      <c r="E12" s="103"/>
      <c r="F12" s="103"/>
      <c r="G12" s="103">
        <f>D12+E12-F12</f>
        <v>1700</v>
      </c>
      <c r="H12" s="103">
        <f>G12</f>
        <v>1700</v>
      </c>
      <c r="I12" s="103">
        <v>0</v>
      </c>
      <c r="J12" s="194">
        <v>0</v>
      </c>
      <c r="K12" s="194">
        <f>H12</f>
        <v>1700</v>
      </c>
      <c r="L12" s="198"/>
      <c r="M12" s="198"/>
      <c r="N12" s="341"/>
    </row>
    <row r="13" spans="1:14" s="53" customFormat="1" ht="17.25" customHeight="1">
      <c r="A13" s="140" t="s">
        <v>608</v>
      </c>
      <c r="B13" s="141"/>
      <c r="C13" s="64" t="s">
        <v>609</v>
      </c>
      <c r="D13" s="196">
        <f>D14+D16</f>
        <v>169683</v>
      </c>
      <c r="E13" s="196">
        <f>E14+E16</f>
        <v>0</v>
      </c>
      <c r="F13" s="196">
        <f>F14+F16</f>
        <v>0</v>
      </c>
      <c r="G13" s="196">
        <f>G14+G16</f>
        <v>169683</v>
      </c>
      <c r="H13" s="196">
        <f aca="true" t="shared" si="3" ref="H13:N13">H14+H16</f>
        <v>169683</v>
      </c>
      <c r="I13" s="196">
        <f t="shared" si="3"/>
        <v>0</v>
      </c>
      <c r="J13" s="196">
        <f t="shared" si="3"/>
        <v>0</v>
      </c>
      <c r="K13" s="196">
        <f t="shared" si="3"/>
        <v>0</v>
      </c>
      <c r="L13" s="196">
        <f t="shared" si="3"/>
        <v>0</v>
      </c>
      <c r="M13" s="196">
        <f t="shared" si="3"/>
        <v>0</v>
      </c>
      <c r="N13" s="197">
        <f t="shared" si="3"/>
        <v>0</v>
      </c>
    </row>
    <row r="14" spans="1:14" s="53" customFormat="1" ht="18" customHeight="1">
      <c r="A14" s="142" t="s">
        <v>149</v>
      </c>
      <c r="B14" s="143"/>
      <c r="C14" s="85" t="s">
        <v>148</v>
      </c>
      <c r="D14" s="192">
        <f>D15</f>
        <v>150943</v>
      </c>
      <c r="E14" s="192">
        <f>E15</f>
        <v>0</v>
      </c>
      <c r="F14" s="192">
        <f>F15</f>
        <v>0</v>
      </c>
      <c r="G14" s="192">
        <f>G15</f>
        <v>150943</v>
      </c>
      <c r="H14" s="192">
        <f aca="true" t="shared" si="4" ref="H14:N14">H15</f>
        <v>150943</v>
      </c>
      <c r="I14" s="192">
        <f t="shared" si="4"/>
        <v>0</v>
      </c>
      <c r="J14" s="192">
        <f t="shared" si="4"/>
        <v>0</v>
      </c>
      <c r="K14" s="192">
        <f t="shared" si="4"/>
        <v>0</v>
      </c>
      <c r="L14" s="192">
        <f t="shared" si="4"/>
        <v>0</v>
      </c>
      <c r="M14" s="192">
        <f t="shared" si="4"/>
        <v>0</v>
      </c>
      <c r="N14" s="193">
        <f t="shared" si="4"/>
        <v>0</v>
      </c>
    </row>
    <row r="15" spans="1:14" s="53" customFormat="1" ht="16.5" customHeight="1">
      <c r="A15" s="144"/>
      <c r="B15" s="44">
        <v>3030</v>
      </c>
      <c r="C15" s="39" t="s">
        <v>644</v>
      </c>
      <c r="D15" s="103">
        <v>150943</v>
      </c>
      <c r="E15" s="103"/>
      <c r="F15" s="103"/>
      <c r="G15" s="103">
        <f>D15+E15-F15</f>
        <v>150943</v>
      </c>
      <c r="H15" s="103">
        <f>G15</f>
        <v>150943</v>
      </c>
      <c r="I15" s="103">
        <v>0</v>
      </c>
      <c r="J15" s="194">
        <v>0</v>
      </c>
      <c r="K15" s="195">
        <v>0</v>
      </c>
      <c r="L15" s="198"/>
      <c r="M15" s="198"/>
      <c r="N15" s="341"/>
    </row>
    <row r="16" spans="1:14" s="53" customFormat="1" ht="16.5" customHeight="1">
      <c r="A16" s="142" t="s">
        <v>610</v>
      </c>
      <c r="B16" s="143"/>
      <c r="C16" s="85" t="s">
        <v>611</v>
      </c>
      <c r="D16" s="192">
        <f>D18+D17</f>
        <v>18740</v>
      </c>
      <c r="E16" s="192">
        <f>E18+E17</f>
        <v>0</v>
      </c>
      <c r="F16" s="192">
        <f>F18+F17</f>
        <v>0</v>
      </c>
      <c r="G16" s="192">
        <f>G18+G17</f>
        <v>18740</v>
      </c>
      <c r="H16" s="192">
        <f aca="true" t="shared" si="5" ref="H16:N16">H18+H17</f>
        <v>18740</v>
      </c>
      <c r="I16" s="192">
        <f t="shared" si="5"/>
        <v>0</v>
      </c>
      <c r="J16" s="192">
        <f t="shared" si="5"/>
        <v>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93">
        <f t="shared" si="5"/>
        <v>0</v>
      </c>
    </row>
    <row r="17" spans="1:14" s="53" customFormat="1" ht="16.5" customHeight="1">
      <c r="A17" s="145"/>
      <c r="B17" s="45" t="s">
        <v>594</v>
      </c>
      <c r="C17" s="39" t="s">
        <v>595</v>
      </c>
      <c r="D17" s="103">
        <v>500</v>
      </c>
      <c r="E17" s="103"/>
      <c r="F17" s="103"/>
      <c r="G17" s="103">
        <f>D17+E17-F17</f>
        <v>500</v>
      </c>
      <c r="H17" s="103">
        <f>G17</f>
        <v>500</v>
      </c>
      <c r="I17" s="103">
        <v>0</v>
      </c>
      <c r="J17" s="103"/>
      <c r="K17" s="198">
        <v>0</v>
      </c>
      <c r="L17" s="198"/>
      <c r="M17" s="198"/>
      <c r="N17" s="341"/>
    </row>
    <row r="18" spans="1:14" s="53" customFormat="1" ht="16.5" customHeight="1">
      <c r="A18" s="144"/>
      <c r="B18" s="45" t="s">
        <v>599</v>
      </c>
      <c r="C18" s="39" t="s">
        <v>671</v>
      </c>
      <c r="D18" s="103">
        <v>18240</v>
      </c>
      <c r="E18" s="103"/>
      <c r="F18" s="103"/>
      <c r="G18" s="103">
        <f>D18+E18-F18</f>
        <v>18240</v>
      </c>
      <c r="H18" s="103">
        <f>G18</f>
        <v>18240</v>
      </c>
      <c r="I18" s="103">
        <v>0</v>
      </c>
      <c r="J18" s="194"/>
      <c r="K18" s="195">
        <v>0</v>
      </c>
      <c r="L18" s="198"/>
      <c r="M18" s="198"/>
      <c r="N18" s="341"/>
    </row>
    <row r="19" spans="1:14" s="53" customFormat="1" ht="17.25" customHeight="1">
      <c r="A19" s="140" t="s">
        <v>612</v>
      </c>
      <c r="B19" s="141"/>
      <c r="C19" s="64" t="s">
        <v>613</v>
      </c>
      <c r="D19" s="196">
        <f aca="true" t="shared" si="6" ref="D19:N19">D20</f>
        <v>9996480</v>
      </c>
      <c r="E19" s="196">
        <f t="shared" si="6"/>
        <v>223040</v>
      </c>
      <c r="F19" s="196">
        <f t="shared" si="6"/>
        <v>3917069</v>
      </c>
      <c r="G19" s="196">
        <f t="shared" si="6"/>
        <v>6302451</v>
      </c>
      <c r="H19" s="196">
        <f t="shared" si="6"/>
        <v>1856467</v>
      </c>
      <c r="I19" s="196">
        <f t="shared" si="6"/>
        <v>522183</v>
      </c>
      <c r="J19" s="196">
        <f t="shared" si="6"/>
        <v>92143</v>
      </c>
      <c r="K19" s="196">
        <f t="shared" si="6"/>
        <v>0</v>
      </c>
      <c r="L19" s="196">
        <f t="shared" si="6"/>
        <v>0</v>
      </c>
      <c r="M19" s="196">
        <f t="shared" si="6"/>
        <v>0</v>
      </c>
      <c r="N19" s="197">
        <f t="shared" si="6"/>
        <v>4445984</v>
      </c>
    </row>
    <row r="20" spans="1:14" s="53" customFormat="1" ht="15.75" customHeight="1">
      <c r="A20" s="142" t="s">
        <v>614</v>
      </c>
      <c r="B20" s="143"/>
      <c r="C20" s="85" t="s">
        <v>615</v>
      </c>
      <c r="D20" s="192">
        <f>SUM(D21:D46)</f>
        <v>9996480</v>
      </c>
      <c r="E20" s="192">
        <f>SUM(E21:E46)</f>
        <v>223040</v>
      </c>
      <c r="F20" s="192">
        <f>SUM(F21:F46)</f>
        <v>3917069</v>
      </c>
      <c r="G20" s="192">
        <f>SUM(G21:G46)</f>
        <v>6302451</v>
      </c>
      <c r="H20" s="192">
        <f>SUM(H21:H46)</f>
        <v>1856467</v>
      </c>
      <c r="I20" s="192">
        <f aca="true" t="shared" si="7" ref="I20:N20">SUM(I21:I46)</f>
        <v>522183</v>
      </c>
      <c r="J20" s="192">
        <f t="shared" si="7"/>
        <v>92143</v>
      </c>
      <c r="K20" s="192">
        <f t="shared" si="7"/>
        <v>0</v>
      </c>
      <c r="L20" s="192">
        <f t="shared" si="7"/>
        <v>0</v>
      </c>
      <c r="M20" s="192">
        <f t="shared" si="7"/>
        <v>0</v>
      </c>
      <c r="N20" s="193">
        <f t="shared" si="7"/>
        <v>4445984</v>
      </c>
    </row>
    <row r="21" spans="1:14" s="93" customFormat="1" ht="15.75" customHeight="1">
      <c r="A21" s="139"/>
      <c r="B21" s="45" t="s">
        <v>239</v>
      </c>
      <c r="C21" s="87" t="s">
        <v>130</v>
      </c>
      <c r="D21" s="199">
        <v>5700</v>
      </c>
      <c r="E21" s="199"/>
      <c r="F21" s="199"/>
      <c r="G21" s="199">
        <f>D21+E21-F21</f>
        <v>5700</v>
      </c>
      <c r="H21" s="198">
        <f>G21</f>
        <v>5700</v>
      </c>
      <c r="I21" s="199">
        <v>0</v>
      </c>
      <c r="J21" s="194"/>
      <c r="K21" s="195">
        <v>0</v>
      </c>
      <c r="L21" s="198"/>
      <c r="M21" s="198"/>
      <c r="N21" s="341"/>
    </row>
    <row r="22" spans="1:14" s="53" customFormat="1" ht="15" customHeight="1">
      <c r="A22" s="139"/>
      <c r="B22" s="45" t="s">
        <v>586</v>
      </c>
      <c r="C22" s="38" t="s">
        <v>587</v>
      </c>
      <c r="D22" s="103">
        <v>485029</v>
      </c>
      <c r="E22" s="103"/>
      <c r="F22" s="103"/>
      <c r="G22" s="199">
        <f aca="true" t="shared" si="8" ref="G22:G46">D22+E22-F22</f>
        <v>485029</v>
      </c>
      <c r="H22" s="198">
        <f aca="true" t="shared" si="9" ref="H22:H41">G22</f>
        <v>485029</v>
      </c>
      <c r="I22" s="103">
        <f>H22</f>
        <v>485029</v>
      </c>
      <c r="J22" s="194"/>
      <c r="K22" s="195">
        <v>0</v>
      </c>
      <c r="L22" s="198"/>
      <c r="M22" s="198"/>
      <c r="N22" s="341"/>
    </row>
    <row r="23" spans="1:14" s="53" customFormat="1" ht="15.75" customHeight="1">
      <c r="A23" s="139"/>
      <c r="B23" s="45" t="s">
        <v>590</v>
      </c>
      <c r="C23" s="38" t="s">
        <v>591</v>
      </c>
      <c r="D23" s="103">
        <v>36154</v>
      </c>
      <c r="E23" s="103"/>
      <c r="F23" s="103"/>
      <c r="G23" s="199">
        <f t="shared" si="8"/>
        <v>36154</v>
      </c>
      <c r="H23" s="198">
        <f t="shared" si="9"/>
        <v>36154</v>
      </c>
      <c r="I23" s="103">
        <f>H23</f>
        <v>36154</v>
      </c>
      <c r="J23" s="194"/>
      <c r="K23" s="195">
        <v>0</v>
      </c>
      <c r="L23" s="198"/>
      <c r="M23" s="198"/>
      <c r="N23" s="341"/>
    </row>
    <row r="24" spans="1:14" s="53" customFormat="1" ht="15" customHeight="1">
      <c r="A24" s="139"/>
      <c r="B24" s="148" t="s">
        <v>616</v>
      </c>
      <c r="C24" s="38" t="s">
        <v>617</v>
      </c>
      <c r="D24" s="103">
        <v>79243</v>
      </c>
      <c r="E24" s="103"/>
      <c r="F24" s="103"/>
      <c r="G24" s="199">
        <f t="shared" si="8"/>
        <v>79243</v>
      </c>
      <c r="H24" s="198">
        <f t="shared" si="9"/>
        <v>79243</v>
      </c>
      <c r="I24" s="103">
        <v>0</v>
      </c>
      <c r="J24" s="194">
        <f>H24</f>
        <v>79243</v>
      </c>
      <c r="K24" s="195">
        <v>0</v>
      </c>
      <c r="L24" s="198"/>
      <c r="M24" s="198"/>
      <c r="N24" s="341"/>
    </row>
    <row r="25" spans="1:14" s="53" customFormat="1" ht="14.25" customHeight="1">
      <c r="A25" s="139"/>
      <c r="B25" s="148" t="s">
        <v>592</v>
      </c>
      <c r="C25" s="38" t="s">
        <v>593</v>
      </c>
      <c r="D25" s="103">
        <v>12900</v>
      </c>
      <c r="E25" s="103"/>
      <c r="F25" s="103"/>
      <c r="G25" s="199">
        <f t="shared" si="8"/>
        <v>12900</v>
      </c>
      <c r="H25" s="198">
        <f t="shared" si="9"/>
        <v>12900</v>
      </c>
      <c r="I25" s="103">
        <v>0</v>
      </c>
      <c r="J25" s="194">
        <f>H25</f>
        <v>12900</v>
      </c>
      <c r="K25" s="195">
        <v>0</v>
      </c>
      <c r="L25" s="198"/>
      <c r="M25" s="198"/>
      <c r="N25" s="341"/>
    </row>
    <row r="26" spans="1:14" s="53" customFormat="1" ht="14.25" customHeight="1">
      <c r="A26" s="139"/>
      <c r="B26" s="148" t="s">
        <v>132</v>
      </c>
      <c r="C26" s="38" t="s">
        <v>133</v>
      </c>
      <c r="D26" s="103">
        <v>1200</v>
      </c>
      <c r="E26" s="103"/>
      <c r="F26" s="103">
        <v>200</v>
      </c>
      <c r="G26" s="199">
        <f t="shared" si="8"/>
        <v>1000</v>
      </c>
      <c r="H26" s="198">
        <f t="shared" si="9"/>
        <v>1000</v>
      </c>
      <c r="I26" s="103">
        <f>H26</f>
        <v>1000</v>
      </c>
      <c r="J26" s="194"/>
      <c r="K26" s="195"/>
      <c r="L26" s="198"/>
      <c r="M26" s="198"/>
      <c r="N26" s="341"/>
    </row>
    <row r="27" spans="1:14" s="53" customFormat="1" ht="12.75" customHeight="1">
      <c r="A27" s="139"/>
      <c r="B27" s="45" t="s">
        <v>594</v>
      </c>
      <c r="C27" s="38" t="s">
        <v>595</v>
      </c>
      <c r="D27" s="103">
        <v>615715</v>
      </c>
      <c r="E27" s="103"/>
      <c r="F27" s="103">
        <v>31661</v>
      </c>
      <c r="G27" s="199">
        <f t="shared" si="8"/>
        <v>584054</v>
      </c>
      <c r="H27" s="198">
        <f t="shared" si="9"/>
        <v>584054</v>
      </c>
      <c r="I27" s="103">
        <v>0</v>
      </c>
      <c r="J27" s="194"/>
      <c r="K27" s="195">
        <v>0</v>
      </c>
      <c r="L27" s="198"/>
      <c r="M27" s="198"/>
      <c r="N27" s="341"/>
    </row>
    <row r="28" spans="1:14" s="53" customFormat="1" ht="13.5" customHeight="1">
      <c r="A28" s="139"/>
      <c r="B28" s="45" t="s">
        <v>596</v>
      </c>
      <c r="C28" s="38" t="s">
        <v>669</v>
      </c>
      <c r="D28" s="103">
        <v>42000</v>
      </c>
      <c r="E28" s="103"/>
      <c r="F28" s="103"/>
      <c r="G28" s="199">
        <f t="shared" si="8"/>
        <v>42000</v>
      </c>
      <c r="H28" s="198">
        <f t="shared" si="9"/>
        <v>42000</v>
      </c>
      <c r="I28" s="103">
        <v>0</v>
      </c>
      <c r="J28" s="194"/>
      <c r="K28" s="195">
        <v>0</v>
      </c>
      <c r="L28" s="198"/>
      <c r="M28" s="198"/>
      <c r="N28" s="341"/>
    </row>
    <row r="29" spans="1:14" s="53" customFormat="1" ht="13.5" customHeight="1">
      <c r="A29" s="139"/>
      <c r="B29" s="45" t="s">
        <v>598</v>
      </c>
      <c r="C29" s="38" t="s">
        <v>670</v>
      </c>
      <c r="D29" s="103">
        <v>120000</v>
      </c>
      <c r="E29" s="103"/>
      <c r="F29" s="103"/>
      <c r="G29" s="199">
        <f t="shared" si="8"/>
        <v>120000</v>
      </c>
      <c r="H29" s="198">
        <f t="shared" si="9"/>
        <v>120000</v>
      </c>
      <c r="I29" s="103">
        <v>0</v>
      </c>
      <c r="J29" s="194"/>
      <c r="K29" s="195">
        <v>0</v>
      </c>
      <c r="L29" s="198"/>
      <c r="M29" s="198"/>
      <c r="N29" s="341"/>
    </row>
    <row r="30" spans="1:14" s="53" customFormat="1" ht="13.5" customHeight="1">
      <c r="A30" s="139"/>
      <c r="B30" s="45" t="s">
        <v>655</v>
      </c>
      <c r="C30" s="38" t="s">
        <v>656</v>
      </c>
      <c r="D30" s="103">
        <v>800</v>
      </c>
      <c r="E30" s="103"/>
      <c r="F30" s="103"/>
      <c r="G30" s="199">
        <f t="shared" si="8"/>
        <v>800</v>
      </c>
      <c r="H30" s="198">
        <f t="shared" si="9"/>
        <v>800</v>
      </c>
      <c r="I30" s="103">
        <v>0</v>
      </c>
      <c r="J30" s="194"/>
      <c r="K30" s="195"/>
      <c r="L30" s="198"/>
      <c r="M30" s="198"/>
      <c r="N30" s="341"/>
    </row>
    <row r="31" spans="1:14" s="53" customFormat="1" ht="14.25" customHeight="1">
      <c r="A31" s="139"/>
      <c r="B31" s="45" t="s">
        <v>599</v>
      </c>
      <c r="C31" s="38" t="s">
        <v>671</v>
      </c>
      <c r="D31" s="103">
        <v>423510</v>
      </c>
      <c r="E31" s="103"/>
      <c r="F31" s="103"/>
      <c r="G31" s="199">
        <f t="shared" si="8"/>
        <v>423510</v>
      </c>
      <c r="H31" s="198">
        <f t="shared" si="9"/>
        <v>423510</v>
      </c>
      <c r="I31" s="103">
        <v>0</v>
      </c>
      <c r="J31" s="194"/>
      <c r="K31" s="195">
        <v>0</v>
      </c>
      <c r="L31" s="198"/>
      <c r="M31" s="198"/>
      <c r="N31" s="341"/>
    </row>
    <row r="32" spans="1:14" s="53" customFormat="1" ht="14.25" customHeight="1">
      <c r="A32" s="139"/>
      <c r="B32" s="45" t="s">
        <v>134</v>
      </c>
      <c r="C32" s="38" t="s">
        <v>135</v>
      </c>
      <c r="D32" s="103">
        <v>2000</v>
      </c>
      <c r="E32" s="103"/>
      <c r="F32" s="103"/>
      <c r="G32" s="199">
        <f t="shared" si="8"/>
        <v>2000</v>
      </c>
      <c r="H32" s="198">
        <f t="shared" si="9"/>
        <v>2000</v>
      </c>
      <c r="I32" s="103">
        <v>0</v>
      </c>
      <c r="J32" s="194"/>
      <c r="K32" s="195">
        <v>0</v>
      </c>
      <c r="L32" s="198"/>
      <c r="M32" s="198"/>
      <c r="N32" s="341"/>
    </row>
    <row r="33" spans="1:14" s="53" customFormat="1" ht="14.25" customHeight="1">
      <c r="A33" s="139"/>
      <c r="B33" s="45" t="s">
        <v>871</v>
      </c>
      <c r="C33" s="38" t="s">
        <v>873</v>
      </c>
      <c r="D33" s="103">
        <v>5700</v>
      </c>
      <c r="E33" s="103"/>
      <c r="F33" s="103"/>
      <c r="G33" s="199">
        <f t="shared" si="8"/>
        <v>5700</v>
      </c>
      <c r="H33" s="198">
        <f t="shared" si="9"/>
        <v>5700</v>
      </c>
      <c r="I33" s="103">
        <v>0</v>
      </c>
      <c r="J33" s="194"/>
      <c r="K33" s="195"/>
      <c r="L33" s="198"/>
      <c r="M33" s="198"/>
      <c r="N33" s="341"/>
    </row>
    <row r="34" spans="1:14" s="53" customFormat="1" ht="14.25" customHeight="1">
      <c r="A34" s="139"/>
      <c r="B34" s="45" t="s">
        <v>862</v>
      </c>
      <c r="C34" s="38" t="s">
        <v>866</v>
      </c>
      <c r="D34" s="103">
        <v>4300</v>
      </c>
      <c r="E34" s="103"/>
      <c r="F34" s="103"/>
      <c r="G34" s="199">
        <f t="shared" si="8"/>
        <v>4300</v>
      </c>
      <c r="H34" s="198">
        <f t="shared" si="9"/>
        <v>4300</v>
      </c>
      <c r="I34" s="103">
        <v>0</v>
      </c>
      <c r="J34" s="194"/>
      <c r="K34" s="195"/>
      <c r="L34" s="198"/>
      <c r="M34" s="198"/>
      <c r="N34" s="341"/>
    </row>
    <row r="35" spans="1:14" s="53" customFormat="1" ht="14.25" customHeight="1">
      <c r="A35" s="139"/>
      <c r="B35" s="45" t="s">
        <v>601</v>
      </c>
      <c r="C35" s="38" t="s">
        <v>602</v>
      </c>
      <c r="D35" s="103">
        <v>3000</v>
      </c>
      <c r="E35" s="103"/>
      <c r="F35" s="103"/>
      <c r="G35" s="199">
        <f t="shared" si="8"/>
        <v>3000</v>
      </c>
      <c r="H35" s="198">
        <f t="shared" si="9"/>
        <v>3000</v>
      </c>
      <c r="I35" s="103">
        <v>0</v>
      </c>
      <c r="J35" s="194"/>
      <c r="K35" s="195">
        <v>0</v>
      </c>
      <c r="L35" s="198"/>
      <c r="M35" s="198"/>
      <c r="N35" s="341"/>
    </row>
    <row r="36" spans="1:14" s="53" customFormat="1" ht="13.5" customHeight="1">
      <c r="A36" s="139"/>
      <c r="B36" s="45" t="s">
        <v>605</v>
      </c>
      <c r="C36" s="38" t="s">
        <v>606</v>
      </c>
      <c r="D36" s="103">
        <v>16251</v>
      </c>
      <c r="E36" s="103">
        <v>1080</v>
      </c>
      <c r="F36" s="103"/>
      <c r="G36" s="199">
        <f t="shared" si="8"/>
        <v>17331</v>
      </c>
      <c r="H36" s="198">
        <f t="shared" si="9"/>
        <v>17331</v>
      </c>
      <c r="I36" s="103">
        <v>0</v>
      </c>
      <c r="J36" s="194"/>
      <c r="K36" s="195">
        <v>0</v>
      </c>
      <c r="L36" s="198"/>
      <c r="M36" s="198"/>
      <c r="N36" s="341"/>
    </row>
    <row r="37" spans="1:14" s="53" customFormat="1" ht="16.5" customHeight="1">
      <c r="A37" s="139"/>
      <c r="B37" s="45" t="s">
        <v>620</v>
      </c>
      <c r="C37" s="38" t="s">
        <v>621</v>
      </c>
      <c r="D37" s="103">
        <v>16417</v>
      </c>
      <c r="E37" s="103"/>
      <c r="F37" s="103"/>
      <c r="G37" s="199">
        <f t="shared" si="8"/>
        <v>16417</v>
      </c>
      <c r="H37" s="198">
        <f t="shared" si="9"/>
        <v>16417</v>
      </c>
      <c r="I37" s="103">
        <v>0</v>
      </c>
      <c r="J37" s="194"/>
      <c r="K37" s="195">
        <v>0</v>
      </c>
      <c r="L37" s="198"/>
      <c r="M37" s="198"/>
      <c r="N37" s="341"/>
    </row>
    <row r="38" spans="1:14" s="53" customFormat="1" ht="16.5" customHeight="1">
      <c r="A38" s="139"/>
      <c r="B38" s="45" t="s">
        <v>875</v>
      </c>
      <c r="C38" s="38" t="s">
        <v>876</v>
      </c>
      <c r="D38" s="103">
        <v>829</v>
      </c>
      <c r="E38" s="103"/>
      <c r="F38" s="103"/>
      <c r="G38" s="199">
        <f t="shared" si="8"/>
        <v>829</v>
      </c>
      <c r="H38" s="198">
        <f t="shared" si="9"/>
        <v>829</v>
      </c>
      <c r="I38" s="103">
        <v>0</v>
      </c>
      <c r="J38" s="194"/>
      <c r="K38" s="195"/>
      <c r="L38" s="198"/>
      <c r="M38" s="198"/>
      <c r="N38" s="341"/>
    </row>
    <row r="39" spans="1:14" s="53" customFormat="1" ht="15" customHeight="1">
      <c r="A39" s="139"/>
      <c r="B39" s="45" t="s">
        <v>863</v>
      </c>
      <c r="C39" s="38" t="s">
        <v>868</v>
      </c>
      <c r="D39" s="103">
        <v>6000</v>
      </c>
      <c r="E39" s="103"/>
      <c r="F39" s="103"/>
      <c r="G39" s="199">
        <f t="shared" si="8"/>
        <v>6000</v>
      </c>
      <c r="H39" s="198">
        <f t="shared" si="9"/>
        <v>6000</v>
      </c>
      <c r="I39" s="103">
        <v>0</v>
      </c>
      <c r="J39" s="194"/>
      <c r="K39" s="195"/>
      <c r="L39" s="198"/>
      <c r="M39" s="198"/>
      <c r="N39" s="341"/>
    </row>
    <row r="40" spans="1:14" s="53" customFormat="1" ht="16.5" customHeight="1">
      <c r="A40" s="139"/>
      <c r="B40" s="45" t="s">
        <v>864</v>
      </c>
      <c r="C40" s="38" t="s">
        <v>869</v>
      </c>
      <c r="D40" s="103">
        <v>1500</v>
      </c>
      <c r="E40" s="103"/>
      <c r="F40" s="103"/>
      <c r="G40" s="199">
        <f t="shared" si="8"/>
        <v>1500</v>
      </c>
      <c r="H40" s="198">
        <f t="shared" si="9"/>
        <v>1500</v>
      </c>
      <c r="I40" s="103">
        <v>0</v>
      </c>
      <c r="J40" s="194"/>
      <c r="K40" s="195"/>
      <c r="L40" s="198"/>
      <c r="M40" s="198"/>
      <c r="N40" s="341"/>
    </row>
    <row r="41" spans="1:14" s="53" customFormat="1" ht="14.25" customHeight="1">
      <c r="A41" s="139"/>
      <c r="B41" s="45" t="s">
        <v>865</v>
      </c>
      <c r="C41" s="38" t="s">
        <v>870</v>
      </c>
      <c r="D41" s="103">
        <v>9000</v>
      </c>
      <c r="E41" s="103"/>
      <c r="F41" s="103"/>
      <c r="G41" s="199">
        <f t="shared" si="8"/>
        <v>9000</v>
      </c>
      <c r="H41" s="198">
        <f t="shared" si="9"/>
        <v>9000</v>
      </c>
      <c r="I41" s="103">
        <v>0</v>
      </c>
      <c r="J41" s="194"/>
      <c r="K41" s="195"/>
      <c r="L41" s="198"/>
      <c r="M41" s="198"/>
      <c r="N41" s="341"/>
    </row>
    <row r="42" spans="1:14" s="53" customFormat="1" ht="13.5" customHeight="1">
      <c r="A42" s="139"/>
      <c r="B42" s="45" t="s">
        <v>622</v>
      </c>
      <c r="C42" s="38" t="s">
        <v>800</v>
      </c>
      <c r="D42" s="103">
        <v>5058399</v>
      </c>
      <c r="E42" s="103"/>
      <c r="F42" s="103">
        <v>3885208</v>
      </c>
      <c r="G42" s="199">
        <f t="shared" si="8"/>
        <v>1173191</v>
      </c>
      <c r="H42" s="103"/>
      <c r="I42" s="103">
        <v>0</v>
      </c>
      <c r="J42" s="194"/>
      <c r="K42" s="195">
        <v>0</v>
      </c>
      <c r="L42" s="198"/>
      <c r="M42" s="198"/>
      <c r="N42" s="437">
        <f>G42</f>
        <v>1173191</v>
      </c>
    </row>
    <row r="43" spans="1:14" s="53" customFormat="1" ht="14.25" customHeight="1">
      <c r="A43" s="139"/>
      <c r="B43" s="45" t="s">
        <v>915</v>
      </c>
      <c r="C43" s="38" t="s">
        <v>800</v>
      </c>
      <c r="D43" s="103">
        <v>1376823</v>
      </c>
      <c r="E43" s="103">
        <v>151956</v>
      </c>
      <c r="F43" s="103"/>
      <c r="G43" s="199">
        <f t="shared" si="8"/>
        <v>1528779</v>
      </c>
      <c r="H43" s="103"/>
      <c r="I43" s="103"/>
      <c r="J43" s="194"/>
      <c r="K43" s="195"/>
      <c r="L43" s="198"/>
      <c r="M43" s="198"/>
      <c r="N43" s="437">
        <f>G43</f>
        <v>1528779</v>
      </c>
    </row>
    <row r="44" spans="1:14" s="53" customFormat="1" ht="14.25" customHeight="1">
      <c r="A44" s="139"/>
      <c r="B44" s="45" t="s">
        <v>1037</v>
      </c>
      <c r="C44" s="38" t="s">
        <v>800</v>
      </c>
      <c r="D44" s="103">
        <v>1623210</v>
      </c>
      <c r="E44" s="103">
        <v>70004</v>
      </c>
      <c r="F44" s="103"/>
      <c r="G44" s="199">
        <f t="shared" si="8"/>
        <v>1693214</v>
      </c>
      <c r="H44" s="103"/>
      <c r="I44" s="103"/>
      <c r="J44" s="194"/>
      <c r="K44" s="195"/>
      <c r="L44" s="198"/>
      <c r="M44" s="198"/>
      <c r="N44" s="437">
        <f>G44</f>
        <v>1693214</v>
      </c>
    </row>
    <row r="45" spans="1:14" s="53" customFormat="1" ht="14.25" customHeight="1">
      <c r="A45" s="139"/>
      <c r="B45" s="45" t="s">
        <v>623</v>
      </c>
      <c r="C45" s="38" t="s">
        <v>207</v>
      </c>
      <c r="D45" s="103">
        <v>39800</v>
      </c>
      <c r="E45" s="103"/>
      <c r="F45" s="103"/>
      <c r="G45" s="199">
        <f t="shared" si="8"/>
        <v>39800</v>
      </c>
      <c r="H45" s="103"/>
      <c r="I45" s="103">
        <v>0</v>
      </c>
      <c r="J45" s="194"/>
      <c r="K45" s="195">
        <v>0</v>
      </c>
      <c r="L45" s="198"/>
      <c r="M45" s="198"/>
      <c r="N45" s="437">
        <f>G45</f>
        <v>39800</v>
      </c>
    </row>
    <row r="46" spans="1:14" s="53" customFormat="1" ht="21.75" customHeight="1">
      <c r="A46" s="139"/>
      <c r="B46" s="45" t="s">
        <v>545</v>
      </c>
      <c r="C46" s="38" t="s">
        <v>511</v>
      </c>
      <c r="D46" s="103">
        <v>11000</v>
      </c>
      <c r="E46" s="103"/>
      <c r="F46" s="103"/>
      <c r="G46" s="199">
        <f t="shared" si="8"/>
        <v>11000</v>
      </c>
      <c r="H46" s="103"/>
      <c r="I46" s="103"/>
      <c r="J46" s="194"/>
      <c r="K46" s="195"/>
      <c r="L46" s="198"/>
      <c r="M46" s="198"/>
      <c r="N46" s="437">
        <f>G46</f>
        <v>11000</v>
      </c>
    </row>
    <row r="47" spans="1:14" s="53" customFormat="1" ht="17.25" customHeight="1">
      <c r="A47" s="370" t="s">
        <v>546</v>
      </c>
      <c r="B47" s="433"/>
      <c r="C47" s="479" t="s">
        <v>549</v>
      </c>
      <c r="D47" s="369">
        <f>D48</f>
        <v>2981</v>
      </c>
      <c r="E47" s="369">
        <f aca="true" t="shared" si="10" ref="E47:G48">E48</f>
        <v>0</v>
      </c>
      <c r="F47" s="369">
        <f t="shared" si="10"/>
        <v>0</v>
      </c>
      <c r="G47" s="369">
        <f t="shared" si="10"/>
        <v>2981</v>
      </c>
      <c r="H47" s="369">
        <f aca="true" t="shared" si="11" ref="H47:N48">H48</f>
        <v>0</v>
      </c>
      <c r="I47" s="369">
        <f t="shared" si="11"/>
        <v>0</v>
      </c>
      <c r="J47" s="369">
        <f t="shared" si="11"/>
        <v>0</v>
      </c>
      <c r="K47" s="369">
        <f t="shared" si="11"/>
        <v>0</v>
      </c>
      <c r="L47" s="369">
        <f t="shared" si="11"/>
        <v>0</v>
      </c>
      <c r="M47" s="369">
        <f t="shared" si="11"/>
        <v>0</v>
      </c>
      <c r="N47" s="438">
        <f t="shared" si="11"/>
        <v>2981</v>
      </c>
    </row>
    <row r="48" spans="1:14" s="53" customFormat="1" ht="24.75" customHeight="1">
      <c r="A48" s="348" t="s">
        <v>547</v>
      </c>
      <c r="B48" s="508"/>
      <c r="C48" s="509" t="s">
        <v>550</v>
      </c>
      <c r="D48" s="510">
        <f>D49</f>
        <v>2981</v>
      </c>
      <c r="E48" s="510">
        <f t="shared" si="10"/>
        <v>0</v>
      </c>
      <c r="F48" s="510">
        <f t="shared" si="10"/>
        <v>0</v>
      </c>
      <c r="G48" s="510">
        <f t="shared" si="10"/>
        <v>2981</v>
      </c>
      <c r="H48" s="510">
        <f t="shared" si="11"/>
        <v>0</v>
      </c>
      <c r="I48" s="510">
        <f t="shared" si="11"/>
        <v>0</v>
      </c>
      <c r="J48" s="510">
        <f t="shared" si="11"/>
        <v>0</v>
      </c>
      <c r="K48" s="510">
        <f t="shared" si="11"/>
        <v>0</v>
      </c>
      <c r="L48" s="510">
        <f t="shared" si="11"/>
        <v>0</v>
      </c>
      <c r="M48" s="510">
        <f t="shared" si="11"/>
        <v>0</v>
      </c>
      <c r="N48" s="511">
        <f t="shared" si="11"/>
        <v>2981</v>
      </c>
    </row>
    <row r="49" spans="1:14" s="53" customFormat="1" ht="33.75" customHeight="1">
      <c r="A49" s="139"/>
      <c r="B49" s="45" t="s">
        <v>548</v>
      </c>
      <c r="C49" s="38" t="s">
        <v>551</v>
      </c>
      <c r="D49" s="103">
        <v>2981</v>
      </c>
      <c r="E49" s="103"/>
      <c r="F49" s="103"/>
      <c r="G49" s="103">
        <f>D49+E49-F49</f>
        <v>2981</v>
      </c>
      <c r="H49" s="103"/>
      <c r="I49" s="103"/>
      <c r="J49" s="194"/>
      <c r="K49" s="195"/>
      <c r="L49" s="198"/>
      <c r="M49" s="198"/>
      <c r="N49" s="437">
        <f>G49</f>
        <v>2981</v>
      </c>
    </row>
    <row r="50" spans="1:14" s="53" customFormat="1" ht="25.5" customHeight="1">
      <c r="A50" s="140" t="s">
        <v>624</v>
      </c>
      <c r="B50" s="149"/>
      <c r="C50" s="69" t="s">
        <v>412</v>
      </c>
      <c r="D50" s="196">
        <f>D51</f>
        <v>155990</v>
      </c>
      <c r="E50" s="196">
        <f aca="true" t="shared" si="12" ref="E50:N50">E51</f>
        <v>0</v>
      </c>
      <c r="F50" s="196">
        <f t="shared" si="12"/>
        <v>0</v>
      </c>
      <c r="G50" s="196">
        <f t="shared" si="12"/>
        <v>155990</v>
      </c>
      <c r="H50" s="196">
        <f t="shared" si="12"/>
        <v>155990</v>
      </c>
      <c r="I50" s="196">
        <f t="shared" si="12"/>
        <v>2550</v>
      </c>
      <c r="J50" s="196">
        <f t="shared" si="12"/>
        <v>0</v>
      </c>
      <c r="K50" s="196">
        <f t="shared" si="12"/>
        <v>0</v>
      </c>
      <c r="L50" s="196">
        <f t="shared" si="12"/>
        <v>0</v>
      </c>
      <c r="M50" s="196">
        <f t="shared" si="12"/>
        <v>0</v>
      </c>
      <c r="N50" s="197">
        <f t="shared" si="12"/>
        <v>0</v>
      </c>
    </row>
    <row r="51" spans="1:14" s="53" customFormat="1" ht="24" customHeight="1">
      <c r="A51" s="142" t="s">
        <v>625</v>
      </c>
      <c r="B51" s="143"/>
      <c r="C51" s="86" t="s">
        <v>626</v>
      </c>
      <c r="D51" s="192">
        <f>SUM(D52:D58)</f>
        <v>155990</v>
      </c>
      <c r="E51" s="192">
        <f>SUM(E52:E58)</f>
        <v>0</v>
      </c>
      <c r="F51" s="192">
        <f>SUM(F52:F58)</f>
        <v>0</v>
      </c>
      <c r="G51" s="192">
        <f>SUM(G52:G58)</f>
        <v>155990</v>
      </c>
      <c r="H51" s="192">
        <f aca="true" t="shared" si="13" ref="H51:N51">SUM(H52:H58)</f>
        <v>155990</v>
      </c>
      <c r="I51" s="192">
        <f t="shared" si="13"/>
        <v>2550</v>
      </c>
      <c r="J51" s="192">
        <f t="shared" si="13"/>
        <v>0</v>
      </c>
      <c r="K51" s="192">
        <f t="shared" si="13"/>
        <v>0</v>
      </c>
      <c r="L51" s="192">
        <f t="shared" si="13"/>
        <v>0</v>
      </c>
      <c r="M51" s="192">
        <f t="shared" si="13"/>
        <v>0</v>
      </c>
      <c r="N51" s="193">
        <f t="shared" si="13"/>
        <v>0</v>
      </c>
    </row>
    <row r="52" spans="1:14" s="53" customFormat="1" ht="17.25" customHeight="1">
      <c r="A52" s="146"/>
      <c r="B52" s="147" t="s">
        <v>132</v>
      </c>
      <c r="C52" s="38" t="s">
        <v>133</v>
      </c>
      <c r="D52" s="205">
        <v>2550</v>
      </c>
      <c r="E52" s="205"/>
      <c r="F52" s="205"/>
      <c r="G52" s="205">
        <f>D52+E52-F52</f>
        <v>2550</v>
      </c>
      <c r="H52" s="205">
        <f>G52</f>
        <v>2550</v>
      </c>
      <c r="I52" s="205">
        <f>H52</f>
        <v>2550</v>
      </c>
      <c r="J52" s="203"/>
      <c r="K52" s="203"/>
      <c r="L52" s="203"/>
      <c r="M52" s="203"/>
      <c r="N52" s="439"/>
    </row>
    <row r="53" spans="1:14" s="53" customFormat="1" ht="16.5" customHeight="1">
      <c r="A53" s="145"/>
      <c r="B53" s="45" t="s">
        <v>596</v>
      </c>
      <c r="C53" s="38" t="s">
        <v>669</v>
      </c>
      <c r="D53" s="103">
        <v>3000</v>
      </c>
      <c r="E53" s="103"/>
      <c r="F53" s="103"/>
      <c r="G53" s="205">
        <f aca="true" t="shared" si="14" ref="G53:G58">D53+E53-F53</f>
        <v>3000</v>
      </c>
      <c r="H53" s="205">
        <f aca="true" t="shared" si="15" ref="H53:H58">G53</f>
        <v>3000</v>
      </c>
      <c r="I53" s="103"/>
      <c r="J53" s="103"/>
      <c r="K53" s="195">
        <v>0</v>
      </c>
      <c r="L53" s="198"/>
      <c r="M53" s="198"/>
      <c r="N53" s="341"/>
    </row>
    <row r="54" spans="1:14" s="53" customFormat="1" ht="17.25" customHeight="1">
      <c r="A54" s="144"/>
      <c r="B54" s="45" t="s">
        <v>599</v>
      </c>
      <c r="C54" s="38" t="s">
        <v>671</v>
      </c>
      <c r="D54" s="103">
        <v>68849</v>
      </c>
      <c r="E54" s="103"/>
      <c r="F54" s="103"/>
      <c r="G54" s="205">
        <f t="shared" si="14"/>
        <v>68849</v>
      </c>
      <c r="H54" s="205">
        <f t="shared" si="15"/>
        <v>68849</v>
      </c>
      <c r="I54" s="103"/>
      <c r="J54" s="103"/>
      <c r="K54" s="195">
        <v>0</v>
      </c>
      <c r="L54" s="198"/>
      <c r="M54" s="198"/>
      <c r="N54" s="341"/>
    </row>
    <row r="55" spans="1:14" s="53" customFormat="1" ht="17.25" customHeight="1">
      <c r="A55" s="144"/>
      <c r="B55" s="45" t="s">
        <v>603</v>
      </c>
      <c r="C55" s="38" t="s">
        <v>604</v>
      </c>
      <c r="D55" s="103">
        <v>20950</v>
      </c>
      <c r="E55" s="103"/>
      <c r="F55" s="103"/>
      <c r="G55" s="205">
        <f t="shared" si="14"/>
        <v>20950</v>
      </c>
      <c r="H55" s="205">
        <f t="shared" si="15"/>
        <v>20950</v>
      </c>
      <c r="I55" s="103"/>
      <c r="J55" s="103"/>
      <c r="K55" s="195">
        <v>0</v>
      </c>
      <c r="L55" s="198"/>
      <c r="M55" s="198"/>
      <c r="N55" s="341"/>
    </row>
    <row r="56" spans="1:14" s="53" customFormat="1" ht="17.25" customHeight="1">
      <c r="A56" s="144"/>
      <c r="B56" s="45" t="s">
        <v>620</v>
      </c>
      <c r="C56" s="38" t="s">
        <v>621</v>
      </c>
      <c r="D56" s="103">
        <v>16900</v>
      </c>
      <c r="E56" s="103"/>
      <c r="F56" s="103"/>
      <c r="G56" s="205">
        <f t="shared" si="14"/>
        <v>16900</v>
      </c>
      <c r="H56" s="205">
        <f t="shared" si="15"/>
        <v>16900</v>
      </c>
      <c r="I56" s="103"/>
      <c r="J56" s="103"/>
      <c r="K56" s="195"/>
      <c r="L56" s="198"/>
      <c r="M56" s="198"/>
      <c r="N56" s="341"/>
    </row>
    <row r="57" spans="1:14" s="53" customFormat="1" ht="17.25" customHeight="1">
      <c r="A57" s="144"/>
      <c r="B57" s="45" t="s">
        <v>654</v>
      </c>
      <c r="C57" s="38" t="s">
        <v>658</v>
      </c>
      <c r="D57" s="103">
        <v>4046</v>
      </c>
      <c r="E57" s="103"/>
      <c r="F57" s="103"/>
      <c r="G57" s="205">
        <f t="shared" si="14"/>
        <v>4046</v>
      </c>
      <c r="H57" s="205">
        <f t="shared" si="15"/>
        <v>4046</v>
      </c>
      <c r="I57" s="103"/>
      <c r="J57" s="103"/>
      <c r="K57" s="195">
        <v>0</v>
      </c>
      <c r="L57" s="198"/>
      <c r="M57" s="198"/>
      <c r="N57" s="341"/>
    </row>
    <row r="58" spans="1:14" s="53" customFormat="1" ht="17.25" customHeight="1">
      <c r="A58" s="144"/>
      <c r="B58" s="45" t="s">
        <v>685</v>
      </c>
      <c r="C58" s="38" t="s">
        <v>1035</v>
      </c>
      <c r="D58" s="103">
        <v>39695</v>
      </c>
      <c r="E58" s="103"/>
      <c r="F58" s="103"/>
      <c r="G58" s="205">
        <f t="shared" si="14"/>
        <v>39695</v>
      </c>
      <c r="H58" s="205">
        <f t="shared" si="15"/>
        <v>39695</v>
      </c>
      <c r="I58" s="103"/>
      <c r="J58" s="103"/>
      <c r="K58" s="195">
        <v>0</v>
      </c>
      <c r="L58" s="198"/>
      <c r="M58" s="198"/>
      <c r="N58" s="341"/>
    </row>
    <row r="59" spans="1:14" s="53" customFormat="1" ht="20.25" customHeight="1">
      <c r="A59" s="140" t="s">
        <v>627</v>
      </c>
      <c r="B59" s="149"/>
      <c r="C59" s="69" t="s">
        <v>628</v>
      </c>
      <c r="D59" s="196">
        <f>D60+D62+D64</f>
        <v>314324</v>
      </c>
      <c r="E59" s="196">
        <f>E60+E62+E64</f>
        <v>0</v>
      </c>
      <c r="F59" s="196">
        <f>F60+F62+F64</f>
        <v>0</v>
      </c>
      <c r="G59" s="196">
        <f>G60+G62+G64</f>
        <v>314324</v>
      </c>
      <c r="H59" s="196">
        <f aca="true" t="shared" si="16" ref="H59:N59">H60+H62+H64</f>
        <v>314324</v>
      </c>
      <c r="I59" s="196">
        <f t="shared" si="16"/>
        <v>195034</v>
      </c>
      <c r="J59" s="196">
        <f t="shared" si="16"/>
        <v>35753</v>
      </c>
      <c r="K59" s="196">
        <f t="shared" si="16"/>
        <v>0</v>
      </c>
      <c r="L59" s="196">
        <f t="shared" si="16"/>
        <v>0</v>
      </c>
      <c r="M59" s="196">
        <f t="shared" si="16"/>
        <v>0</v>
      </c>
      <c r="N59" s="197">
        <f t="shared" si="16"/>
        <v>0</v>
      </c>
    </row>
    <row r="60" spans="1:14" s="53" customFormat="1" ht="24.75" customHeight="1">
      <c r="A60" s="142" t="s">
        <v>629</v>
      </c>
      <c r="B60" s="138"/>
      <c r="C60" s="86" t="s">
        <v>630</v>
      </c>
      <c r="D60" s="192">
        <f>D61</f>
        <v>40000</v>
      </c>
      <c r="E60" s="192">
        <f>E61</f>
        <v>0</v>
      </c>
      <c r="F60" s="192">
        <f>F61</f>
        <v>0</v>
      </c>
      <c r="G60" s="192">
        <f>G61</f>
        <v>40000</v>
      </c>
      <c r="H60" s="192">
        <f>H61</f>
        <v>40000</v>
      </c>
      <c r="I60" s="192">
        <f aca="true" t="shared" si="17" ref="I60:N60">I61</f>
        <v>0</v>
      </c>
      <c r="J60" s="192">
        <f t="shared" si="17"/>
        <v>0</v>
      </c>
      <c r="K60" s="192">
        <f t="shared" si="17"/>
        <v>0</v>
      </c>
      <c r="L60" s="192">
        <f t="shared" si="17"/>
        <v>0</v>
      </c>
      <c r="M60" s="192">
        <f t="shared" si="17"/>
        <v>0</v>
      </c>
      <c r="N60" s="193">
        <f t="shared" si="17"/>
        <v>0</v>
      </c>
    </row>
    <row r="61" spans="1:14" s="53" customFormat="1" ht="16.5" customHeight="1">
      <c r="A61" s="144"/>
      <c r="B61" s="45" t="s">
        <v>599</v>
      </c>
      <c r="C61" s="38" t="s">
        <v>671</v>
      </c>
      <c r="D61" s="103">
        <v>40000</v>
      </c>
      <c r="E61" s="103"/>
      <c r="F61" s="103"/>
      <c r="G61" s="103">
        <f>D61+E61-F61</f>
        <v>40000</v>
      </c>
      <c r="H61" s="205">
        <f>G61</f>
        <v>40000</v>
      </c>
      <c r="I61" s="103"/>
      <c r="J61" s="194">
        <v>0</v>
      </c>
      <c r="K61" s="194">
        <v>0</v>
      </c>
      <c r="L61" s="198"/>
      <c r="M61" s="198"/>
      <c r="N61" s="341"/>
    </row>
    <row r="62" spans="1:14" s="53" customFormat="1" ht="18.75" customHeight="1">
      <c r="A62" s="142" t="s">
        <v>631</v>
      </c>
      <c r="B62" s="138"/>
      <c r="C62" s="86" t="s">
        <v>227</v>
      </c>
      <c r="D62" s="192">
        <f>D63</f>
        <v>19000</v>
      </c>
      <c r="E62" s="192">
        <f>E63</f>
        <v>0</v>
      </c>
      <c r="F62" s="192">
        <f>F63</f>
        <v>0</v>
      </c>
      <c r="G62" s="192">
        <f>G63</f>
        <v>19000</v>
      </c>
      <c r="H62" s="192">
        <f aca="true" t="shared" si="18" ref="H62:N62">H63</f>
        <v>19000</v>
      </c>
      <c r="I62" s="192">
        <f t="shared" si="18"/>
        <v>0</v>
      </c>
      <c r="J62" s="192">
        <f t="shared" si="18"/>
        <v>0</v>
      </c>
      <c r="K62" s="192">
        <f t="shared" si="18"/>
        <v>0</v>
      </c>
      <c r="L62" s="192">
        <f t="shared" si="18"/>
        <v>0</v>
      </c>
      <c r="M62" s="192">
        <f t="shared" si="18"/>
        <v>0</v>
      </c>
      <c r="N62" s="193">
        <f t="shared" si="18"/>
        <v>0</v>
      </c>
    </row>
    <row r="63" spans="1:14" s="53" customFormat="1" ht="16.5" customHeight="1">
      <c r="A63" s="144"/>
      <c r="B63" s="45" t="s">
        <v>599</v>
      </c>
      <c r="C63" s="38" t="s">
        <v>671</v>
      </c>
      <c r="D63" s="103">
        <v>19000</v>
      </c>
      <c r="E63" s="103"/>
      <c r="F63" s="103"/>
      <c r="G63" s="103">
        <f>D63+E63-F63</f>
        <v>19000</v>
      </c>
      <c r="H63" s="103">
        <f>G63</f>
        <v>19000</v>
      </c>
      <c r="I63" s="103"/>
      <c r="J63" s="194">
        <v>0</v>
      </c>
      <c r="K63" s="195">
        <v>0</v>
      </c>
      <c r="L63" s="198"/>
      <c r="M63" s="198"/>
      <c r="N63" s="341"/>
    </row>
    <row r="64" spans="1:14" s="53" customFormat="1" ht="18" customHeight="1">
      <c r="A64" s="142" t="s">
        <v>633</v>
      </c>
      <c r="B64" s="138"/>
      <c r="C64" s="86" t="s">
        <v>634</v>
      </c>
      <c r="D64" s="192">
        <f>SUM(D65:D85)</f>
        <v>255324</v>
      </c>
      <c r="E64" s="192">
        <f>SUM(E65:E85)</f>
        <v>0</v>
      </c>
      <c r="F64" s="192">
        <f>SUM(F65:F85)</f>
        <v>0</v>
      </c>
      <c r="G64" s="192">
        <f>SUM(G65:G85)</f>
        <v>255324</v>
      </c>
      <c r="H64" s="192">
        <f aca="true" t="shared" si="19" ref="H64:N64">SUM(H65:H85)</f>
        <v>255324</v>
      </c>
      <c r="I64" s="192">
        <f t="shared" si="19"/>
        <v>195034</v>
      </c>
      <c r="J64" s="192">
        <f t="shared" si="19"/>
        <v>35753</v>
      </c>
      <c r="K64" s="192">
        <f t="shared" si="19"/>
        <v>0</v>
      </c>
      <c r="L64" s="192">
        <f t="shared" si="19"/>
        <v>0</v>
      </c>
      <c r="M64" s="192">
        <f t="shared" si="19"/>
        <v>0</v>
      </c>
      <c r="N64" s="193">
        <f t="shared" si="19"/>
        <v>0</v>
      </c>
    </row>
    <row r="65" spans="1:14" s="53" customFormat="1" ht="12" customHeight="1">
      <c r="A65" s="144"/>
      <c r="B65" s="45" t="s">
        <v>586</v>
      </c>
      <c r="C65" s="38" t="s">
        <v>208</v>
      </c>
      <c r="D65" s="103">
        <v>71814</v>
      </c>
      <c r="E65" s="103"/>
      <c r="F65" s="103"/>
      <c r="G65" s="103">
        <f>D65+E65-F65</f>
        <v>71814</v>
      </c>
      <c r="H65" s="103">
        <f>G65</f>
        <v>71814</v>
      </c>
      <c r="I65" s="103">
        <f>H65</f>
        <v>71814</v>
      </c>
      <c r="J65" s="194">
        <v>0</v>
      </c>
      <c r="K65" s="195">
        <v>0</v>
      </c>
      <c r="L65" s="198"/>
      <c r="M65" s="198"/>
      <c r="N65" s="341"/>
    </row>
    <row r="66" spans="1:14" s="53" customFormat="1" ht="14.25" customHeight="1">
      <c r="A66" s="144"/>
      <c r="B66" s="45" t="s">
        <v>588</v>
      </c>
      <c r="C66" s="38" t="s">
        <v>209</v>
      </c>
      <c r="D66" s="103">
        <v>109518</v>
      </c>
      <c r="E66" s="103"/>
      <c r="F66" s="103"/>
      <c r="G66" s="103">
        <f aca="true" t="shared" si="20" ref="G66:G85">D66+E66-F66</f>
        <v>109518</v>
      </c>
      <c r="H66" s="103">
        <f aca="true" t="shared" si="21" ref="H66:H85">G66</f>
        <v>109518</v>
      </c>
      <c r="I66" s="103">
        <f>H66</f>
        <v>109518</v>
      </c>
      <c r="J66" s="194">
        <v>0</v>
      </c>
      <c r="K66" s="195">
        <v>0</v>
      </c>
      <c r="L66" s="198"/>
      <c r="M66" s="198"/>
      <c r="N66" s="341"/>
    </row>
    <row r="67" spans="1:14" s="53" customFormat="1" ht="14.25" customHeight="1">
      <c r="A67" s="144"/>
      <c r="B67" s="45" t="s">
        <v>590</v>
      </c>
      <c r="C67" s="38" t="s">
        <v>591</v>
      </c>
      <c r="D67" s="103">
        <v>13702</v>
      </c>
      <c r="E67" s="103"/>
      <c r="F67" s="103"/>
      <c r="G67" s="103">
        <f t="shared" si="20"/>
        <v>13702</v>
      </c>
      <c r="H67" s="103">
        <f t="shared" si="21"/>
        <v>13702</v>
      </c>
      <c r="I67" s="103">
        <f>H67</f>
        <v>13702</v>
      </c>
      <c r="J67" s="194">
        <v>0</v>
      </c>
      <c r="K67" s="195">
        <v>0</v>
      </c>
      <c r="L67" s="198"/>
      <c r="M67" s="198"/>
      <c r="N67" s="341"/>
    </row>
    <row r="68" spans="1:14" s="53" customFormat="1" ht="15" customHeight="1">
      <c r="A68" s="144"/>
      <c r="B68" s="148" t="s">
        <v>635</v>
      </c>
      <c r="C68" s="38" t="s">
        <v>617</v>
      </c>
      <c r="D68" s="103">
        <v>31021</v>
      </c>
      <c r="E68" s="103"/>
      <c r="F68" s="103"/>
      <c r="G68" s="103">
        <f t="shared" si="20"/>
        <v>31021</v>
      </c>
      <c r="H68" s="103">
        <f t="shared" si="21"/>
        <v>31021</v>
      </c>
      <c r="I68" s="103"/>
      <c r="J68" s="194">
        <f>H68</f>
        <v>31021</v>
      </c>
      <c r="K68" s="195">
        <v>0</v>
      </c>
      <c r="L68" s="198"/>
      <c r="M68" s="198"/>
      <c r="N68" s="341"/>
    </row>
    <row r="69" spans="1:14" s="53" customFormat="1" ht="14.25" customHeight="1">
      <c r="A69" s="144"/>
      <c r="B69" s="148" t="s">
        <v>592</v>
      </c>
      <c r="C69" s="38" t="s">
        <v>593</v>
      </c>
      <c r="D69" s="103">
        <v>4732</v>
      </c>
      <c r="E69" s="103"/>
      <c r="F69" s="103"/>
      <c r="G69" s="103">
        <f t="shared" si="20"/>
        <v>4732</v>
      </c>
      <c r="H69" s="103">
        <f t="shared" si="21"/>
        <v>4732</v>
      </c>
      <c r="I69" s="103"/>
      <c r="J69" s="194">
        <f>H69</f>
        <v>4732</v>
      </c>
      <c r="K69" s="195">
        <v>0</v>
      </c>
      <c r="L69" s="198"/>
      <c r="M69" s="198"/>
      <c r="N69" s="341"/>
    </row>
    <row r="70" spans="1:14" s="53" customFormat="1" ht="13.5" customHeight="1">
      <c r="A70" s="144"/>
      <c r="B70" s="45" t="s">
        <v>594</v>
      </c>
      <c r="C70" s="38" t="s">
        <v>595</v>
      </c>
      <c r="D70" s="103">
        <v>4410</v>
      </c>
      <c r="E70" s="103"/>
      <c r="F70" s="103"/>
      <c r="G70" s="103">
        <f t="shared" si="20"/>
        <v>4410</v>
      </c>
      <c r="H70" s="103">
        <f t="shared" si="21"/>
        <v>4410</v>
      </c>
      <c r="I70" s="103"/>
      <c r="J70" s="194">
        <v>0</v>
      </c>
      <c r="K70" s="195">
        <v>0</v>
      </c>
      <c r="L70" s="198"/>
      <c r="M70" s="198"/>
      <c r="N70" s="341"/>
    </row>
    <row r="71" spans="1:14" s="53" customFormat="1" ht="13.5" customHeight="1">
      <c r="A71" s="144"/>
      <c r="B71" s="45" t="s">
        <v>596</v>
      </c>
      <c r="C71" s="38" t="s">
        <v>669</v>
      </c>
      <c r="D71" s="103">
        <v>2500</v>
      </c>
      <c r="E71" s="103"/>
      <c r="F71" s="103"/>
      <c r="G71" s="103">
        <f t="shared" si="20"/>
        <v>2500</v>
      </c>
      <c r="H71" s="103">
        <f t="shared" si="21"/>
        <v>2500</v>
      </c>
      <c r="I71" s="103"/>
      <c r="J71" s="194"/>
      <c r="K71" s="195"/>
      <c r="L71" s="198"/>
      <c r="M71" s="198"/>
      <c r="N71" s="341"/>
    </row>
    <row r="72" spans="1:14" s="53" customFormat="1" ht="13.5" customHeight="1">
      <c r="A72" s="144"/>
      <c r="B72" s="45" t="s">
        <v>655</v>
      </c>
      <c r="C72" s="38" t="s">
        <v>656</v>
      </c>
      <c r="D72" s="103">
        <v>200</v>
      </c>
      <c r="E72" s="103"/>
      <c r="F72" s="103"/>
      <c r="G72" s="103">
        <f t="shared" si="20"/>
        <v>200</v>
      </c>
      <c r="H72" s="103">
        <f t="shared" si="21"/>
        <v>200</v>
      </c>
      <c r="I72" s="103"/>
      <c r="J72" s="194"/>
      <c r="K72" s="195"/>
      <c r="L72" s="198"/>
      <c r="M72" s="198"/>
      <c r="N72" s="341"/>
    </row>
    <row r="73" spans="1:14" s="53" customFormat="1" ht="12.75" customHeight="1">
      <c r="A73" s="144"/>
      <c r="B73" s="45" t="s">
        <v>599</v>
      </c>
      <c r="C73" s="38" t="s">
        <v>671</v>
      </c>
      <c r="D73" s="103">
        <v>4115</v>
      </c>
      <c r="E73" s="103"/>
      <c r="F73" s="103"/>
      <c r="G73" s="103">
        <f t="shared" si="20"/>
        <v>4115</v>
      </c>
      <c r="H73" s="103">
        <f t="shared" si="21"/>
        <v>4115</v>
      </c>
      <c r="I73" s="103"/>
      <c r="J73" s="194">
        <v>0</v>
      </c>
      <c r="K73" s="195">
        <v>0</v>
      </c>
      <c r="L73" s="198"/>
      <c r="M73" s="198"/>
      <c r="N73" s="341"/>
    </row>
    <row r="74" spans="1:14" s="53" customFormat="1" ht="12.75" customHeight="1">
      <c r="A74" s="144"/>
      <c r="B74" s="45" t="s">
        <v>134</v>
      </c>
      <c r="C74" s="38" t="s">
        <v>135</v>
      </c>
      <c r="D74" s="103">
        <v>420</v>
      </c>
      <c r="E74" s="103"/>
      <c r="F74" s="103"/>
      <c r="G74" s="103">
        <f t="shared" si="20"/>
        <v>420</v>
      </c>
      <c r="H74" s="103">
        <f t="shared" si="21"/>
        <v>420</v>
      </c>
      <c r="I74" s="103"/>
      <c r="J74" s="194"/>
      <c r="K74" s="195"/>
      <c r="L74" s="198"/>
      <c r="M74" s="198"/>
      <c r="N74" s="341"/>
    </row>
    <row r="75" spans="1:14" s="53" customFormat="1" ht="12.75" customHeight="1">
      <c r="A75" s="144"/>
      <c r="B75" s="45" t="s">
        <v>871</v>
      </c>
      <c r="C75" s="38" t="s">
        <v>873</v>
      </c>
      <c r="D75" s="103">
        <v>560</v>
      </c>
      <c r="E75" s="103"/>
      <c r="F75" s="103"/>
      <c r="G75" s="103">
        <f t="shared" si="20"/>
        <v>560</v>
      </c>
      <c r="H75" s="103">
        <f t="shared" si="21"/>
        <v>560</v>
      </c>
      <c r="I75" s="103"/>
      <c r="J75" s="194"/>
      <c r="K75" s="195"/>
      <c r="L75" s="198"/>
      <c r="M75" s="198"/>
      <c r="N75" s="341"/>
    </row>
    <row r="76" spans="1:14" s="53" customFormat="1" ht="12.75" customHeight="1">
      <c r="A76" s="144"/>
      <c r="B76" s="45" t="s">
        <v>862</v>
      </c>
      <c r="C76" s="38" t="s">
        <v>866</v>
      </c>
      <c r="D76" s="103">
        <v>2100</v>
      </c>
      <c r="E76" s="103"/>
      <c r="F76" s="103"/>
      <c r="G76" s="103">
        <f t="shared" si="20"/>
        <v>2100</v>
      </c>
      <c r="H76" s="103">
        <f t="shared" si="21"/>
        <v>2100</v>
      </c>
      <c r="I76" s="103"/>
      <c r="J76" s="194"/>
      <c r="K76" s="195"/>
      <c r="L76" s="198"/>
      <c r="M76" s="198"/>
      <c r="N76" s="341"/>
    </row>
    <row r="77" spans="1:14" s="53" customFormat="1" ht="14.25" customHeight="1">
      <c r="A77" s="144"/>
      <c r="B77" s="45" t="s">
        <v>821</v>
      </c>
      <c r="C77" s="38" t="s">
        <v>822</v>
      </c>
      <c r="D77" s="103">
        <v>57</v>
      </c>
      <c r="E77" s="103"/>
      <c r="F77" s="103"/>
      <c r="G77" s="103">
        <f t="shared" si="20"/>
        <v>57</v>
      </c>
      <c r="H77" s="103">
        <f t="shared" si="21"/>
        <v>57</v>
      </c>
      <c r="I77" s="103"/>
      <c r="J77" s="194"/>
      <c r="K77" s="195"/>
      <c r="L77" s="198"/>
      <c r="M77" s="198"/>
      <c r="N77" s="341"/>
    </row>
    <row r="78" spans="1:14" s="53" customFormat="1" ht="12.75" customHeight="1">
      <c r="A78" s="144"/>
      <c r="B78" s="45" t="s">
        <v>877</v>
      </c>
      <c r="C78" s="38" t="s">
        <v>878</v>
      </c>
      <c r="D78" s="103">
        <v>2970</v>
      </c>
      <c r="E78" s="103"/>
      <c r="F78" s="103"/>
      <c r="G78" s="103">
        <f t="shared" si="20"/>
        <v>2970</v>
      </c>
      <c r="H78" s="103">
        <f t="shared" si="21"/>
        <v>2970</v>
      </c>
      <c r="I78" s="103"/>
      <c r="J78" s="194"/>
      <c r="K78" s="195"/>
      <c r="L78" s="198"/>
      <c r="M78" s="198"/>
      <c r="N78" s="341"/>
    </row>
    <row r="79" spans="1:14" s="53" customFormat="1" ht="13.5" customHeight="1">
      <c r="A79" s="144"/>
      <c r="B79" s="45" t="s">
        <v>601</v>
      </c>
      <c r="C79" s="38" t="s">
        <v>602</v>
      </c>
      <c r="D79" s="103">
        <v>500</v>
      </c>
      <c r="E79" s="103"/>
      <c r="F79" s="103"/>
      <c r="G79" s="103">
        <f t="shared" si="20"/>
        <v>500</v>
      </c>
      <c r="H79" s="103">
        <f t="shared" si="21"/>
        <v>500</v>
      </c>
      <c r="I79" s="103"/>
      <c r="J79" s="194">
        <v>0</v>
      </c>
      <c r="K79" s="195">
        <v>0</v>
      </c>
      <c r="L79" s="198"/>
      <c r="M79" s="198"/>
      <c r="N79" s="341"/>
    </row>
    <row r="80" spans="1:14" s="53" customFormat="1" ht="13.5" customHeight="1">
      <c r="A80" s="144"/>
      <c r="B80" s="45" t="s">
        <v>603</v>
      </c>
      <c r="C80" s="38" t="s">
        <v>604</v>
      </c>
      <c r="D80" s="103">
        <v>1095</v>
      </c>
      <c r="E80" s="103"/>
      <c r="F80" s="103"/>
      <c r="G80" s="103">
        <f t="shared" si="20"/>
        <v>1095</v>
      </c>
      <c r="H80" s="103">
        <f t="shared" si="21"/>
        <v>1095</v>
      </c>
      <c r="I80" s="103"/>
      <c r="J80" s="194">
        <v>0</v>
      </c>
      <c r="K80" s="195">
        <v>0</v>
      </c>
      <c r="L80" s="198"/>
      <c r="M80" s="198"/>
      <c r="N80" s="341"/>
    </row>
    <row r="81" spans="1:14" s="53" customFormat="1" ht="15" customHeight="1">
      <c r="A81" s="144"/>
      <c r="B81" s="45" t="s">
        <v>605</v>
      </c>
      <c r="C81" s="38" t="s">
        <v>606</v>
      </c>
      <c r="D81" s="103">
        <v>3500</v>
      </c>
      <c r="E81" s="103"/>
      <c r="F81" s="103"/>
      <c r="G81" s="103">
        <f t="shared" si="20"/>
        <v>3500</v>
      </c>
      <c r="H81" s="103">
        <f t="shared" si="21"/>
        <v>3500</v>
      </c>
      <c r="I81" s="103"/>
      <c r="J81" s="194">
        <v>0</v>
      </c>
      <c r="K81" s="195">
        <v>0</v>
      </c>
      <c r="L81" s="198"/>
      <c r="M81" s="198"/>
      <c r="N81" s="341"/>
    </row>
    <row r="82" spans="1:14" s="53" customFormat="1" ht="15" customHeight="1">
      <c r="A82" s="144"/>
      <c r="B82" s="45" t="s">
        <v>251</v>
      </c>
      <c r="C82" s="207" t="s">
        <v>250</v>
      </c>
      <c r="D82" s="103">
        <v>200</v>
      </c>
      <c r="E82" s="103"/>
      <c r="F82" s="103"/>
      <c r="G82" s="103">
        <f t="shared" si="20"/>
        <v>200</v>
      </c>
      <c r="H82" s="103">
        <f t="shared" si="21"/>
        <v>200</v>
      </c>
      <c r="I82" s="103"/>
      <c r="J82" s="194"/>
      <c r="K82" s="195"/>
      <c r="L82" s="198"/>
      <c r="M82" s="198"/>
      <c r="N82" s="341"/>
    </row>
    <row r="83" spans="1:14" s="53" customFormat="1" ht="15" customHeight="1">
      <c r="A83" s="144"/>
      <c r="B83" s="45" t="s">
        <v>863</v>
      </c>
      <c r="C83" s="38" t="s">
        <v>868</v>
      </c>
      <c r="D83" s="103">
        <v>680</v>
      </c>
      <c r="E83" s="103"/>
      <c r="F83" s="103"/>
      <c r="G83" s="103">
        <f t="shared" si="20"/>
        <v>680</v>
      </c>
      <c r="H83" s="103">
        <f t="shared" si="21"/>
        <v>680</v>
      </c>
      <c r="I83" s="103"/>
      <c r="J83" s="194"/>
      <c r="K83" s="195"/>
      <c r="L83" s="198"/>
      <c r="M83" s="198"/>
      <c r="N83" s="341"/>
    </row>
    <row r="84" spans="1:14" s="53" customFormat="1" ht="15" customHeight="1">
      <c r="A84" s="144"/>
      <c r="B84" s="45" t="s">
        <v>864</v>
      </c>
      <c r="C84" s="38" t="s">
        <v>869</v>
      </c>
      <c r="D84" s="103">
        <v>570</v>
      </c>
      <c r="E84" s="103"/>
      <c r="F84" s="103"/>
      <c r="G84" s="103">
        <f t="shared" si="20"/>
        <v>570</v>
      </c>
      <c r="H84" s="103">
        <f t="shared" si="21"/>
        <v>570</v>
      </c>
      <c r="I84" s="103"/>
      <c r="J84" s="194"/>
      <c r="K84" s="195"/>
      <c r="L84" s="198"/>
      <c r="M84" s="198"/>
      <c r="N84" s="341"/>
    </row>
    <row r="85" spans="1:14" s="53" customFormat="1" ht="15" customHeight="1">
      <c r="A85" s="144"/>
      <c r="B85" s="45" t="s">
        <v>865</v>
      </c>
      <c r="C85" s="38" t="s">
        <v>870</v>
      </c>
      <c r="D85" s="103">
        <v>660</v>
      </c>
      <c r="E85" s="103"/>
      <c r="F85" s="103"/>
      <c r="G85" s="103">
        <f t="shared" si="20"/>
        <v>660</v>
      </c>
      <c r="H85" s="103">
        <f t="shared" si="21"/>
        <v>660</v>
      </c>
      <c r="I85" s="103"/>
      <c r="J85" s="194"/>
      <c r="K85" s="195"/>
      <c r="L85" s="198"/>
      <c r="M85" s="198"/>
      <c r="N85" s="341"/>
    </row>
    <row r="86" spans="1:14" s="53" customFormat="1" ht="17.25" customHeight="1">
      <c r="A86" s="140" t="s">
        <v>636</v>
      </c>
      <c r="B86" s="149"/>
      <c r="C86" s="69" t="s">
        <v>637</v>
      </c>
      <c r="D86" s="196">
        <f aca="true" t="shared" si="22" ref="D86:N86">D87+D98+D100+D111+D138+D147+D177</f>
        <v>4138140</v>
      </c>
      <c r="E86" s="196">
        <f t="shared" si="22"/>
        <v>1408</v>
      </c>
      <c r="F86" s="196">
        <f t="shared" si="22"/>
        <v>1408</v>
      </c>
      <c r="G86" s="196">
        <f t="shared" si="22"/>
        <v>4138140</v>
      </c>
      <c r="H86" s="196">
        <f t="shared" si="22"/>
        <v>3899251</v>
      </c>
      <c r="I86" s="196">
        <f t="shared" si="22"/>
        <v>2252085</v>
      </c>
      <c r="J86" s="196">
        <f t="shared" si="22"/>
        <v>363773</v>
      </c>
      <c r="K86" s="196">
        <f t="shared" si="22"/>
        <v>22766</v>
      </c>
      <c r="L86" s="196">
        <f t="shared" si="22"/>
        <v>0</v>
      </c>
      <c r="M86" s="196">
        <f t="shared" si="22"/>
        <v>0</v>
      </c>
      <c r="N86" s="197">
        <f t="shared" si="22"/>
        <v>238889</v>
      </c>
    </row>
    <row r="87" spans="1:14" s="53" customFormat="1" ht="17.25" customHeight="1">
      <c r="A87" s="142" t="s">
        <v>638</v>
      </c>
      <c r="B87" s="138"/>
      <c r="C87" s="86" t="s">
        <v>639</v>
      </c>
      <c r="D87" s="192">
        <f>SUM(D88:D97)</f>
        <v>176374</v>
      </c>
      <c r="E87" s="192">
        <f>SUM(E88:E97)</f>
        <v>0</v>
      </c>
      <c r="F87" s="192">
        <f>SUM(F88:F97)</f>
        <v>0</v>
      </c>
      <c r="G87" s="192">
        <f>SUM(G88:G97)</f>
        <v>176374</v>
      </c>
      <c r="H87" s="192">
        <f aca="true" t="shared" si="23" ref="H87:N87">SUM(H88:H97)</f>
        <v>176374</v>
      </c>
      <c r="I87" s="192">
        <f t="shared" si="23"/>
        <v>142990</v>
      </c>
      <c r="J87" s="192">
        <f t="shared" si="23"/>
        <v>22324</v>
      </c>
      <c r="K87" s="192">
        <f t="shared" si="23"/>
        <v>0</v>
      </c>
      <c r="L87" s="192">
        <f t="shared" si="23"/>
        <v>0</v>
      </c>
      <c r="M87" s="192">
        <f t="shared" si="23"/>
        <v>0</v>
      </c>
      <c r="N87" s="193">
        <f t="shared" si="23"/>
        <v>0</v>
      </c>
    </row>
    <row r="88" spans="1:14" s="53" customFormat="1" ht="14.25" customHeight="1">
      <c r="A88" s="144"/>
      <c r="B88" s="45" t="s">
        <v>586</v>
      </c>
      <c r="C88" s="38" t="s">
        <v>208</v>
      </c>
      <c r="D88" s="103">
        <v>103160</v>
      </c>
      <c r="E88" s="103"/>
      <c r="F88" s="103"/>
      <c r="G88" s="103">
        <f>D88+E88-F88</f>
        <v>103160</v>
      </c>
      <c r="H88" s="103">
        <f>G88</f>
        <v>103160</v>
      </c>
      <c r="I88" s="103">
        <f>H88</f>
        <v>103160</v>
      </c>
      <c r="J88" s="194"/>
      <c r="K88" s="195">
        <v>0</v>
      </c>
      <c r="L88" s="198"/>
      <c r="M88" s="198"/>
      <c r="N88" s="341"/>
    </row>
    <row r="89" spans="1:14" s="53" customFormat="1" ht="15.75" customHeight="1">
      <c r="A89" s="144"/>
      <c r="B89" s="45" t="s">
        <v>590</v>
      </c>
      <c r="C89" s="38" t="s">
        <v>591</v>
      </c>
      <c r="D89" s="103">
        <v>8130</v>
      </c>
      <c r="E89" s="103"/>
      <c r="F89" s="103"/>
      <c r="G89" s="103">
        <f aca="true" t="shared" si="24" ref="G89:G97">D89+E89-F89</f>
        <v>8130</v>
      </c>
      <c r="H89" s="103">
        <f aca="true" t="shared" si="25" ref="H89:H97">G89</f>
        <v>8130</v>
      </c>
      <c r="I89" s="103">
        <f>H89</f>
        <v>8130</v>
      </c>
      <c r="J89" s="194"/>
      <c r="K89" s="195">
        <v>0</v>
      </c>
      <c r="L89" s="198"/>
      <c r="M89" s="198"/>
      <c r="N89" s="341"/>
    </row>
    <row r="90" spans="1:14" s="53" customFormat="1" ht="16.5" customHeight="1">
      <c r="A90" s="144"/>
      <c r="B90" s="148" t="s">
        <v>635</v>
      </c>
      <c r="C90" s="38" t="s">
        <v>640</v>
      </c>
      <c r="D90" s="103">
        <v>19402</v>
      </c>
      <c r="E90" s="103"/>
      <c r="F90" s="103"/>
      <c r="G90" s="103">
        <f t="shared" si="24"/>
        <v>19402</v>
      </c>
      <c r="H90" s="103">
        <f t="shared" si="25"/>
        <v>19402</v>
      </c>
      <c r="I90" s="103"/>
      <c r="J90" s="194">
        <f>H90</f>
        <v>19402</v>
      </c>
      <c r="K90" s="195"/>
      <c r="L90" s="198"/>
      <c r="M90" s="198"/>
      <c r="N90" s="341"/>
    </row>
    <row r="91" spans="1:14" s="53" customFormat="1" ht="15" customHeight="1">
      <c r="A91" s="144"/>
      <c r="B91" s="148" t="s">
        <v>592</v>
      </c>
      <c r="C91" s="38" t="s">
        <v>593</v>
      </c>
      <c r="D91" s="103">
        <v>2922</v>
      </c>
      <c r="E91" s="103"/>
      <c r="F91" s="103"/>
      <c r="G91" s="103">
        <f t="shared" si="24"/>
        <v>2922</v>
      </c>
      <c r="H91" s="103">
        <f t="shared" si="25"/>
        <v>2922</v>
      </c>
      <c r="I91" s="103"/>
      <c r="J91" s="194">
        <f>H91</f>
        <v>2922</v>
      </c>
      <c r="K91" s="195"/>
      <c r="L91" s="198"/>
      <c r="M91" s="198"/>
      <c r="N91" s="341"/>
    </row>
    <row r="92" spans="1:14" s="53" customFormat="1" ht="15" customHeight="1">
      <c r="A92" s="144"/>
      <c r="B92" s="148" t="s">
        <v>132</v>
      </c>
      <c r="C92" s="38" t="s">
        <v>133</v>
      </c>
      <c r="D92" s="103">
        <v>31700</v>
      </c>
      <c r="E92" s="103"/>
      <c r="F92" s="103"/>
      <c r="G92" s="103">
        <f t="shared" si="24"/>
        <v>31700</v>
      </c>
      <c r="H92" s="103">
        <f t="shared" si="25"/>
        <v>31700</v>
      </c>
      <c r="I92" s="103">
        <f>H92</f>
        <v>31700</v>
      </c>
      <c r="J92" s="194"/>
      <c r="K92" s="195"/>
      <c r="L92" s="198"/>
      <c r="M92" s="198"/>
      <c r="N92" s="341"/>
    </row>
    <row r="93" spans="1:14" s="53" customFormat="1" ht="15" customHeight="1">
      <c r="A93" s="144"/>
      <c r="B93" s="45" t="s">
        <v>594</v>
      </c>
      <c r="C93" s="38" t="s">
        <v>595</v>
      </c>
      <c r="D93" s="103">
        <v>700</v>
      </c>
      <c r="E93" s="103"/>
      <c r="F93" s="103"/>
      <c r="G93" s="103">
        <f t="shared" si="24"/>
        <v>700</v>
      </c>
      <c r="H93" s="103">
        <f t="shared" si="25"/>
        <v>700</v>
      </c>
      <c r="I93" s="103"/>
      <c r="J93" s="194">
        <v>0</v>
      </c>
      <c r="K93" s="195">
        <v>0</v>
      </c>
      <c r="L93" s="198"/>
      <c r="M93" s="198"/>
      <c r="N93" s="341"/>
    </row>
    <row r="94" spans="1:14" s="53" customFormat="1" ht="14.25" customHeight="1">
      <c r="A94" s="144"/>
      <c r="B94" s="45" t="s">
        <v>599</v>
      </c>
      <c r="C94" s="38" t="s">
        <v>671</v>
      </c>
      <c r="D94" s="103">
        <v>4226</v>
      </c>
      <c r="E94" s="103"/>
      <c r="F94" s="103"/>
      <c r="G94" s="103">
        <f t="shared" si="24"/>
        <v>4226</v>
      </c>
      <c r="H94" s="103">
        <f t="shared" si="25"/>
        <v>4226</v>
      </c>
      <c r="I94" s="103"/>
      <c r="J94" s="194">
        <v>0</v>
      </c>
      <c r="K94" s="195">
        <v>0</v>
      </c>
      <c r="L94" s="198"/>
      <c r="M94" s="198"/>
      <c r="N94" s="341"/>
    </row>
    <row r="95" spans="1:14" s="53" customFormat="1" ht="15" customHeight="1">
      <c r="A95" s="144"/>
      <c r="B95" s="45" t="s">
        <v>605</v>
      </c>
      <c r="C95" s="38" t="s">
        <v>606</v>
      </c>
      <c r="D95" s="103">
        <v>3334</v>
      </c>
      <c r="E95" s="103"/>
      <c r="F95" s="103"/>
      <c r="G95" s="103">
        <f t="shared" si="24"/>
        <v>3334</v>
      </c>
      <c r="H95" s="103">
        <f t="shared" si="25"/>
        <v>3334</v>
      </c>
      <c r="I95" s="103"/>
      <c r="J95" s="194">
        <v>0</v>
      </c>
      <c r="K95" s="195">
        <v>0</v>
      </c>
      <c r="L95" s="198"/>
      <c r="M95" s="198"/>
      <c r="N95" s="341"/>
    </row>
    <row r="96" spans="1:14" s="53" customFormat="1" ht="15" customHeight="1">
      <c r="A96" s="144"/>
      <c r="B96" s="45" t="s">
        <v>864</v>
      </c>
      <c r="C96" s="38" t="s">
        <v>869</v>
      </c>
      <c r="D96" s="103">
        <v>1100</v>
      </c>
      <c r="E96" s="103"/>
      <c r="F96" s="103"/>
      <c r="G96" s="103">
        <f t="shared" si="24"/>
        <v>1100</v>
      </c>
      <c r="H96" s="103">
        <f t="shared" si="25"/>
        <v>1100</v>
      </c>
      <c r="I96" s="103"/>
      <c r="J96" s="194"/>
      <c r="K96" s="195"/>
      <c r="L96" s="198"/>
      <c r="M96" s="198"/>
      <c r="N96" s="341"/>
    </row>
    <row r="97" spans="1:14" s="53" customFormat="1" ht="15" customHeight="1">
      <c r="A97" s="144"/>
      <c r="B97" s="45" t="s">
        <v>865</v>
      </c>
      <c r="C97" s="434" t="s">
        <v>870</v>
      </c>
      <c r="D97" s="103">
        <v>1700</v>
      </c>
      <c r="E97" s="103"/>
      <c r="F97" s="103"/>
      <c r="G97" s="103">
        <f t="shared" si="24"/>
        <v>1700</v>
      </c>
      <c r="H97" s="103">
        <f t="shared" si="25"/>
        <v>1700</v>
      </c>
      <c r="I97" s="103"/>
      <c r="J97" s="194">
        <v>0</v>
      </c>
      <c r="K97" s="195">
        <v>0</v>
      </c>
      <c r="L97" s="198"/>
      <c r="M97" s="198"/>
      <c r="N97" s="341"/>
    </row>
    <row r="98" spans="1:14" s="52" customFormat="1" ht="17.25" customHeight="1">
      <c r="A98" s="142" t="s">
        <v>1036</v>
      </c>
      <c r="B98" s="138"/>
      <c r="C98" s="86" t="s">
        <v>205</v>
      </c>
      <c r="D98" s="192">
        <f>D99</f>
        <v>2780</v>
      </c>
      <c r="E98" s="192">
        <f>E99</f>
        <v>0</v>
      </c>
      <c r="F98" s="192">
        <f>F99</f>
        <v>0</v>
      </c>
      <c r="G98" s="192">
        <f>G99</f>
        <v>2780</v>
      </c>
      <c r="H98" s="192">
        <f aca="true" t="shared" si="26" ref="H98:N98">H99</f>
        <v>2780</v>
      </c>
      <c r="I98" s="192">
        <f t="shared" si="26"/>
        <v>0</v>
      </c>
      <c r="J98" s="192">
        <f t="shared" si="26"/>
        <v>0</v>
      </c>
      <c r="K98" s="192">
        <f t="shared" si="26"/>
        <v>2780</v>
      </c>
      <c r="L98" s="192">
        <f t="shared" si="26"/>
        <v>0</v>
      </c>
      <c r="M98" s="192">
        <f t="shared" si="26"/>
        <v>0</v>
      </c>
      <c r="N98" s="193">
        <f t="shared" si="26"/>
        <v>0</v>
      </c>
    </row>
    <row r="99" spans="1:14" s="53" customFormat="1" ht="24" customHeight="1">
      <c r="A99" s="144"/>
      <c r="B99" s="45" t="s">
        <v>311</v>
      </c>
      <c r="C99" s="38" t="s">
        <v>414</v>
      </c>
      <c r="D99" s="103">
        <v>2780</v>
      </c>
      <c r="E99" s="103"/>
      <c r="F99" s="103"/>
      <c r="G99" s="103">
        <f>D99+E99-F99</f>
        <v>2780</v>
      </c>
      <c r="H99" s="103">
        <f>G99</f>
        <v>2780</v>
      </c>
      <c r="I99" s="103">
        <v>0</v>
      </c>
      <c r="J99" s="194">
        <v>0</v>
      </c>
      <c r="K99" s="195">
        <f>H99</f>
        <v>2780</v>
      </c>
      <c r="L99" s="198"/>
      <c r="M99" s="198"/>
      <c r="N99" s="341"/>
    </row>
    <row r="100" spans="1:14" s="52" customFormat="1" ht="16.5" customHeight="1">
      <c r="A100" s="142" t="s">
        <v>642</v>
      </c>
      <c r="B100" s="138"/>
      <c r="C100" s="86" t="s">
        <v>643</v>
      </c>
      <c r="D100" s="192">
        <f aca="true" t="shared" si="27" ref="D100:N100">SUM(D101:D110)</f>
        <v>140900</v>
      </c>
      <c r="E100" s="192">
        <f t="shared" si="27"/>
        <v>0</v>
      </c>
      <c r="F100" s="192">
        <f t="shared" si="27"/>
        <v>0</v>
      </c>
      <c r="G100" s="192">
        <f t="shared" si="27"/>
        <v>140900</v>
      </c>
      <c r="H100" s="192">
        <f t="shared" si="27"/>
        <v>140900</v>
      </c>
      <c r="I100" s="192">
        <f t="shared" si="27"/>
        <v>0</v>
      </c>
      <c r="J100" s="192">
        <f t="shared" si="27"/>
        <v>0</v>
      </c>
      <c r="K100" s="192">
        <f t="shared" si="27"/>
        <v>0</v>
      </c>
      <c r="L100" s="192">
        <f t="shared" si="27"/>
        <v>0</v>
      </c>
      <c r="M100" s="192">
        <f t="shared" si="27"/>
        <v>0</v>
      </c>
      <c r="N100" s="193">
        <f t="shared" si="27"/>
        <v>0</v>
      </c>
    </row>
    <row r="101" spans="1:14" s="53" customFormat="1" ht="12.75" customHeight="1">
      <c r="A101" s="144"/>
      <c r="B101" s="45" t="s">
        <v>585</v>
      </c>
      <c r="C101" s="38" t="s">
        <v>644</v>
      </c>
      <c r="D101" s="103">
        <v>106720</v>
      </c>
      <c r="E101" s="103"/>
      <c r="F101" s="103"/>
      <c r="G101" s="103">
        <f>D101+E101-F101</f>
        <v>106720</v>
      </c>
      <c r="H101" s="103">
        <f aca="true" t="shared" si="28" ref="H101:H110">G101</f>
        <v>106720</v>
      </c>
      <c r="I101" s="103"/>
      <c r="J101" s="194"/>
      <c r="K101" s="195"/>
      <c r="L101" s="198"/>
      <c r="M101" s="198"/>
      <c r="N101" s="341"/>
    </row>
    <row r="102" spans="1:14" s="53" customFormat="1" ht="12.75" customHeight="1">
      <c r="A102" s="144"/>
      <c r="B102" s="45" t="s">
        <v>594</v>
      </c>
      <c r="C102" s="38" t="s">
        <v>595</v>
      </c>
      <c r="D102" s="103">
        <v>7520</v>
      </c>
      <c r="E102" s="103"/>
      <c r="F102" s="103"/>
      <c r="G102" s="103">
        <f aca="true" t="shared" si="29" ref="G102:G110">D102+E102-F102</f>
        <v>7520</v>
      </c>
      <c r="H102" s="103">
        <f t="shared" si="28"/>
        <v>7520</v>
      </c>
      <c r="I102" s="103"/>
      <c r="J102" s="194"/>
      <c r="K102" s="195"/>
      <c r="L102" s="198"/>
      <c r="M102" s="198"/>
      <c r="N102" s="341"/>
    </row>
    <row r="103" spans="1:14" s="53" customFormat="1" ht="12.75" customHeight="1">
      <c r="A103" s="144"/>
      <c r="B103" s="45" t="s">
        <v>596</v>
      </c>
      <c r="C103" s="38" t="s">
        <v>669</v>
      </c>
      <c r="D103" s="103">
        <v>9010</v>
      </c>
      <c r="E103" s="103"/>
      <c r="F103" s="103"/>
      <c r="G103" s="103">
        <f t="shared" si="29"/>
        <v>9010</v>
      </c>
      <c r="H103" s="103">
        <f t="shared" si="28"/>
        <v>9010</v>
      </c>
      <c r="I103" s="103"/>
      <c r="J103" s="194"/>
      <c r="K103" s="195"/>
      <c r="L103" s="198"/>
      <c r="M103" s="198"/>
      <c r="N103" s="341"/>
    </row>
    <row r="104" spans="1:14" s="53" customFormat="1" ht="12.75" customHeight="1">
      <c r="A104" s="144"/>
      <c r="B104" s="45" t="s">
        <v>599</v>
      </c>
      <c r="C104" s="38" t="s">
        <v>671</v>
      </c>
      <c r="D104" s="103">
        <v>7900</v>
      </c>
      <c r="E104" s="103"/>
      <c r="F104" s="103"/>
      <c r="G104" s="103">
        <f t="shared" si="29"/>
        <v>7900</v>
      </c>
      <c r="H104" s="103">
        <f t="shared" si="28"/>
        <v>7900</v>
      </c>
      <c r="I104" s="103"/>
      <c r="J104" s="194"/>
      <c r="K104" s="195"/>
      <c r="L104" s="198"/>
      <c r="M104" s="198"/>
      <c r="N104" s="341"/>
    </row>
    <row r="105" spans="1:14" s="53" customFormat="1" ht="12.75" customHeight="1">
      <c r="A105" s="144"/>
      <c r="B105" s="45" t="s">
        <v>862</v>
      </c>
      <c r="C105" s="38" t="s">
        <v>866</v>
      </c>
      <c r="D105" s="103">
        <v>450</v>
      </c>
      <c r="E105" s="103"/>
      <c r="F105" s="103"/>
      <c r="G105" s="103">
        <f t="shared" si="29"/>
        <v>450</v>
      </c>
      <c r="H105" s="103">
        <f t="shared" si="28"/>
        <v>450</v>
      </c>
      <c r="I105" s="103"/>
      <c r="J105" s="194"/>
      <c r="K105" s="195"/>
      <c r="L105" s="198"/>
      <c r="M105" s="198"/>
      <c r="N105" s="341"/>
    </row>
    <row r="106" spans="1:14" s="53" customFormat="1" ht="12.75" customHeight="1">
      <c r="A106" s="144"/>
      <c r="B106" s="45" t="s">
        <v>601</v>
      </c>
      <c r="C106" s="38" t="s">
        <v>602</v>
      </c>
      <c r="D106" s="103">
        <v>0</v>
      </c>
      <c r="E106" s="103"/>
      <c r="F106" s="103"/>
      <c r="G106" s="103">
        <f t="shared" si="29"/>
        <v>0</v>
      </c>
      <c r="H106" s="103">
        <f t="shared" si="28"/>
        <v>0</v>
      </c>
      <c r="I106" s="103"/>
      <c r="J106" s="194"/>
      <c r="K106" s="195"/>
      <c r="L106" s="198"/>
      <c r="M106" s="198"/>
      <c r="N106" s="341"/>
    </row>
    <row r="107" spans="1:14" s="53" customFormat="1" ht="12.75" customHeight="1">
      <c r="A107" s="144"/>
      <c r="B107" s="45" t="s">
        <v>225</v>
      </c>
      <c r="C107" s="38" t="s">
        <v>226</v>
      </c>
      <c r="D107" s="103">
        <v>0</v>
      </c>
      <c r="E107" s="103"/>
      <c r="F107" s="103"/>
      <c r="G107" s="103">
        <f t="shared" si="29"/>
        <v>0</v>
      </c>
      <c r="H107" s="103">
        <f t="shared" si="28"/>
        <v>0</v>
      </c>
      <c r="I107" s="103"/>
      <c r="J107" s="194"/>
      <c r="K107" s="195"/>
      <c r="L107" s="198"/>
      <c r="M107" s="198"/>
      <c r="N107" s="341"/>
    </row>
    <row r="108" spans="1:14" s="53" customFormat="1" ht="12.75" customHeight="1">
      <c r="A108" s="144"/>
      <c r="B108" s="45" t="s">
        <v>863</v>
      </c>
      <c r="C108" s="38" t="s">
        <v>868</v>
      </c>
      <c r="D108" s="103">
        <v>1800</v>
      </c>
      <c r="E108" s="103"/>
      <c r="F108" s="103"/>
      <c r="G108" s="103">
        <f t="shared" si="29"/>
        <v>1800</v>
      </c>
      <c r="H108" s="103">
        <f t="shared" si="28"/>
        <v>1800</v>
      </c>
      <c r="I108" s="103"/>
      <c r="J108" s="194"/>
      <c r="K108" s="195"/>
      <c r="L108" s="198"/>
      <c r="M108" s="198"/>
      <c r="N108" s="341"/>
    </row>
    <row r="109" spans="1:14" s="53" customFormat="1" ht="12.75" customHeight="1">
      <c r="A109" s="144"/>
      <c r="B109" s="45" t="s">
        <v>864</v>
      </c>
      <c r="C109" s="38" t="s">
        <v>869</v>
      </c>
      <c r="D109" s="103">
        <v>1900</v>
      </c>
      <c r="E109" s="103"/>
      <c r="F109" s="103"/>
      <c r="G109" s="103">
        <f t="shared" si="29"/>
        <v>1900</v>
      </c>
      <c r="H109" s="103">
        <f t="shared" si="28"/>
        <v>1900</v>
      </c>
      <c r="I109" s="103"/>
      <c r="J109" s="194"/>
      <c r="K109" s="195"/>
      <c r="L109" s="198"/>
      <c r="M109" s="198"/>
      <c r="N109" s="341"/>
    </row>
    <row r="110" spans="1:14" s="53" customFormat="1" ht="12.75" customHeight="1">
      <c r="A110" s="144"/>
      <c r="B110" s="45" t="s">
        <v>865</v>
      </c>
      <c r="C110" s="38" t="s">
        <v>870</v>
      </c>
      <c r="D110" s="103">
        <v>5600</v>
      </c>
      <c r="E110" s="103"/>
      <c r="F110" s="103"/>
      <c r="G110" s="103">
        <f t="shared" si="29"/>
        <v>5600</v>
      </c>
      <c r="H110" s="103">
        <f t="shared" si="28"/>
        <v>5600</v>
      </c>
      <c r="I110" s="103"/>
      <c r="J110" s="194"/>
      <c r="K110" s="195"/>
      <c r="L110" s="198"/>
      <c r="M110" s="198"/>
      <c r="N110" s="341"/>
    </row>
    <row r="111" spans="1:14" s="52" customFormat="1" ht="15.75" customHeight="1">
      <c r="A111" s="142" t="s">
        <v>645</v>
      </c>
      <c r="B111" s="138"/>
      <c r="C111" s="86" t="s">
        <v>646</v>
      </c>
      <c r="D111" s="192">
        <f aca="true" t="shared" si="30" ref="D111:N111">SUM(D112:D137)</f>
        <v>3107764</v>
      </c>
      <c r="E111" s="192">
        <f t="shared" si="30"/>
        <v>0</v>
      </c>
      <c r="F111" s="192">
        <f t="shared" si="30"/>
        <v>0</v>
      </c>
      <c r="G111" s="192">
        <f t="shared" si="30"/>
        <v>3107764</v>
      </c>
      <c r="H111" s="192">
        <f t="shared" si="30"/>
        <v>3107764</v>
      </c>
      <c r="I111" s="192">
        <f t="shared" si="30"/>
        <v>2037270</v>
      </c>
      <c r="J111" s="192">
        <f t="shared" si="30"/>
        <v>334499</v>
      </c>
      <c r="K111" s="192">
        <f t="shared" si="30"/>
        <v>14010</v>
      </c>
      <c r="L111" s="192">
        <f t="shared" si="30"/>
        <v>0</v>
      </c>
      <c r="M111" s="192">
        <f t="shared" si="30"/>
        <v>0</v>
      </c>
      <c r="N111" s="193">
        <f t="shared" si="30"/>
        <v>0</v>
      </c>
    </row>
    <row r="112" spans="1:14" s="52" customFormat="1" ht="23.25" customHeight="1">
      <c r="A112" s="211"/>
      <c r="B112" s="206" t="s">
        <v>641</v>
      </c>
      <c r="C112" s="209" t="s">
        <v>554</v>
      </c>
      <c r="D112" s="205">
        <v>5000</v>
      </c>
      <c r="E112" s="205"/>
      <c r="F112" s="205"/>
      <c r="G112" s="205">
        <f>D112+E112-F112</f>
        <v>5000</v>
      </c>
      <c r="H112" s="205">
        <f>G112</f>
        <v>5000</v>
      </c>
      <c r="I112" s="205"/>
      <c r="J112" s="205"/>
      <c r="K112" s="205">
        <f>H112</f>
        <v>5000</v>
      </c>
      <c r="L112" s="205"/>
      <c r="M112" s="205"/>
      <c r="N112" s="240"/>
    </row>
    <row r="113" spans="1:14" s="52" customFormat="1" ht="21" customHeight="1">
      <c r="A113" s="211"/>
      <c r="B113" s="45" t="s">
        <v>311</v>
      </c>
      <c r="C113" s="38" t="s">
        <v>414</v>
      </c>
      <c r="D113" s="205">
        <v>9010</v>
      </c>
      <c r="E113" s="205"/>
      <c r="F113" s="205"/>
      <c r="G113" s="205">
        <f aca="true" t="shared" si="31" ref="G113:G137">D113+E113-F113</f>
        <v>9010</v>
      </c>
      <c r="H113" s="205">
        <f aca="true" t="shared" si="32" ref="H113:H137">G113</f>
        <v>9010</v>
      </c>
      <c r="I113" s="205"/>
      <c r="J113" s="205"/>
      <c r="K113" s="205">
        <f>H113</f>
        <v>9010</v>
      </c>
      <c r="L113" s="205"/>
      <c r="M113" s="205"/>
      <c r="N113" s="240"/>
    </row>
    <row r="114" spans="1:14" s="53" customFormat="1" ht="16.5" customHeight="1">
      <c r="A114" s="144"/>
      <c r="B114" s="45" t="s">
        <v>239</v>
      </c>
      <c r="C114" s="38" t="s">
        <v>186</v>
      </c>
      <c r="D114" s="103">
        <v>2000</v>
      </c>
      <c r="E114" s="103"/>
      <c r="F114" s="103"/>
      <c r="G114" s="205">
        <f t="shared" si="31"/>
        <v>2000</v>
      </c>
      <c r="H114" s="205">
        <f t="shared" si="32"/>
        <v>2000</v>
      </c>
      <c r="I114" s="103"/>
      <c r="J114" s="194"/>
      <c r="K114" s="195"/>
      <c r="L114" s="198"/>
      <c r="M114" s="198"/>
      <c r="N114" s="341"/>
    </row>
    <row r="115" spans="1:14" s="53" customFormat="1" ht="15.75" customHeight="1">
      <c r="A115" s="144"/>
      <c r="B115" s="45" t="s">
        <v>586</v>
      </c>
      <c r="C115" s="38" t="s">
        <v>208</v>
      </c>
      <c r="D115" s="103">
        <v>1856900</v>
      </c>
      <c r="E115" s="103"/>
      <c r="F115" s="103"/>
      <c r="G115" s="205">
        <f t="shared" si="31"/>
        <v>1856900</v>
      </c>
      <c r="H115" s="205">
        <f t="shared" si="32"/>
        <v>1856900</v>
      </c>
      <c r="I115" s="103">
        <f>H115</f>
        <v>1856900</v>
      </c>
      <c r="J115" s="194"/>
      <c r="K115" s="195"/>
      <c r="L115" s="198"/>
      <c r="M115" s="198"/>
      <c r="N115" s="341"/>
    </row>
    <row r="116" spans="1:14" s="53" customFormat="1" ht="16.5" customHeight="1">
      <c r="A116" s="144"/>
      <c r="B116" s="45" t="s">
        <v>590</v>
      </c>
      <c r="C116" s="38" t="s">
        <v>591</v>
      </c>
      <c r="D116" s="103">
        <v>135370</v>
      </c>
      <c r="E116" s="103"/>
      <c r="F116" s="103"/>
      <c r="G116" s="205">
        <f t="shared" si="31"/>
        <v>135370</v>
      </c>
      <c r="H116" s="205">
        <f t="shared" si="32"/>
        <v>135370</v>
      </c>
      <c r="I116" s="103">
        <f>H116</f>
        <v>135370</v>
      </c>
      <c r="J116" s="194"/>
      <c r="K116" s="195"/>
      <c r="L116" s="198"/>
      <c r="M116" s="198"/>
      <c r="N116" s="341"/>
    </row>
    <row r="117" spans="1:14" s="53" customFormat="1" ht="15" customHeight="1">
      <c r="A117" s="144"/>
      <c r="B117" s="148" t="s">
        <v>635</v>
      </c>
      <c r="C117" s="38" t="s">
        <v>617</v>
      </c>
      <c r="D117" s="103">
        <v>287804</v>
      </c>
      <c r="E117" s="103"/>
      <c r="F117" s="103"/>
      <c r="G117" s="205">
        <f t="shared" si="31"/>
        <v>287804</v>
      </c>
      <c r="H117" s="205">
        <f t="shared" si="32"/>
        <v>287804</v>
      </c>
      <c r="I117" s="103"/>
      <c r="J117" s="194">
        <f>H117</f>
        <v>287804</v>
      </c>
      <c r="K117" s="195"/>
      <c r="L117" s="198"/>
      <c r="M117" s="198"/>
      <c r="N117" s="341"/>
    </row>
    <row r="118" spans="1:14" s="53" customFormat="1" ht="15" customHeight="1">
      <c r="A118" s="144"/>
      <c r="B118" s="148" t="s">
        <v>592</v>
      </c>
      <c r="C118" s="38" t="s">
        <v>593</v>
      </c>
      <c r="D118" s="103">
        <v>46695</v>
      </c>
      <c r="E118" s="103"/>
      <c r="F118" s="103"/>
      <c r="G118" s="205">
        <f t="shared" si="31"/>
        <v>46695</v>
      </c>
      <c r="H118" s="205">
        <f t="shared" si="32"/>
        <v>46695</v>
      </c>
      <c r="I118" s="103"/>
      <c r="J118" s="194">
        <f>D118</f>
        <v>46695</v>
      </c>
      <c r="K118" s="195"/>
      <c r="L118" s="198"/>
      <c r="M118" s="198"/>
      <c r="N118" s="341"/>
    </row>
    <row r="119" spans="1:14" s="53" customFormat="1" ht="13.5" customHeight="1">
      <c r="A119" s="144"/>
      <c r="B119" s="148" t="s">
        <v>132</v>
      </c>
      <c r="C119" s="38" t="s">
        <v>133</v>
      </c>
      <c r="D119" s="103">
        <v>45000</v>
      </c>
      <c r="E119" s="103"/>
      <c r="F119" s="103"/>
      <c r="G119" s="205">
        <f t="shared" si="31"/>
        <v>45000</v>
      </c>
      <c r="H119" s="205">
        <f t="shared" si="32"/>
        <v>45000</v>
      </c>
      <c r="I119" s="103">
        <f>H119</f>
        <v>45000</v>
      </c>
      <c r="J119" s="194"/>
      <c r="K119" s="195"/>
      <c r="L119" s="198"/>
      <c r="M119" s="198"/>
      <c r="N119" s="341"/>
    </row>
    <row r="120" spans="1:14" s="53" customFormat="1" ht="15.75" customHeight="1">
      <c r="A120" s="144"/>
      <c r="B120" s="45" t="s">
        <v>594</v>
      </c>
      <c r="C120" s="38" t="s">
        <v>595</v>
      </c>
      <c r="D120" s="103">
        <v>70000</v>
      </c>
      <c r="E120" s="103"/>
      <c r="F120" s="103"/>
      <c r="G120" s="205">
        <f t="shared" si="31"/>
        <v>70000</v>
      </c>
      <c r="H120" s="205">
        <f t="shared" si="32"/>
        <v>70000</v>
      </c>
      <c r="I120" s="103"/>
      <c r="J120" s="194"/>
      <c r="K120" s="195"/>
      <c r="L120" s="198"/>
      <c r="M120" s="198"/>
      <c r="N120" s="341"/>
    </row>
    <row r="121" spans="1:14" s="53" customFormat="1" ht="15.75" customHeight="1">
      <c r="A121" s="144"/>
      <c r="B121" s="45" t="s">
        <v>596</v>
      </c>
      <c r="C121" s="38" t="s">
        <v>669</v>
      </c>
      <c r="D121" s="103">
        <v>70000</v>
      </c>
      <c r="E121" s="103"/>
      <c r="F121" s="103"/>
      <c r="G121" s="205">
        <f t="shared" si="31"/>
        <v>70000</v>
      </c>
      <c r="H121" s="205">
        <f t="shared" si="32"/>
        <v>70000</v>
      </c>
      <c r="I121" s="103"/>
      <c r="J121" s="194"/>
      <c r="K121" s="195"/>
      <c r="L121" s="198"/>
      <c r="M121" s="198"/>
      <c r="N121" s="341"/>
    </row>
    <row r="122" spans="1:14" s="53" customFormat="1" ht="15.75" customHeight="1">
      <c r="A122" s="144"/>
      <c r="B122" s="45" t="s">
        <v>598</v>
      </c>
      <c r="C122" s="38" t="s">
        <v>670</v>
      </c>
      <c r="D122" s="103">
        <v>20000</v>
      </c>
      <c r="E122" s="103"/>
      <c r="F122" s="103"/>
      <c r="G122" s="205">
        <f t="shared" si="31"/>
        <v>20000</v>
      </c>
      <c r="H122" s="205">
        <f t="shared" si="32"/>
        <v>20000</v>
      </c>
      <c r="I122" s="103"/>
      <c r="J122" s="194"/>
      <c r="K122" s="195"/>
      <c r="L122" s="198"/>
      <c r="M122" s="198"/>
      <c r="N122" s="341"/>
    </row>
    <row r="123" spans="1:14" s="53" customFormat="1" ht="15.75" customHeight="1">
      <c r="A123" s="144"/>
      <c r="B123" s="45" t="s">
        <v>655</v>
      </c>
      <c r="C123" s="38" t="s">
        <v>656</v>
      </c>
      <c r="D123" s="103">
        <v>1000</v>
      </c>
      <c r="E123" s="103"/>
      <c r="F123" s="103"/>
      <c r="G123" s="205">
        <f t="shared" si="31"/>
        <v>1000</v>
      </c>
      <c r="H123" s="205">
        <f t="shared" si="32"/>
        <v>1000</v>
      </c>
      <c r="I123" s="103"/>
      <c r="J123" s="194"/>
      <c r="K123" s="195"/>
      <c r="L123" s="198"/>
      <c r="M123" s="198"/>
      <c r="N123" s="341"/>
    </row>
    <row r="124" spans="1:14" s="53" customFormat="1" ht="13.5" customHeight="1">
      <c r="A124" s="144"/>
      <c r="B124" s="45" t="s">
        <v>599</v>
      </c>
      <c r="C124" s="38" t="s">
        <v>671</v>
      </c>
      <c r="D124" s="103">
        <v>431071</v>
      </c>
      <c r="E124" s="103"/>
      <c r="F124" s="103"/>
      <c r="G124" s="205">
        <f t="shared" si="31"/>
        <v>431071</v>
      </c>
      <c r="H124" s="205">
        <f t="shared" si="32"/>
        <v>431071</v>
      </c>
      <c r="I124" s="103"/>
      <c r="J124" s="194"/>
      <c r="K124" s="195"/>
      <c r="L124" s="198"/>
      <c r="M124" s="198"/>
      <c r="N124" s="341"/>
    </row>
    <row r="125" spans="1:14" s="53" customFormat="1" ht="13.5" customHeight="1">
      <c r="A125" s="144"/>
      <c r="B125" s="45" t="s">
        <v>134</v>
      </c>
      <c r="C125" s="38" t="s">
        <v>1028</v>
      </c>
      <c r="D125" s="103">
        <v>3500</v>
      </c>
      <c r="E125" s="103"/>
      <c r="F125" s="103"/>
      <c r="G125" s="205">
        <f t="shared" si="31"/>
        <v>3500</v>
      </c>
      <c r="H125" s="205">
        <f t="shared" si="32"/>
        <v>3500</v>
      </c>
      <c r="I125" s="103"/>
      <c r="J125" s="194"/>
      <c r="K125" s="195"/>
      <c r="L125" s="198"/>
      <c r="M125" s="198"/>
      <c r="N125" s="341"/>
    </row>
    <row r="126" spans="1:14" s="53" customFormat="1" ht="13.5" customHeight="1">
      <c r="A126" s="144"/>
      <c r="B126" s="45" t="s">
        <v>871</v>
      </c>
      <c r="C126" s="38" t="s">
        <v>873</v>
      </c>
      <c r="D126" s="103">
        <v>10000</v>
      </c>
      <c r="E126" s="103"/>
      <c r="F126" s="103"/>
      <c r="G126" s="205">
        <f t="shared" si="31"/>
        <v>10000</v>
      </c>
      <c r="H126" s="205">
        <f t="shared" si="32"/>
        <v>10000</v>
      </c>
      <c r="I126" s="103"/>
      <c r="J126" s="194"/>
      <c r="K126" s="195"/>
      <c r="L126" s="198"/>
      <c r="M126" s="198"/>
      <c r="N126" s="341"/>
    </row>
    <row r="127" spans="1:14" s="53" customFormat="1" ht="13.5" customHeight="1">
      <c r="A127" s="144"/>
      <c r="B127" s="45" t="s">
        <v>862</v>
      </c>
      <c r="C127" s="38" t="s">
        <v>866</v>
      </c>
      <c r="D127" s="103">
        <v>10000</v>
      </c>
      <c r="E127" s="103"/>
      <c r="F127" s="103"/>
      <c r="G127" s="205">
        <f t="shared" si="31"/>
        <v>10000</v>
      </c>
      <c r="H127" s="205">
        <f t="shared" si="32"/>
        <v>10000</v>
      </c>
      <c r="I127" s="103"/>
      <c r="J127" s="194"/>
      <c r="K127" s="195"/>
      <c r="L127" s="198"/>
      <c r="M127" s="198"/>
      <c r="N127" s="341"/>
    </row>
    <row r="128" spans="1:14" s="53" customFormat="1" ht="13.5" customHeight="1">
      <c r="A128" s="144"/>
      <c r="B128" s="45" t="s">
        <v>872</v>
      </c>
      <c r="C128" s="38" t="s">
        <v>874</v>
      </c>
      <c r="D128" s="103">
        <v>600</v>
      </c>
      <c r="E128" s="103"/>
      <c r="F128" s="103"/>
      <c r="G128" s="205">
        <f t="shared" si="31"/>
        <v>600</v>
      </c>
      <c r="H128" s="205">
        <f t="shared" si="32"/>
        <v>600</v>
      </c>
      <c r="I128" s="103"/>
      <c r="J128" s="194"/>
      <c r="K128" s="195"/>
      <c r="L128" s="198"/>
      <c r="M128" s="198"/>
      <c r="N128" s="341"/>
    </row>
    <row r="129" spans="1:14" s="53" customFormat="1" ht="14.25" customHeight="1">
      <c r="A129" s="144"/>
      <c r="B129" s="45" t="s">
        <v>601</v>
      </c>
      <c r="C129" s="38" t="s">
        <v>602</v>
      </c>
      <c r="D129" s="103">
        <v>9300</v>
      </c>
      <c r="E129" s="103"/>
      <c r="F129" s="103"/>
      <c r="G129" s="205">
        <f t="shared" si="31"/>
        <v>9300</v>
      </c>
      <c r="H129" s="205">
        <f t="shared" si="32"/>
        <v>9300</v>
      </c>
      <c r="I129" s="103"/>
      <c r="J129" s="194"/>
      <c r="K129" s="195"/>
      <c r="L129" s="198"/>
      <c r="M129" s="198"/>
      <c r="N129" s="341"/>
    </row>
    <row r="130" spans="1:14" s="53" customFormat="1" ht="14.25" customHeight="1">
      <c r="A130" s="144"/>
      <c r="B130" s="45" t="s">
        <v>225</v>
      </c>
      <c r="C130" s="38" t="s">
        <v>226</v>
      </c>
      <c r="D130" s="103">
        <v>4000</v>
      </c>
      <c r="E130" s="103"/>
      <c r="F130" s="103"/>
      <c r="G130" s="205">
        <f t="shared" si="31"/>
        <v>4000</v>
      </c>
      <c r="H130" s="205">
        <f t="shared" si="32"/>
        <v>4000</v>
      </c>
      <c r="I130" s="103"/>
      <c r="J130" s="194"/>
      <c r="K130" s="195"/>
      <c r="L130" s="198"/>
      <c r="M130" s="198"/>
      <c r="N130" s="341"/>
    </row>
    <row r="131" spans="1:14" s="53" customFormat="1" ht="15.75" customHeight="1">
      <c r="A131" s="144"/>
      <c r="B131" s="45" t="s">
        <v>603</v>
      </c>
      <c r="C131" s="38" t="s">
        <v>541</v>
      </c>
      <c r="D131" s="103">
        <v>666</v>
      </c>
      <c r="E131" s="103"/>
      <c r="F131" s="103"/>
      <c r="G131" s="205">
        <f t="shared" si="31"/>
        <v>666</v>
      </c>
      <c r="H131" s="205">
        <f t="shared" si="32"/>
        <v>666</v>
      </c>
      <c r="I131" s="103"/>
      <c r="J131" s="194"/>
      <c r="K131" s="195"/>
      <c r="L131" s="198"/>
      <c r="M131" s="198"/>
      <c r="N131" s="341"/>
    </row>
    <row r="132" spans="1:14" s="53" customFormat="1" ht="15.75" customHeight="1">
      <c r="A132" s="144"/>
      <c r="B132" s="45" t="s">
        <v>605</v>
      </c>
      <c r="C132" s="38" t="s">
        <v>606</v>
      </c>
      <c r="D132" s="103">
        <v>46196</v>
      </c>
      <c r="E132" s="103"/>
      <c r="F132" s="103"/>
      <c r="G132" s="205">
        <f t="shared" si="31"/>
        <v>46196</v>
      </c>
      <c r="H132" s="205">
        <f t="shared" si="32"/>
        <v>46196</v>
      </c>
      <c r="I132" s="103"/>
      <c r="J132" s="194"/>
      <c r="K132" s="195"/>
      <c r="L132" s="198"/>
      <c r="M132" s="198"/>
      <c r="N132" s="341"/>
    </row>
    <row r="133" spans="1:14" s="53" customFormat="1" ht="15.75" customHeight="1">
      <c r="A133" s="145"/>
      <c r="B133" s="148" t="s">
        <v>620</v>
      </c>
      <c r="C133" s="38" t="s">
        <v>621</v>
      </c>
      <c r="D133" s="103">
        <v>52</v>
      </c>
      <c r="E133" s="103"/>
      <c r="F133" s="103"/>
      <c r="G133" s="205">
        <f t="shared" si="31"/>
        <v>52</v>
      </c>
      <c r="H133" s="205">
        <f t="shared" si="32"/>
        <v>52</v>
      </c>
      <c r="I133" s="103"/>
      <c r="J133" s="194"/>
      <c r="K133" s="195"/>
      <c r="L133" s="198"/>
      <c r="M133" s="198"/>
      <c r="N133" s="341"/>
    </row>
    <row r="134" spans="1:14" s="53" customFormat="1" ht="16.5" customHeight="1">
      <c r="A134" s="145"/>
      <c r="B134" s="148" t="s">
        <v>147</v>
      </c>
      <c r="C134" s="38" t="s">
        <v>1040</v>
      </c>
      <c r="D134" s="103">
        <v>700</v>
      </c>
      <c r="E134" s="103"/>
      <c r="F134" s="103"/>
      <c r="G134" s="205">
        <f t="shared" si="31"/>
        <v>700</v>
      </c>
      <c r="H134" s="205">
        <f t="shared" si="32"/>
        <v>700</v>
      </c>
      <c r="I134" s="103"/>
      <c r="J134" s="194"/>
      <c r="K134" s="195"/>
      <c r="L134" s="198"/>
      <c r="M134" s="198"/>
      <c r="N134" s="341"/>
    </row>
    <row r="135" spans="1:14" s="53" customFormat="1" ht="15.75" customHeight="1">
      <c r="A135" s="145"/>
      <c r="B135" s="148" t="s">
        <v>863</v>
      </c>
      <c r="C135" s="38" t="s">
        <v>868</v>
      </c>
      <c r="D135" s="103">
        <v>10800</v>
      </c>
      <c r="E135" s="103"/>
      <c r="F135" s="103"/>
      <c r="G135" s="205">
        <f t="shared" si="31"/>
        <v>10800</v>
      </c>
      <c r="H135" s="205">
        <f t="shared" si="32"/>
        <v>10800</v>
      </c>
      <c r="I135" s="103"/>
      <c r="J135" s="194"/>
      <c r="K135" s="195"/>
      <c r="L135" s="198"/>
      <c r="M135" s="198"/>
      <c r="N135" s="341"/>
    </row>
    <row r="136" spans="1:14" s="53" customFormat="1" ht="13.5" customHeight="1">
      <c r="A136" s="145"/>
      <c r="B136" s="148" t="s">
        <v>864</v>
      </c>
      <c r="C136" s="38" t="s">
        <v>869</v>
      </c>
      <c r="D136" s="103">
        <v>4100</v>
      </c>
      <c r="E136" s="103"/>
      <c r="F136" s="103"/>
      <c r="G136" s="205">
        <f t="shared" si="31"/>
        <v>4100</v>
      </c>
      <c r="H136" s="205">
        <f t="shared" si="32"/>
        <v>4100</v>
      </c>
      <c r="I136" s="103"/>
      <c r="J136" s="194"/>
      <c r="K136" s="195"/>
      <c r="L136" s="198"/>
      <c r="M136" s="198"/>
      <c r="N136" s="341"/>
    </row>
    <row r="137" spans="1:14" s="53" customFormat="1" ht="15.75" customHeight="1">
      <c r="A137" s="145"/>
      <c r="B137" s="148" t="s">
        <v>865</v>
      </c>
      <c r="C137" s="38" t="s">
        <v>870</v>
      </c>
      <c r="D137" s="103">
        <v>28000</v>
      </c>
      <c r="E137" s="103"/>
      <c r="F137" s="103"/>
      <c r="G137" s="205">
        <f t="shared" si="31"/>
        <v>28000</v>
      </c>
      <c r="H137" s="205">
        <f t="shared" si="32"/>
        <v>28000</v>
      </c>
      <c r="I137" s="103"/>
      <c r="J137" s="194"/>
      <c r="K137" s="195"/>
      <c r="L137" s="198"/>
      <c r="M137" s="198"/>
      <c r="N137" s="341"/>
    </row>
    <row r="138" spans="1:14" s="53" customFormat="1" ht="15" customHeight="1">
      <c r="A138" s="142" t="s">
        <v>647</v>
      </c>
      <c r="B138" s="138"/>
      <c r="C138" s="86" t="s">
        <v>851</v>
      </c>
      <c r="D138" s="192">
        <f>SUM(D139:D146)</f>
        <v>15000</v>
      </c>
      <c r="E138" s="192">
        <f>SUM(E139:E146)</f>
        <v>0</v>
      </c>
      <c r="F138" s="192">
        <f>SUM(F139:F146)</f>
        <v>0</v>
      </c>
      <c r="G138" s="192">
        <f>SUM(G139:G146)</f>
        <v>15000</v>
      </c>
      <c r="H138" s="192">
        <f>SUM(H139:H146)</f>
        <v>15000</v>
      </c>
      <c r="I138" s="192">
        <f aca="true" t="shared" si="33" ref="I138:N138">SUM(I139:I146)</f>
        <v>6450</v>
      </c>
      <c r="J138" s="192">
        <f t="shared" si="33"/>
        <v>1015</v>
      </c>
      <c r="K138" s="192">
        <f t="shared" si="33"/>
        <v>0</v>
      </c>
      <c r="L138" s="192">
        <f t="shared" si="33"/>
        <v>0</v>
      </c>
      <c r="M138" s="192">
        <f t="shared" si="33"/>
        <v>0</v>
      </c>
      <c r="N138" s="193">
        <f t="shared" si="33"/>
        <v>0</v>
      </c>
    </row>
    <row r="139" spans="1:14" s="53" customFormat="1" ht="16.5" customHeight="1">
      <c r="A139" s="145"/>
      <c r="B139" s="45" t="s">
        <v>585</v>
      </c>
      <c r="C139" s="38" t="s">
        <v>644</v>
      </c>
      <c r="D139" s="103">
        <v>6630</v>
      </c>
      <c r="E139" s="103"/>
      <c r="F139" s="103"/>
      <c r="G139" s="103">
        <f>D139+E139-F139</f>
        <v>6630</v>
      </c>
      <c r="H139" s="103">
        <f>G139</f>
        <v>6630</v>
      </c>
      <c r="I139" s="103"/>
      <c r="J139" s="194"/>
      <c r="K139" s="195"/>
      <c r="L139" s="198"/>
      <c r="M139" s="198"/>
      <c r="N139" s="341"/>
    </row>
    <row r="140" spans="1:14" s="53" customFormat="1" ht="15.75" customHeight="1">
      <c r="A140" s="144"/>
      <c r="B140" s="45" t="s">
        <v>616</v>
      </c>
      <c r="C140" s="38" t="s">
        <v>649</v>
      </c>
      <c r="D140" s="103">
        <v>975</v>
      </c>
      <c r="E140" s="103"/>
      <c r="F140" s="103"/>
      <c r="G140" s="103">
        <f aca="true" t="shared" si="34" ref="G140:G146">D140+E140-F140</f>
        <v>975</v>
      </c>
      <c r="H140" s="103">
        <f aca="true" t="shared" si="35" ref="H140:H146">G140</f>
        <v>975</v>
      </c>
      <c r="I140" s="103"/>
      <c r="J140" s="194">
        <f>H140</f>
        <v>975</v>
      </c>
      <c r="K140" s="195"/>
      <c r="L140" s="198"/>
      <c r="M140" s="198"/>
      <c r="N140" s="341"/>
    </row>
    <row r="141" spans="1:14" s="53" customFormat="1" ht="15.75" customHeight="1">
      <c r="A141" s="144"/>
      <c r="B141" s="45" t="s">
        <v>592</v>
      </c>
      <c r="C141" s="38" t="s">
        <v>593</v>
      </c>
      <c r="D141" s="103">
        <v>40</v>
      </c>
      <c r="E141" s="103"/>
      <c r="F141" s="103"/>
      <c r="G141" s="103">
        <f t="shared" si="34"/>
        <v>40</v>
      </c>
      <c r="H141" s="103">
        <f t="shared" si="35"/>
        <v>40</v>
      </c>
      <c r="I141" s="103"/>
      <c r="J141" s="194">
        <f>H141</f>
        <v>40</v>
      </c>
      <c r="K141" s="195"/>
      <c r="L141" s="198"/>
      <c r="M141" s="198"/>
      <c r="N141" s="341"/>
    </row>
    <row r="142" spans="1:14" s="53" customFormat="1" ht="15.75" customHeight="1">
      <c r="A142" s="144"/>
      <c r="B142" s="45" t="s">
        <v>132</v>
      </c>
      <c r="C142" s="38" t="s">
        <v>133</v>
      </c>
      <c r="D142" s="103">
        <v>6450</v>
      </c>
      <c r="E142" s="103"/>
      <c r="F142" s="103"/>
      <c r="G142" s="103">
        <f t="shared" si="34"/>
        <v>6450</v>
      </c>
      <c r="H142" s="103">
        <f t="shared" si="35"/>
        <v>6450</v>
      </c>
      <c r="I142" s="103">
        <f>H142</f>
        <v>6450</v>
      </c>
      <c r="J142" s="194"/>
      <c r="K142" s="195"/>
      <c r="L142" s="198"/>
      <c r="M142" s="198"/>
      <c r="N142" s="341"/>
    </row>
    <row r="143" spans="1:14" s="53" customFormat="1" ht="16.5" customHeight="1">
      <c r="A143" s="144"/>
      <c r="B143" s="45" t="s">
        <v>594</v>
      </c>
      <c r="C143" s="38" t="s">
        <v>595</v>
      </c>
      <c r="D143" s="103">
        <v>176</v>
      </c>
      <c r="E143" s="103"/>
      <c r="F143" s="103"/>
      <c r="G143" s="103">
        <f t="shared" si="34"/>
        <v>176</v>
      </c>
      <c r="H143" s="103">
        <f t="shared" si="35"/>
        <v>176</v>
      </c>
      <c r="I143" s="103"/>
      <c r="J143" s="194"/>
      <c r="K143" s="195"/>
      <c r="L143" s="198"/>
      <c r="M143" s="198"/>
      <c r="N143" s="341"/>
    </row>
    <row r="144" spans="1:14" s="53" customFormat="1" ht="15.75" customHeight="1">
      <c r="A144" s="144"/>
      <c r="B144" s="45" t="s">
        <v>599</v>
      </c>
      <c r="C144" s="38" t="s">
        <v>671</v>
      </c>
      <c r="D144" s="103">
        <v>245</v>
      </c>
      <c r="E144" s="103"/>
      <c r="F144" s="103"/>
      <c r="G144" s="103">
        <f t="shared" si="34"/>
        <v>245</v>
      </c>
      <c r="H144" s="103">
        <f t="shared" si="35"/>
        <v>245</v>
      </c>
      <c r="I144" s="103"/>
      <c r="J144" s="194"/>
      <c r="K144" s="195"/>
      <c r="L144" s="198"/>
      <c r="M144" s="198"/>
      <c r="N144" s="341"/>
    </row>
    <row r="145" spans="1:14" s="53" customFormat="1" ht="15.75" customHeight="1">
      <c r="A145" s="144"/>
      <c r="B145" s="45" t="s">
        <v>864</v>
      </c>
      <c r="C145" s="38" t="s">
        <v>869</v>
      </c>
      <c r="D145" s="103">
        <v>94</v>
      </c>
      <c r="E145" s="103"/>
      <c r="F145" s="103"/>
      <c r="G145" s="103">
        <f t="shared" si="34"/>
        <v>94</v>
      </c>
      <c r="H145" s="103">
        <f t="shared" si="35"/>
        <v>94</v>
      </c>
      <c r="I145" s="103"/>
      <c r="J145" s="194"/>
      <c r="K145" s="195"/>
      <c r="L145" s="198"/>
      <c r="M145" s="198"/>
      <c r="N145" s="341"/>
    </row>
    <row r="146" spans="1:14" s="53" customFormat="1" ht="15.75" customHeight="1">
      <c r="A146" s="144"/>
      <c r="B146" s="45" t="s">
        <v>865</v>
      </c>
      <c r="C146" s="38" t="s">
        <v>870</v>
      </c>
      <c r="D146" s="103">
        <v>390</v>
      </c>
      <c r="E146" s="103"/>
      <c r="F146" s="103"/>
      <c r="G146" s="103">
        <f t="shared" si="34"/>
        <v>390</v>
      </c>
      <c r="H146" s="103">
        <f t="shared" si="35"/>
        <v>390</v>
      </c>
      <c r="I146" s="103"/>
      <c r="J146" s="194"/>
      <c r="K146" s="195"/>
      <c r="L146" s="198"/>
      <c r="M146" s="198"/>
      <c r="N146" s="341"/>
    </row>
    <row r="147" spans="1:14" s="52" customFormat="1" ht="25.5" customHeight="1">
      <c r="A147" s="142" t="s">
        <v>916</v>
      </c>
      <c r="B147" s="138"/>
      <c r="C147" s="86" t="s">
        <v>917</v>
      </c>
      <c r="D147" s="192">
        <f>SUM(D148:D176)</f>
        <v>671592</v>
      </c>
      <c r="E147" s="192">
        <f aca="true" t="shared" si="36" ref="E147:N147">SUM(E148:E176)</f>
        <v>1408</v>
      </c>
      <c r="F147" s="192">
        <f t="shared" si="36"/>
        <v>1408</v>
      </c>
      <c r="G147" s="192">
        <f t="shared" si="36"/>
        <v>671592</v>
      </c>
      <c r="H147" s="192">
        <f t="shared" si="36"/>
        <v>432703</v>
      </c>
      <c r="I147" s="192">
        <f t="shared" si="36"/>
        <v>65375</v>
      </c>
      <c r="J147" s="192">
        <f t="shared" si="36"/>
        <v>5935</v>
      </c>
      <c r="K147" s="192">
        <f t="shared" si="36"/>
        <v>5976</v>
      </c>
      <c r="L147" s="192">
        <f t="shared" si="36"/>
        <v>0</v>
      </c>
      <c r="M147" s="192">
        <f t="shared" si="36"/>
        <v>0</v>
      </c>
      <c r="N147" s="193">
        <f t="shared" si="36"/>
        <v>238889</v>
      </c>
    </row>
    <row r="148" spans="1:14" s="52" customFormat="1" ht="25.5" customHeight="1">
      <c r="A148" s="211"/>
      <c r="B148" s="206" t="s">
        <v>884</v>
      </c>
      <c r="C148" s="38" t="s">
        <v>258</v>
      </c>
      <c r="D148" s="205">
        <v>5000</v>
      </c>
      <c r="E148" s="205"/>
      <c r="F148" s="205"/>
      <c r="G148" s="205">
        <f>D148+E148-F148</f>
        <v>5000</v>
      </c>
      <c r="H148" s="205">
        <f>G148</f>
        <v>5000</v>
      </c>
      <c r="I148" s="205"/>
      <c r="J148" s="205"/>
      <c r="K148" s="205">
        <f>H148</f>
        <v>5000</v>
      </c>
      <c r="L148" s="205"/>
      <c r="M148" s="205"/>
      <c r="N148" s="240"/>
    </row>
    <row r="149" spans="1:14" s="52" customFormat="1" ht="25.5" customHeight="1">
      <c r="A149" s="211"/>
      <c r="B149" s="206" t="s">
        <v>432</v>
      </c>
      <c r="C149" s="209" t="s">
        <v>433</v>
      </c>
      <c r="D149" s="205">
        <v>976</v>
      </c>
      <c r="E149" s="205"/>
      <c r="F149" s="205"/>
      <c r="G149" s="205">
        <f>D149+E149-F149</f>
        <v>976</v>
      </c>
      <c r="H149" s="205">
        <f>G149</f>
        <v>976</v>
      </c>
      <c r="I149" s="205"/>
      <c r="J149" s="205"/>
      <c r="K149" s="205">
        <f>H149</f>
        <v>976</v>
      </c>
      <c r="L149" s="205"/>
      <c r="M149" s="205"/>
      <c r="N149" s="240"/>
    </row>
    <row r="150" spans="1:14" s="52" customFormat="1" ht="15.75" customHeight="1">
      <c r="A150" s="146"/>
      <c r="B150" s="206" t="s">
        <v>259</v>
      </c>
      <c r="C150" s="38" t="s">
        <v>649</v>
      </c>
      <c r="D150" s="205">
        <v>4331</v>
      </c>
      <c r="E150" s="205"/>
      <c r="F150" s="205"/>
      <c r="G150" s="205">
        <f aca="true" t="shared" si="37" ref="G150:G176">D150+E150-F150</f>
        <v>4331</v>
      </c>
      <c r="H150" s="205">
        <f aca="true" t="shared" si="38" ref="H150:H174">G150</f>
        <v>4331</v>
      </c>
      <c r="I150" s="205"/>
      <c r="J150" s="205">
        <f>H150</f>
        <v>4331</v>
      </c>
      <c r="K150" s="205"/>
      <c r="L150" s="205"/>
      <c r="M150" s="205"/>
      <c r="N150" s="240"/>
    </row>
    <row r="151" spans="1:14" s="52" customFormat="1" ht="15.75" customHeight="1">
      <c r="A151" s="146"/>
      <c r="B151" s="206" t="s">
        <v>260</v>
      </c>
      <c r="C151" s="38" t="s">
        <v>649</v>
      </c>
      <c r="D151" s="205">
        <v>764</v>
      </c>
      <c r="E151" s="205"/>
      <c r="F151" s="205"/>
      <c r="G151" s="205">
        <f t="shared" si="37"/>
        <v>764</v>
      </c>
      <c r="H151" s="205">
        <f t="shared" si="38"/>
        <v>764</v>
      </c>
      <c r="I151" s="205"/>
      <c r="J151" s="205">
        <f>H151</f>
        <v>764</v>
      </c>
      <c r="K151" s="205"/>
      <c r="L151" s="205"/>
      <c r="M151" s="205"/>
      <c r="N151" s="240"/>
    </row>
    <row r="152" spans="1:14" s="52" customFormat="1" ht="15.75" customHeight="1">
      <c r="A152" s="146"/>
      <c r="B152" s="206" t="s">
        <v>261</v>
      </c>
      <c r="C152" s="38" t="s">
        <v>593</v>
      </c>
      <c r="D152" s="205">
        <v>714</v>
      </c>
      <c r="E152" s="205"/>
      <c r="F152" s="205"/>
      <c r="G152" s="205">
        <f t="shared" si="37"/>
        <v>714</v>
      </c>
      <c r="H152" s="205">
        <f t="shared" si="38"/>
        <v>714</v>
      </c>
      <c r="I152" s="205"/>
      <c r="J152" s="205">
        <f>H152</f>
        <v>714</v>
      </c>
      <c r="K152" s="205"/>
      <c r="L152" s="205"/>
      <c r="M152" s="205"/>
      <c r="N152" s="240"/>
    </row>
    <row r="153" spans="1:14" s="52" customFormat="1" ht="16.5" customHeight="1">
      <c r="A153" s="146"/>
      <c r="B153" s="206" t="s">
        <v>262</v>
      </c>
      <c r="C153" s="38" t="s">
        <v>593</v>
      </c>
      <c r="D153" s="205">
        <v>126</v>
      </c>
      <c r="E153" s="205"/>
      <c r="F153" s="205"/>
      <c r="G153" s="205">
        <f t="shared" si="37"/>
        <v>126</v>
      </c>
      <c r="H153" s="205">
        <f t="shared" si="38"/>
        <v>126</v>
      </c>
      <c r="I153" s="205"/>
      <c r="J153" s="205">
        <f>H153</f>
        <v>126</v>
      </c>
      <c r="K153" s="205"/>
      <c r="L153" s="205"/>
      <c r="M153" s="205"/>
      <c r="N153" s="240"/>
    </row>
    <row r="154" spans="1:14" s="53" customFormat="1" ht="15.75" customHeight="1">
      <c r="A154" s="144"/>
      <c r="B154" s="45" t="s">
        <v>132</v>
      </c>
      <c r="C154" s="38" t="s">
        <v>313</v>
      </c>
      <c r="D154" s="103">
        <v>4500</v>
      </c>
      <c r="E154" s="103"/>
      <c r="F154" s="103">
        <v>400</v>
      </c>
      <c r="G154" s="205">
        <f t="shared" si="37"/>
        <v>4100</v>
      </c>
      <c r="H154" s="205">
        <f t="shared" si="38"/>
        <v>4100</v>
      </c>
      <c r="I154" s="103">
        <f>H154</f>
        <v>4100</v>
      </c>
      <c r="J154" s="194"/>
      <c r="K154" s="195"/>
      <c r="L154" s="198"/>
      <c r="M154" s="198"/>
      <c r="N154" s="341"/>
    </row>
    <row r="155" spans="1:14" s="53" customFormat="1" ht="15.75" customHeight="1">
      <c r="A155" s="144"/>
      <c r="B155" s="45" t="s">
        <v>263</v>
      </c>
      <c r="C155" s="38" t="s">
        <v>313</v>
      </c>
      <c r="D155" s="103">
        <v>52084</v>
      </c>
      <c r="E155" s="103"/>
      <c r="F155" s="103"/>
      <c r="G155" s="205">
        <f t="shared" si="37"/>
        <v>52084</v>
      </c>
      <c r="H155" s="205">
        <f t="shared" si="38"/>
        <v>52084</v>
      </c>
      <c r="I155" s="103">
        <f>H155</f>
        <v>52084</v>
      </c>
      <c r="J155" s="194"/>
      <c r="K155" s="195"/>
      <c r="L155" s="198"/>
      <c r="M155" s="198"/>
      <c r="N155" s="341"/>
    </row>
    <row r="156" spans="1:14" s="53" customFormat="1" ht="15.75" customHeight="1">
      <c r="A156" s="144"/>
      <c r="B156" s="45" t="s">
        <v>264</v>
      </c>
      <c r="C156" s="38" t="s">
        <v>313</v>
      </c>
      <c r="D156" s="103">
        <v>9191</v>
      </c>
      <c r="E156" s="103"/>
      <c r="F156" s="103"/>
      <c r="G156" s="205">
        <f t="shared" si="37"/>
        <v>9191</v>
      </c>
      <c r="H156" s="205">
        <f t="shared" si="38"/>
        <v>9191</v>
      </c>
      <c r="I156" s="103">
        <f>H156</f>
        <v>9191</v>
      </c>
      <c r="J156" s="194"/>
      <c r="K156" s="195"/>
      <c r="L156" s="198"/>
      <c r="M156" s="198"/>
      <c r="N156" s="341"/>
    </row>
    <row r="157" spans="1:14" s="53" customFormat="1" ht="15.75" customHeight="1">
      <c r="A157" s="144"/>
      <c r="B157" s="45" t="s">
        <v>594</v>
      </c>
      <c r="C157" s="38" t="s">
        <v>595</v>
      </c>
      <c r="D157" s="103">
        <v>14000</v>
      </c>
      <c r="E157" s="103"/>
      <c r="F157" s="103"/>
      <c r="G157" s="205">
        <f t="shared" si="37"/>
        <v>14000</v>
      </c>
      <c r="H157" s="205">
        <f t="shared" si="38"/>
        <v>14000</v>
      </c>
      <c r="I157" s="103"/>
      <c r="J157" s="194"/>
      <c r="K157" s="195"/>
      <c r="L157" s="198"/>
      <c r="M157" s="198"/>
      <c r="N157" s="341"/>
    </row>
    <row r="158" spans="1:14" s="53" customFormat="1" ht="15.75" customHeight="1">
      <c r="A158" s="144"/>
      <c r="B158" s="45" t="s">
        <v>265</v>
      </c>
      <c r="C158" s="38" t="s">
        <v>595</v>
      </c>
      <c r="D158" s="103">
        <v>4425</v>
      </c>
      <c r="E158" s="103"/>
      <c r="F158" s="103"/>
      <c r="G158" s="205">
        <f t="shared" si="37"/>
        <v>4425</v>
      </c>
      <c r="H158" s="205">
        <f t="shared" si="38"/>
        <v>4425</v>
      </c>
      <c r="I158" s="103"/>
      <c r="J158" s="194"/>
      <c r="K158" s="195"/>
      <c r="L158" s="198"/>
      <c r="M158" s="198"/>
      <c r="N158" s="341"/>
    </row>
    <row r="159" spans="1:14" s="53" customFormat="1" ht="15.75" customHeight="1">
      <c r="A159" s="144"/>
      <c r="B159" s="45" t="s">
        <v>266</v>
      </c>
      <c r="C159" s="38" t="s">
        <v>595</v>
      </c>
      <c r="D159" s="103">
        <v>781</v>
      </c>
      <c r="E159" s="103"/>
      <c r="F159" s="103"/>
      <c r="G159" s="205">
        <f t="shared" si="37"/>
        <v>781</v>
      </c>
      <c r="H159" s="205">
        <f t="shared" si="38"/>
        <v>781</v>
      </c>
      <c r="I159" s="103"/>
      <c r="J159" s="194"/>
      <c r="K159" s="195"/>
      <c r="L159" s="198"/>
      <c r="M159" s="198"/>
      <c r="N159" s="341"/>
    </row>
    <row r="160" spans="1:14" s="62" customFormat="1" ht="15.75" customHeight="1">
      <c r="A160" s="144"/>
      <c r="B160" s="45" t="s">
        <v>599</v>
      </c>
      <c r="C160" s="38" t="s">
        <v>671</v>
      </c>
      <c r="D160" s="103">
        <v>3200</v>
      </c>
      <c r="E160" s="103"/>
      <c r="F160" s="103">
        <v>408</v>
      </c>
      <c r="G160" s="205">
        <f t="shared" si="37"/>
        <v>2792</v>
      </c>
      <c r="H160" s="205">
        <f t="shared" si="38"/>
        <v>2792</v>
      </c>
      <c r="I160" s="103"/>
      <c r="J160" s="194"/>
      <c r="K160" s="195"/>
      <c r="L160" s="198"/>
      <c r="M160" s="198"/>
      <c r="N160" s="341"/>
    </row>
    <row r="161" spans="1:14" s="62" customFormat="1" ht="15.75" customHeight="1">
      <c r="A161" s="144"/>
      <c r="B161" s="45" t="s">
        <v>267</v>
      </c>
      <c r="C161" s="38" t="s">
        <v>671</v>
      </c>
      <c r="D161" s="103">
        <v>266471</v>
      </c>
      <c r="E161" s="103"/>
      <c r="F161" s="103"/>
      <c r="G161" s="205">
        <f t="shared" si="37"/>
        <v>266471</v>
      </c>
      <c r="H161" s="205">
        <f t="shared" si="38"/>
        <v>266471</v>
      </c>
      <c r="I161" s="103"/>
      <c r="J161" s="194"/>
      <c r="K161" s="195"/>
      <c r="L161" s="198"/>
      <c r="M161" s="198"/>
      <c r="N161" s="341"/>
    </row>
    <row r="162" spans="1:14" s="62" customFormat="1" ht="15.75" customHeight="1">
      <c r="A162" s="144"/>
      <c r="B162" s="45" t="s">
        <v>268</v>
      </c>
      <c r="C162" s="38" t="s">
        <v>671</v>
      </c>
      <c r="D162" s="103">
        <v>57997</v>
      </c>
      <c r="E162" s="103"/>
      <c r="F162" s="103"/>
      <c r="G162" s="205">
        <f t="shared" si="37"/>
        <v>57997</v>
      </c>
      <c r="H162" s="205">
        <f t="shared" si="38"/>
        <v>57997</v>
      </c>
      <c r="I162" s="103"/>
      <c r="J162" s="194"/>
      <c r="K162" s="195"/>
      <c r="L162" s="198"/>
      <c r="M162" s="198"/>
      <c r="N162" s="341"/>
    </row>
    <row r="163" spans="1:14" s="62" customFormat="1" ht="15.75" customHeight="1">
      <c r="A163" s="144"/>
      <c r="B163" s="45" t="s">
        <v>872</v>
      </c>
      <c r="C163" s="38" t="s">
        <v>555</v>
      </c>
      <c r="D163" s="103">
        <v>600</v>
      </c>
      <c r="E163" s="103"/>
      <c r="F163" s="103">
        <v>600</v>
      </c>
      <c r="G163" s="205">
        <f t="shared" si="37"/>
        <v>0</v>
      </c>
      <c r="H163" s="205">
        <f t="shared" si="38"/>
        <v>0</v>
      </c>
      <c r="I163" s="103"/>
      <c r="J163" s="194"/>
      <c r="K163" s="195"/>
      <c r="L163" s="198"/>
      <c r="M163" s="198"/>
      <c r="N163" s="341"/>
    </row>
    <row r="164" spans="1:14" s="62" customFormat="1" ht="15.75" customHeight="1">
      <c r="A164" s="144"/>
      <c r="B164" s="45" t="s">
        <v>286</v>
      </c>
      <c r="C164" s="38" t="s">
        <v>555</v>
      </c>
      <c r="D164" s="103">
        <v>3048</v>
      </c>
      <c r="E164" s="103"/>
      <c r="F164" s="103"/>
      <c r="G164" s="205">
        <f t="shared" si="37"/>
        <v>3048</v>
      </c>
      <c r="H164" s="205">
        <f t="shared" si="38"/>
        <v>3048</v>
      </c>
      <c r="I164" s="103"/>
      <c r="J164" s="194"/>
      <c r="K164" s="195"/>
      <c r="L164" s="198"/>
      <c r="M164" s="198"/>
      <c r="N164" s="341"/>
    </row>
    <row r="165" spans="1:14" s="62" customFormat="1" ht="15.75" customHeight="1">
      <c r="A165" s="144"/>
      <c r="B165" s="45" t="s">
        <v>287</v>
      </c>
      <c r="C165" s="38" t="s">
        <v>555</v>
      </c>
      <c r="D165" s="103">
        <v>538</v>
      </c>
      <c r="E165" s="103"/>
      <c r="F165" s="103"/>
      <c r="G165" s="205">
        <f t="shared" si="37"/>
        <v>538</v>
      </c>
      <c r="H165" s="205">
        <f t="shared" si="38"/>
        <v>538</v>
      </c>
      <c r="I165" s="103"/>
      <c r="J165" s="194"/>
      <c r="K165" s="195"/>
      <c r="L165" s="198"/>
      <c r="M165" s="198"/>
      <c r="N165" s="341"/>
    </row>
    <row r="166" spans="1:14" s="62" customFormat="1" ht="15.75" customHeight="1">
      <c r="A166" s="144"/>
      <c r="B166" s="45" t="s">
        <v>269</v>
      </c>
      <c r="C166" s="38" t="s">
        <v>226</v>
      </c>
      <c r="D166" s="103">
        <v>586</v>
      </c>
      <c r="E166" s="103"/>
      <c r="F166" s="103"/>
      <c r="G166" s="205">
        <f t="shared" si="37"/>
        <v>586</v>
      </c>
      <c r="H166" s="205">
        <f t="shared" si="38"/>
        <v>586</v>
      </c>
      <c r="I166" s="103"/>
      <c r="J166" s="194"/>
      <c r="K166" s="195"/>
      <c r="L166" s="198"/>
      <c r="M166" s="198"/>
      <c r="N166" s="341"/>
    </row>
    <row r="167" spans="1:14" s="62" customFormat="1" ht="15.75" customHeight="1">
      <c r="A167" s="144"/>
      <c r="B167" s="45" t="s">
        <v>270</v>
      </c>
      <c r="C167" s="38" t="s">
        <v>226</v>
      </c>
      <c r="D167" s="103">
        <v>656</v>
      </c>
      <c r="E167" s="103"/>
      <c r="F167" s="103"/>
      <c r="G167" s="205">
        <f t="shared" si="37"/>
        <v>656</v>
      </c>
      <c r="H167" s="205">
        <f t="shared" si="38"/>
        <v>656</v>
      </c>
      <c r="I167" s="103"/>
      <c r="J167" s="194"/>
      <c r="K167" s="195"/>
      <c r="L167" s="198"/>
      <c r="M167" s="198"/>
      <c r="N167" s="341"/>
    </row>
    <row r="168" spans="1:14" s="62" customFormat="1" ht="15.75" customHeight="1">
      <c r="A168" s="144"/>
      <c r="B168" s="45" t="s">
        <v>603</v>
      </c>
      <c r="C168" s="38" t="s">
        <v>541</v>
      </c>
      <c r="D168" s="103">
        <v>500</v>
      </c>
      <c r="E168" s="103">
        <v>208</v>
      </c>
      <c r="F168" s="103"/>
      <c r="G168" s="205">
        <f t="shared" si="37"/>
        <v>708</v>
      </c>
      <c r="H168" s="205">
        <f t="shared" si="38"/>
        <v>708</v>
      </c>
      <c r="I168" s="103"/>
      <c r="J168" s="194"/>
      <c r="K168" s="195"/>
      <c r="L168" s="198"/>
      <c r="M168" s="198"/>
      <c r="N168" s="341"/>
    </row>
    <row r="169" spans="1:14" s="62" customFormat="1" ht="15.75" customHeight="1">
      <c r="A169" s="144"/>
      <c r="B169" s="45" t="s">
        <v>271</v>
      </c>
      <c r="C169" s="38" t="s">
        <v>541</v>
      </c>
      <c r="D169" s="103">
        <v>373</v>
      </c>
      <c r="E169" s="103"/>
      <c r="F169" s="103"/>
      <c r="G169" s="205">
        <f t="shared" si="37"/>
        <v>373</v>
      </c>
      <c r="H169" s="205">
        <f t="shared" si="38"/>
        <v>373</v>
      </c>
      <c r="I169" s="103"/>
      <c r="J169" s="194"/>
      <c r="K169" s="195"/>
      <c r="L169" s="198"/>
      <c r="M169" s="198"/>
      <c r="N169" s="341"/>
    </row>
    <row r="170" spans="1:14" s="62" customFormat="1" ht="15.75" customHeight="1">
      <c r="A170" s="144"/>
      <c r="B170" s="45" t="s">
        <v>272</v>
      </c>
      <c r="C170" s="38" t="s">
        <v>541</v>
      </c>
      <c r="D170" s="103">
        <v>66</v>
      </c>
      <c r="E170" s="103"/>
      <c r="F170" s="103"/>
      <c r="G170" s="205">
        <f t="shared" si="37"/>
        <v>66</v>
      </c>
      <c r="H170" s="205">
        <f t="shared" si="38"/>
        <v>66</v>
      </c>
      <c r="I170" s="103"/>
      <c r="J170" s="194"/>
      <c r="K170" s="195"/>
      <c r="L170" s="198"/>
      <c r="M170" s="198"/>
      <c r="N170" s="341"/>
    </row>
    <row r="171" spans="1:14" s="62" customFormat="1" ht="15.75" customHeight="1">
      <c r="A171" s="144"/>
      <c r="B171" s="45" t="s">
        <v>865</v>
      </c>
      <c r="C171" s="38" t="s">
        <v>870</v>
      </c>
      <c r="D171" s="103"/>
      <c r="E171" s="103">
        <v>1200</v>
      </c>
      <c r="F171" s="103"/>
      <c r="G171" s="205">
        <f t="shared" si="37"/>
        <v>1200</v>
      </c>
      <c r="H171" s="205">
        <f t="shared" si="38"/>
        <v>1200</v>
      </c>
      <c r="I171" s="103"/>
      <c r="J171" s="194"/>
      <c r="K171" s="195"/>
      <c r="L171" s="198"/>
      <c r="M171" s="198"/>
      <c r="N171" s="341"/>
    </row>
    <row r="172" spans="1:14" s="62" customFormat="1" ht="15.75" customHeight="1">
      <c r="A172" s="144"/>
      <c r="B172" s="45" t="s">
        <v>288</v>
      </c>
      <c r="C172" s="38" t="s">
        <v>870</v>
      </c>
      <c r="D172" s="103">
        <v>1190</v>
      </c>
      <c r="E172" s="103"/>
      <c r="F172" s="103"/>
      <c r="G172" s="205">
        <f t="shared" si="37"/>
        <v>1190</v>
      </c>
      <c r="H172" s="205">
        <f t="shared" si="38"/>
        <v>1190</v>
      </c>
      <c r="I172" s="103"/>
      <c r="J172" s="194"/>
      <c r="K172" s="195"/>
      <c r="L172" s="198"/>
      <c r="M172" s="198"/>
      <c r="N172" s="341"/>
    </row>
    <row r="173" spans="1:14" s="62" customFormat="1" ht="15.75" customHeight="1">
      <c r="A173" s="144"/>
      <c r="B173" s="45" t="s">
        <v>289</v>
      </c>
      <c r="C173" s="38" t="s">
        <v>870</v>
      </c>
      <c r="D173" s="103">
        <v>210</v>
      </c>
      <c r="E173" s="103"/>
      <c r="F173" s="103"/>
      <c r="G173" s="205">
        <f t="shared" si="37"/>
        <v>210</v>
      </c>
      <c r="H173" s="205">
        <f t="shared" si="38"/>
        <v>210</v>
      </c>
      <c r="I173" s="103"/>
      <c r="J173" s="194"/>
      <c r="K173" s="195"/>
      <c r="L173" s="198"/>
      <c r="M173" s="198"/>
      <c r="N173" s="341"/>
    </row>
    <row r="174" spans="1:14" s="62" customFormat="1" ht="15.75" customHeight="1">
      <c r="A174" s="144"/>
      <c r="B174" s="45" t="s">
        <v>228</v>
      </c>
      <c r="C174" s="38" t="s">
        <v>229</v>
      </c>
      <c r="D174" s="103">
        <v>376</v>
      </c>
      <c r="E174" s="103"/>
      <c r="F174" s="103"/>
      <c r="G174" s="205">
        <f t="shared" si="37"/>
        <v>376</v>
      </c>
      <c r="H174" s="205">
        <f t="shared" si="38"/>
        <v>376</v>
      </c>
      <c r="I174" s="103"/>
      <c r="J174" s="194"/>
      <c r="K174" s="195"/>
      <c r="L174" s="198"/>
      <c r="M174" s="198"/>
      <c r="N174" s="341"/>
    </row>
    <row r="175" spans="1:14" s="62" customFormat="1" ht="15.75" customHeight="1">
      <c r="A175" s="144"/>
      <c r="B175" s="45" t="s">
        <v>200</v>
      </c>
      <c r="C175" s="38" t="s">
        <v>202</v>
      </c>
      <c r="D175" s="103">
        <v>203056</v>
      </c>
      <c r="E175" s="103"/>
      <c r="F175" s="103"/>
      <c r="G175" s="205">
        <f t="shared" si="37"/>
        <v>203056</v>
      </c>
      <c r="H175" s="205"/>
      <c r="I175" s="103"/>
      <c r="J175" s="194"/>
      <c r="K175" s="195"/>
      <c r="L175" s="198"/>
      <c r="M175" s="198"/>
      <c r="N175" s="341">
        <f>G175</f>
        <v>203056</v>
      </c>
    </row>
    <row r="176" spans="1:14" s="62" customFormat="1" ht="15.75" customHeight="1">
      <c r="A176" s="144"/>
      <c r="B176" s="45" t="s">
        <v>201</v>
      </c>
      <c r="C176" s="38" t="s">
        <v>202</v>
      </c>
      <c r="D176" s="103">
        <v>35833</v>
      </c>
      <c r="E176" s="103"/>
      <c r="F176" s="103"/>
      <c r="G176" s="205">
        <f t="shared" si="37"/>
        <v>35833</v>
      </c>
      <c r="H176" s="205"/>
      <c r="I176" s="103"/>
      <c r="J176" s="194"/>
      <c r="K176" s="195"/>
      <c r="L176" s="198"/>
      <c r="M176" s="198"/>
      <c r="N176" s="341">
        <f>G176</f>
        <v>35833</v>
      </c>
    </row>
    <row r="177" spans="1:14" s="62" customFormat="1" ht="15.75" customHeight="1">
      <c r="A177" s="142" t="s">
        <v>650</v>
      </c>
      <c r="B177" s="513"/>
      <c r="C177" s="86" t="s">
        <v>651</v>
      </c>
      <c r="D177" s="192">
        <f>SUM(D178:D181)</f>
        <v>23730</v>
      </c>
      <c r="E177" s="192">
        <f aca="true" t="shared" si="39" ref="E177:N177">SUM(E178:E181)</f>
        <v>0</v>
      </c>
      <c r="F177" s="192">
        <f t="shared" si="39"/>
        <v>0</v>
      </c>
      <c r="G177" s="192">
        <f t="shared" si="39"/>
        <v>23730</v>
      </c>
      <c r="H177" s="192">
        <f t="shared" si="39"/>
        <v>23730</v>
      </c>
      <c r="I177" s="192">
        <f t="shared" si="39"/>
        <v>0</v>
      </c>
      <c r="J177" s="192">
        <f t="shared" si="39"/>
        <v>0</v>
      </c>
      <c r="K177" s="192">
        <f t="shared" si="39"/>
        <v>0</v>
      </c>
      <c r="L177" s="192">
        <f t="shared" si="39"/>
        <v>0</v>
      </c>
      <c r="M177" s="192">
        <f t="shared" si="39"/>
        <v>0</v>
      </c>
      <c r="N177" s="193">
        <f t="shared" si="39"/>
        <v>0</v>
      </c>
    </row>
    <row r="178" spans="1:14" s="62" customFormat="1" ht="23.25" customHeight="1">
      <c r="A178" s="211"/>
      <c r="B178" s="206" t="s">
        <v>1043</v>
      </c>
      <c r="C178" s="209" t="s">
        <v>415</v>
      </c>
      <c r="D178" s="205">
        <v>1500</v>
      </c>
      <c r="E178" s="205"/>
      <c r="F178" s="205"/>
      <c r="G178" s="103">
        <f>D178+E178-F178</f>
        <v>1500</v>
      </c>
      <c r="H178" s="103">
        <f>G178</f>
        <v>1500</v>
      </c>
      <c r="I178" s="205"/>
      <c r="J178" s="205"/>
      <c r="K178" s="205"/>
      <c r="L178" s="205"/>
      <c r="M178" s="205"/>
      <c r="N178" s="240"/>
    </row>
    <row r="179" spans="1:14" s="53" customFormat="1" ht="15.75" customHeight="1">
      <c r="A179" s="144"/>
      <c r="B179" s="45" t="s">
        <v>594</v>
      </c>
      <c r="C179" s="38" t="s">
        <v>595</v>
      </c>
      <c r="D179" s="103">
        <v>400</v>
      </c>
      <c r="E179" s="103"/>
      <c r="F179" s="103"/>
      <c r="G179" s="103">
        <f>D179+E179-F179</f>
        <v>400</v>
      </c>
      <c r="H179" s="103">
        <f>G179</f>
        <v>400</v>
      </c>
      <c r="I179" s="103">
        <v>0</v>
      </c>
      <c r="J179" s="194"/>
      <c r="K179" s="195">
        <v>0</v>
      </c>
      <c r="L179" s="198"/>
      <c r="M179" s="198"/>
      <c r="N179" s="341"/>
    </row>
    <row r="180" spans="1:14" s="53" customFormat="1" ht="15.75" customHeight="1">
      <c r="A180" s="144"/>
      <c r="B180" s="45" t="s">
        <v>599</v>
      </c>
      <c r="C180" s="38" t="s">
        <v>671</v>
      </c>
      <c r="D180" s="103">
        <v>1100</v>
      </c>
      <c r="E180" s="103"/>
      <c r="F180" s="103"/>
      <c r="G180" s="103">
        <f>D180+E180-F180</f>
        <v>1100</v>
      </c>
      <c r="H180" s="103">
        <f>G180</f>
        <v>1100</v>
      </c>
      <c r="I180" s="103">
        <v>0</v>
      </c>
      <c r="J180" s="194"/>
      <c r="K180" s="195">
        <v>0</v>
      </c>
      <c r="L180" s="198"/>
      <c r="M180" s="198"/>
      <c r="N180" s="341"/>
    </row>
    <row r="181" spans="1:14" s="53" customFormat="1" ht="20.25" customHeight="1">
      <c r="A181" s="144"/>
      <c r="B181" s="45" t="s">
        <v>603</v>
      </c>
      <c r="C181" s="38" t="s">
        <v>604</v>
      </c>
      <c r="D181" s="103">
        <v>20730</v>
      </c>
      <c r="E181" s="103"/>
      <c r="F181" s="103"/>
      <c r="G181" s="103">
        <f>D181+E181-F181</f>
        <v>20730</v>
      </c>
      <c r="H181" s="103">
        <f>G181</f>
        <v>20730</v>
      </c>
      <c r="I181" s="103">
        <v>0</v>
      </c>
      <c r="J181" s="194"/>
      <c r="K181" s="195">
        <v>0</v>
      </c>
      <c r="L181" s="198"/>
      <c r="M181" s="198"/>
      <c r="N181" s="341"/>
    </row>
    <row r="182" spans="1:14" s="53" customFormat="1" ht="20.25" customHeight="1">
      <c r="A182" s="572" t="s">
        <v>458</v>
      </c>
      <c r="B182" s="433"/>
      <c r="C182" s="479" t="s">
        <v>459</v>
      </c>
      <c r="D182" s="369">
        <f>D183</f>
        <v>4700</v>
      </c>
      <c r="E182" s="369">
        <f aca="true" t="shared" si="40" ref="E182:N182">E183</f>
        <v>2134</v>
      </c>
      <c r="F182" s="369">
        <f t="shared" si="40"/>
        <v>4000</v>
      </c>
      <c r="G182" s="369">
        <f t="shared" si="40"/>
        <v>2834</v>
      </c>
      <c r="H182" s="369">
        <f t="shared" si="40"/>
        <v>2834</v>
      </c>
      <c r="I182" s="369">
        <f t="shared" si="40"/>
        <v>0</v>
      </c>
      <c r="J182" s="369">
        <f t="shared" si="40"/>
        <v>0</v>
      </c>
      <c r="K182" s="369">
        <f t="shared" si="40"/>
        <v>0</v>
      </c>
      <c r="L182" s="369">
        <f t="shared" si="40"/>
        <v>0</v>
      </c>
      <c r="M182" s="369">
        <f t="shared" si="40"/>
        <v>0</v>
      </c>
      <c r="N182" s="698">
        <f t="shared" si="40"/>
        <v>0</v>
      </c>
    </row>
    <row r="183" spans="1:14" s="53" customFormat="1" ht="20.25" customHeight="1">
      <c r="A183" s="536" t="s">
        <v>456</v>
      </c>
      <c r="B183" s="514"/>
      <c r="C183" s="515" t="s">
        <v>457</v>
      </c>
      <c r="D183" s="340">
        <f>SUM(D184:D188)</f>
        <v>4700</v>
      </c>
      <c r="E183" s="340">
        <f aca="true" t="shared" si="41" ref="E183:N183">SUM(E184:E188)</f>
        <v>2134</v>
      </c>
      <c r="F183" s="340">
        <f t="shared" si="41"/>
        <v>4000</v>
      </c>
      <c r="G183" s="340">
        <f t="shared" si="41"/>
        <v>2834</v>
      </c>
      <c r="H183" s="340">
        <f t="shared" si="41"/>
        <v>2834</v>
      </c>
      <c r="I183" s="340">
        <f t="shared" si="41"/>
        <v>0</v>
      </c>
      <c r="J183" s="340">
        <f t="shared" si="41"/>
        <v>0</v>
      </c>
      <c r="K183" s="340">
        <f t="shared" si="41"/>
        <v>0</v>
      </c>
      <c r="L183" s="340">
        <f t="shared" si="41"/>
        <v>0</v>
      </c>
      <c r="M183" s="340">
        <f t="shared" si="41"/>
        <v>0</v>
      </c>
      <c r="N183" s="340">
        <f t="shared" si="41"/>
        <v>0</v>
      </c>
    </row>
    <row r="184" spans="1:14" s="53" customFormat="1" ht="20.25" customHeight="1">
      <c r="A184" s="144"/>
      <c r="B184" s="45" t="s">
        <v>594</v>
      </c>
      <c r="C184" s="38" t="s">
        <v>595</v>
      </c>
      <c r="D184" s="103">
        <v>700</v>
      </c>
      <c r="E184" s="103">
        <v>371</v>
      </c>
      <c r="F184" s="103"/>
      <c r="G184" s="103">
        <f>D184+E184-F184</f>
        <v>1071</v>
      </c>
      <c r="H184" s="103">
        <f>G184</f>
        <v>1071</v>
      </c>
      <c r="I184" s="103"/>
      <c r="J184" s="194"/>
      <c r="K184" s="195"/>
      <c r="L184" s="198"/>
      <c r="M184" s="198"/>
      <c r="N184" s="341"/>
    </row>
    <row r="185" spans="1:14" s="53" customFormat="1" ht="20.25" customHeight="1">
      <c r="A185" s="144"/>
      <c r="B185" s="45" t="s">
        <v>599</v>
      </c>
      <c r="C185" s="38" t="s">
        <v>671</v>
      </c>
      <c r="D185" s="103">
        <v>4000</v>
      </c>
      <c r="E185" s="103"/>
      <c r="F185" s="103">
        <v>4000</v>
      </c>
      <c r="G185" s="103">
        <f>D185+E185-F185</f>
        <v>0</v>
      </c>
      <c r="H185" s="103">
        <f>G185</f>
        <v>0</v>
      </c>
      <c r="I185" s="103"/>
      <c r="J185" s="194"/>
      <c r="K185" s="195"/>
      <c r="L185" s="198"/>
      <c r="M185" s="198"/>
      <c r="N185" s="341"/>
    </row>
    <row r="186" spans="1:14" s="53" customFormat="1" ht="20.25" customHeight="1">
      <c r="A186" s="144"/>
      <c r="B186" s="45" t="s">
        <v>601</v>
      </c>
      <c r="C186" s="38" t="s">
        <v>602</v>
      </c>
      <c r="D186" s="103"/>
      <c r="E186" s="103">
        <v>100</v>
      </c>
      <c r="F186" s="103"/>
      <c r="G186" s="103">
        <f>D186+E186-F186</f>
        <v>100</v>
      </c>
      <c r="H186" s="103">
        <f>G186</f>
        <v>100</v>
      </c>
      <c r="I186" s="103"/>
      <c r="J186" s="194"/>
      <c r="K186" s="195"/>
      <c r="L186" s="198"/>
      <c r="M186" s="198"/>
      <c r="N186" s="341"/>
    </row>
    <row r="187" spans="1:14" s="53" customFormat="1" ht="20.25" customHeight="1">
      <c r="A187" s="144"/>
      <c r="B187" s="45" t="s">
        <v>864</v>
      </c>
      <c r="C187" s="38" t="s">
        <v>869</v>
      </c>
      <c r="D187" s="103"/>
      <c r="E187" s="103">
        <v>39</v>
      </c>
      <c r="F187" s="103"/>
      <c r="G187" s="103">
        <f>D187+E187-F187</f>
        <v>39</v>
      </c>
      <c r="H187" s="103">
        <f>G187</f>
        <v>39</v>
      </c>
      <c r="I187" s="103"/>
      <c r="J187" s="194"/>
      <c r="K187" s="195"/>
      <c r="L187" s="198"/>
      <c r="M187" s="198"/>
      <c r="N187" s="341"/>
    </row>
    <row r="188" spans="1:14" s="53" customFormat="1" ht="20.25" customHeight="1">
      <c r="A188" s="144"/>
      <c r="B188" s="45" t="s">
        <v>865</v>
      </c>
      <c r="C188" s="38" t="s">
        <v>870</v>
      </c>
      <c r="D188" s="103"/>
      <c r="E188" s="103">
        <v>1624</v>
      </c>
      <c r="F188" s="103"/>
      <c r="G188" s="103">
        <f>D188+E188-F188</f>
        <v>1624</v>
      </c>
      <c r="H188" s="103">
        <f>G188</f>
        <v>1624</v>
      </c>
      <c r="I188" s="103"/>
      <c r="J188" s="194"/>
      <c r="K188" s="195"/>
      <c r="L188" s="198"/>
      <c r="M188" s="198"/>
      <c r="N188" s="341"/>
    </row>
    <row r="189" spans="1:14" s="53" customFormat="1" ht="27.75" customHeight="1">
      <c r="A189" s="140" t="s">
        <v>652</v>
      </c>
      <c r="B189" s="149"/>
      <c r="C189" s="69" t="s">
        <v>653</v>
      </c>
      <c r="D189" s="196">
        <f aca="true" t="shared" si="42" ref="D189:N189">D190+D193+D220+D226</f>
        <v>3531685</v>
      </c>
      <c r="E189" s="196">
        <f t="shared" si="42"/>
        <v>17260</v>
      </c>
      <c r="F189" s="196">
        <f t="shared" si="42"/>
        <v>8394</v>
      </c>
      <c r="G189" s="196">
        <f t="shared" si="42"/>
        <v>3540551</v>
      </c>
      <c r="H189" s="196">
        <f t="shared" si="42"/>
        <v>2911021</v>
      </c>
      <c r="I189" s="196">
        <f t="shared" si="42"/>
        <v>2356757</v>
      </c>
      <c r="J189" s="196">
        <f t="shared" si="42"/>
        <v>18348</v>
      </c>
      <c r="K189" s="196">
        <f t="shared" si="42"/>
        <v>3500</v>
      </c>
      <c r="L189" s="196">
        <f t="shared" si="42"/>
        <v>0</v>
      </c>
      <c r="M189" s="196">
        <f t="shared" si="42"/>
        <v>0</v>
      </c>
      <c r="N189" s="197">
        <f t="shared" si="42"/>
        <v>629530</v>
      </c>
    </row>
    <row r="190" spans="1:14" s="53" customFormat="1" ht="22.5" customHeight="1">
      <c r="A190" s="239" t="s">
        <v>274</v>
      </c>
      <c r="B190" s="138"/>
      <c r="C190" s="86" t="s">
        <v>275</v>
      </c>
      <c r="D190" s="192">
        <f>D191+D192</f>
        <v>13500</v>
      </c>
      <c r="E190" s="192">
        <f>E191+E192</f>
        <v>2000</v>
      </c>
      <c r="F190" s="192">
        <f>F191+F192</f>
        <v>2000</v>
      </c>
      <c r="G190" s="192">
        <f>G191+G192</f>
        <v>13500</v>
      </c>
      <c r="H190" s="192">
        <f>H191+H192</f>
        <v>3500</v>
      </c>
      <c r="I190" s="192">
        <f aca="true" t="shared" si="43" ref="I190:N190">I191+I192</f>
        <v>0</v>
      </c>
      <c r="J190" s="192">
        <f t="shared" si="43"/>
        <v>0</v>
      </c>
      <c r="K190" s="192">
        <f t="shared" si="43"/>
        <v>3500</v>
      </c>
      <c r="L190" s="192">
        <f t="shared" si="43"/>
        <v>0</v>
      </c>
      <c r="M190" s="192">
        <f t="shared" si="43"/>
        <v>0</v>
      </c>
      <c r="N190" s="193">
        <f t="shared" si="43"/>
        <v>10000</v>
      </c>
    </row>
    <row r="191" spans="1:14" s="53" customFormat="1" ht="19.5" customHeight="1">
      <c r="A191" s="538"/>
      <c r="B191" s="206" t="s">
        <v>556</v>
      </c>
      <c r="C191" s="209" t="s">
        <v>557</v>
      </c>
      <c r="D191" s="205">
        <v>1500</v>
      </c>
      <c r="E191" s="205">
        <v>2000</v>
      </c>
      <c r="F191" s="205"/>
      <c r="G191" s="205">
        <f>D191+E191-F191</f>
        <v>3500</v>
      </c>
      <c r="H191" s="205">
        <f>G191</f>
        <v>3500</v>
      </c>
      <c r="I191" s="205"/>
      <c r="J191" s="205"/>
      <c r="K191" s="205">
        <f>H191</f>
        <v>3500</v>
      </c>
      <c r="L191" s="205"/>
      <c r="M191" s="205"/>
      <c r="N191" s="240"/>
    </row>
    <row r="192" spans="1:14" s="53" customFormat="1" ht="23.25" customHeight="1">
      <c r="A192" s="150"/>
      <c r="B192" s="206" t="s">
        <v>276</v>
      </c>
      <c r="C192" s="209" t="s">
        <v>277</v>
      </c>
      <c r="D192" s="205">
        <v>12000</v>
      </c>
      <c r="E192" s="205"/>
      <c r="F192" s="205">
        <v>2000</v>
      </c>
      <c r="G192" s="205">
        <f>D192+E192-F192</f>
        <v>10000</v>
      </c>
      <c r="H192" s="205"/>
      <c r="I192" s="205"/>
      <c r="J192" s="205"/>
      <c r="K192" s="205"/>
      <c r="L192" s="205"/>
      <c r="M192" s="205"/>
      <c r="N192" s="240">
        <f>G192</f>
        <v>10000</v>
      </c>
    </row>
    <row r="193" spans="1:14" s="53" customFormat="1" ht="26.25" customHeight="1">
      <c r="A193" s="142" t="s">
        <v>672</v>
      </c>
      <c r="B193" s="513"/>
      <c r="C193" s="86" t="s">
        <v>684</v>
      </c>
      <c r="D193" s="192">
        <f>SUM(D194:D219)</f>
        <v>3463200</v>
      </c>
      <c r="E193" s="192">
        <f>SUM(E194:E219)</f>
        <v>11000</v>
      </c>
      <c r="F193" s="192">
        <f>SUM(F194:F219)</f>
        <v>5000</v>
      </c>
      <c r="G193" s="192">
        <f>SUM(G194:G219)</f>
        <v>3469200</v>
      </c>
      <c r="H193" s="192">
        <f aca="true" t="shared" si="44" ref="H193:N193">SUM(H194:H219)</f>
        <v>2849670</v>
      </c>
      <c r="I193" s="192">
        <f t="shared" si="44"/>
        <v>2317797</v>
      </c>
      <c r="J193" s="192">
        <f t="shared" si="44"/>
        <v>12203</v>
      </c>
      <c r="K193" s="192">
        <f t="shared" si="44"/>
        <v>0</v>
      </c>
      <c r="L193" s="192">
        <f t="shared" si="44"/>
        <v>0</v>
      </c>
      <c r="M193" s="192">
        <f t="shared" si="44"/>
        <v>0</v>
      </c>
      <c r="N193" s="193">
        <f t="shared" si="44"/>
        <v>619530</v>
      </c>
    </row>
    <row r="194" spans="1:14" s="53" customFormat="1" ht="15.75" customHeight="1">
      <c r="A194" s="144"/>
      <c r="B194" s="45" t="s">
        <v>1029</v>
      </c>
      <c r="C194" s="38" t="s">
        <v>1030</v>
      </c>
      <c r="D194" s="103">
        <v>159000</v>
      </c>
      <c r="E194" s="103"/>
      <c r="F194" s="103">
        <v>5000</v>
      </c>
      <c r="G194" s="103">
        <f>D194+E194-F194</f>
        <v>154000</v>
      </c>
      <c r="H194" s="103">
        <f>G194</f>
        <v>154000</v>
      </c>
      <c r="I194" s="103"/>
      <c r="J194" s="194">
        <v>0</v>
      </c>
      <c r="K194" s="194">
        <v>0</v>
      </c>
      <c r="L194" s="198"/>
      <c r="M194" s="198"/>
      <c r="N194" s="341"/>
    </row>
    <row r="195" spans="1:14" s="53" customFormat="1" ht="15.75" customHeight="1">
      <c r="A195" s="144"/>
      <c r="B195" s="45" t="s">
        <v>588</v>
      </c>
      <c r="C195" s="38" t="s">
        <v>1059</v>
      </c>
      <c r="D195" s="103">
        <v>61000</v>
      </c>
      <c r="E195" s="103"/>
      <c r="F195" s="103"/>
      <c r="G195" s="103">
        <f aca="true" t="shared" si="45" ref="G195:G219">D195+E195-F195</f>
        <v>61000</v>
      </c>
      <c r="H195" s="103">
        <f aca="true" t="shared" si="46" ref="H195:H218">G195</f>
        <v>61000</v>
      </c>
      <c r="I195" s="103">
        <f>H195</f>
        <v>61000</v>
      </c>
      <c r="J195" s="194">
        <v>0</v>
      </c>
      <c r="K195" s="194">
        <v>0</v>
      </c>
      <c r="L195" s="198"/>
      <c r="M195" s="198"/>
      <c r="N195" s="341"/>
    </row>
    <row r="196" spans="1:14" s="53" customFormat="1" ht="15.75" customHeight="1">
      <c r="A196" s="144"/>
      <c r="B196" s="45" t="s">
        <v>590</v>
      </c>
      <c r="C196" s="38" t="s">
        <v>591</v>
      </c>
      <c r="D196" s="103">
        <v>3797</v>
      </c>
      <c r="E196" s="103"/>
      <c r="F196" s="103"/>
      <c r="G196" s="103">
        <f t="shared" si="45"/>
        <v>3797</v>
      </c>
      <c r="H196" s="103">
        <f t="shared" si="46"/>
        <v>3797</v>
      </c>
      <c r="I196" s="103">
        <f>H196</f>
        <v>3797</v>
      </c>
      <c r="J196" s="194">
        <v>0</v>
      </c>
      <c r="K196" s="194">
        <v>0</v>
      </c>
      <c r="L196" s="198"/>
      <c r="M196" s="198"/>
      <c r="N196" s="341"/>
    </row>
    <row r="197" spans="1:14" s="53" customFormat="1" ht="21" customHeight="1">
      <c r="A197" s="144"/>
      <c r="B197" s="45" t="s">
        <v>660</v>
      </c>
      <c r="C197" s="38" t="s">
        <v>661</v>
      </c>
      <c r="D197" s="103">
        <v>1930747</v>
      </c>
      <c r="E197" s="103"/>
      <c r="F197" s="103"/>
      <c r="G197" s="103">
        <f t="shared" si="45"/>
        <v>1930747</v>
      </c>
      <c r="H197" s="103">
        <f t="shared" si="46"/>
        <v>1930747</v>
      </c>
      <c r="I197" s="103">
        <f>H197</f>
        <v>1930747</v>
      </c>
      <c r="J197" s="194">
        <v>0</v>
      </c>
      <c r="K197" s="194">
        <v>0</v>
      </c>
      <c r="L197" s="198"/>
      <c r="M197" s="198"/>
      <c r="N197" s="341"/>
    </row>
    <row r="198" spans="1:14" s="53" customFormat="1" ht="15" customHeight="1">
      <c r="A198" s="144"/>
      <c r="B198" s="45" t="s">
        <v>662</v>
      </c>
      <c r="C198" s="38" t="s">
        <v>663</v>
      </c>
      <c r="D198" s="103">
        <v>170408</v>
      </c>
      <c r="E198" s="103"/>
      <c r="F198" s="103"/>
      <c r="G198" s="103">
        <f t="shared" si="45"/>
        <v>170408</v>
      </c>
      <c r="H198" s="103">
        <f t="shared" si="46"/>
        <v>170408</v>
      </c>
      <c r="I198" s="103">
        <f>H198</f>
        <v>170408</v>
      </c>
      <c r="J198" s="194">
        <v>0</v>
      </c>
      <c r="K198" s="194">
        <v>0</v>
      </c>
      <c r="L198" s="198"/>
      <c r="M198" s="198"/>
      <c r="N198" s="341"/>
    </row>
    <row r="199" spans="1:14" s="53" customFormat="1" ht="15.75" customHeight="1">
      <c r="A199" s="144"/>
      <c r="B199" s="45" t="s">
        <v>664</v>
      </c>
      <c r="C199" s="38" t="s">
        <v>665</v>
      </c>
      <c r="D199" s="103">
        <v>151845</v>
      </c>
      <c r="E199" s="103"/>
      <c r="F199" s="103"/>
      <c r="G199" s="103">
        <f t="shared" si="45"/>
        <v>151845</v>
      </c>
      <c r="H199" s="103">
        <f t="shared" si="46"/>
        <v>151845</v>
      </c>
      <c r="I199" s="103">
        <f>H199</f>
        <v>151845</v>
      </c>
      <c r="J199" s="194">
        <v>0</v>
      </c>
      <c r="K199" s="194">
        <v>0</v>
      </c>
      <c r="L199" s="198"/>
      <c r="M199" s="198"/>
      <c r="N199" s="341"/>
    </row>
    <row r="200" spans="1:14" s="53" customFormat="1" ht="18" customHeight="1">
      <c r="A200" s="144"/>
      <c r="B200" s="148" t="s">
        <v>635</v>
      </c>
      <c r="C200" s="38" t="s">
        <v>649</v>
      </c>
      <c r="D200" s="103">
        <v>10203</v>
      </c>
      <c r="E200" s="103"/>
      <c r="F200" s="103"/>
      <c r="G200" s="103">
        <f t="shared" si="45"/>
        <v>10203</v>
      </c>
      <c r="H200" s="103">
        <f t="shared" si="46"/>
        <v>10203</v>
      </c>
      <c r="I200" s="103"/>
      <c r="J200" s="194">
        <f>H200</f>
        <v>10203</v>
      </c>
      <c r="K200" s="194">
        <v>0</v>
      </c>
      <c r="L200" s="198"/>
      <c r="M200" s="198"/>
      <c r="N200" s="341"/>
    </row>
    <row r="201" spans="1:14" s="53" customFormat="1" ht="15.75" customHeight="1">
      <c r="A201" s="144"/>
      <c r="B201" s="45" t="s">
        <v>592</v>
      </c>
      <c r="C201" s="38" t="s">
        <v>593</v>
      </c>
      <c r="D201" s="103">
        <v>2000</v>
      </c>
      <c r="E201" s="103"/>
      <c r="F201" s="103"/>
      <c r="G201" s="103">
        <f t="shared" si="45"/>
        <v>2000</v>
      </c>
      <c r="H201" s="103">
        <f t="shared" si="46"/>
        <v>2000</v>
      </c>
      <c r="I201" s="103"/>
      <c r="J201" s="194">
        <f>H201</f>
        <v>2000</v>
      </c>
      <c r="K201" s="194">
        <v>0</v>
      </c>
      <c r="L201" s="198"/>
      <c r="M201" s="198"/>
      <c r="N201" s="341"/>
    </row>
    <row r="202" spans="1:14" s="53" customFormat="1" ht="15.75" customHeight="1">
      <c r="A202" s="144"/>
      <c r="B202" s="45" t="s">
        <v>1031</v>
      </c>
      <c r="C202" s="38" t="s">
        <v>1032</v>
      </c>
      <c r="D202" s="103">
        <v>83023</v>
      </c>
      <c r="E202" s="103"/>
      <c r="F202" s="103"/>
      <c r="G202" s="103">
        <f t="shared" si="45"/>
        <v>83023</v>
      </c>
      <c r="H202" s="103">
        <f t="shared" si="46"/>
        <v>83023</v>
      </c>
      <c r="I202" s="103"/>
      <c r="J202" s="194">
        <v>0</v>
      </c>
      <c r="K202" s="194">
        <v>0</v>
      </c>
      <c r="L202" s="198"/>
      <c r="M202" s="198"/>
      <c r="N202" s="341"/>
    </row>
    <row r="203" spans="1:14" s="53" customFormat="1" ht="15.75" customHeight="1">
      <c r="A203" s="144"/>
      <c r="B203" s="45" t="s">
        <v>594</v>
      </c>
      <c r="C203" s="38" t="s">
        <v>595</v>
      </c>
      <c r="D203" s="103">
        <v>116977</v>
      </c>
      <c r="E203" s="103">
        <v>6000</v>
      </c>
      <c r="F203" s="103"/>
      <c r="G203" s="103">
        <f t="shared" si="45"/>
        <v>122977</v>
      </c>
      <c r="H203" s="103">
        <f t="shared" si="46"/>
        <v>122977</v>
      </c>
      <c r="I203" s="103"/>
      <c r="J203" s="194">
        <v>0</v>
      </c>
      <c r="K203" s="194">
        <v>0</v>
      </c>
      <c r="L203" s="198"/>
      <c r="M203" s="198"/>
      <c r="N203" s="341"/>
    </row>
    <row r="204" spans="1:14" s="53" customFormat="1" ht="16.5" customHeight="1">
      <c r="A204" s="144"/>
      <c r="B204" s="45" t="s">
        <v>667</v>
      </c>
      <c r="C204" s="38" t="s">
        <v>668</v>
      </c>
      <c r="D204" s="103">
        <v>3000</v>
      </c>
      <c r="E204" s="103"/>
      <c r="F204" s="103"/>
      <c r="G204" s="103">
        <f t="shared" si="45"/>
        <v>3000</v>
      </c>
      <c r="H204" s="103">
        <f t="shared" si="46"/>
        <v>3000</v>
      </c>
      <c r="I204" s="103"/>
      <c r="J204" s="194">
        <v>0</v>
      </c>
      <c r="K204" s="194">
        <v>0</v>
      </c>
      <c r="L204" s="198"/>
      <c r="M204" s="198"/>
      <c r="N204" s="341"/>
    </row>
    <row r="205" spans="1:14" s="53" customFormat="1" ht="15.75" customHeight="1">
      <c r="A205" s="144"/>
      <c r="B205" s="45" t="s">
        <v>596</v>
      </c>
      <c r="C205" s="38" t="s">
        <v>669</v>
      </c>
      <c r="D205" s="103">
        <v>28000</v>
      </c>
      <c r="E205" s="103"/>
      <c r="F205" s="103"/>
      <c r="G205" s="103">
        <f t="shared" si="45"/>
        <v>28000</v>
      </c>
      <c r="H205" s="103">
        <f t="shared" si="46"/>
        <v>28000</v>
      </c>
      <c r="I205" s="103"/>
      <c r="J205" s="194">
        <v>0</v>
      </c>
      <c r="K205" s="194">
        <v>0</v>
      </c>
      <c r="L205" s="198"/>
      <c r="M205" s="198"/>
      <c r="N205" s="341"/>
    </row>
    <row r="206" spans="1:14" s="53" customFormat="1" ht="17.25" customHeight="1">
      <c r="A206" s="144"/>
      <c r="B206" s="45" t="s">
        <v>598</v>
      </c>
      <c r="C206" s="38" t="s">
        <v>670</v>
      </c>
      <c r="D206" s="103">
        <v>23000</v>
      </c>
      <c r="E206" s="103">
        <v>3000</v>
      </c>
      <c r="F206" s="103"/>
      <c r="G206" s="103">
        <f t="shared" si="45"/>
        <v>26000</v>
      </c>
      <c r="H206" s="103">
        <f t="shared" si="46"/>
        <v>26000</v>
      </c>
      <c r="I206" s="103"/>
      <c r="J206" s="194">
        <v>0</v>
      </c>
      <c r="K206" s="194">
        <v>0</v>
      </c>
      <c r="L206" s="198"/>
      <c r="M206" s="198"/>
      <c r="N206" s="341"/>
    </row>
    <row r="207" spans="1:14" s="53" customFormat="1" ht="17.25" customHeight="1">
      <c r="A207" s="144"/>
      <c r="B207" s="45" t="s">
        <v>655</v>
      </c>
      <c r="C207" s="38" t="s">
        <v>656</v>
      </c>
      <c r="D207" s="103">
        <v>14500</v>
      </c>
      <c r="E207" s="103"/>
      <c r="F207" s="103"/>
      <c r="G207" s="103">
        <f t="shared" si="45"/>
        <v>14500</v>
      </c>
      <c r="H207" s="103">
        <f t="shared" si="46"/>
        <v>14500</v>
      </c>
      <c r="I207" s="103"/>
      <c r="J207" s="194">
        <v>0</v>
      </c>
      <c r="K207" s="194">
        <v>0</v>
      </c>
      <c r="L207" s="198"/>
      <c r="M207" s="198"/>
      <c r="N207" s="341"/>
    </row>
    <row r="208" spans="1:14" s="53" customFormat="1" ht="17.25" customHeight="1">
      <c r="A208" s="144"/>
      <c r="B208" s="45" t="s">
        <v>599</v>
      </c>
      <c r="C208" s="38" t="s">
        <v>671</v>
      </c>
      <c r="D208" s="103">
        <v>38670</v>
      </c>
      <c r="E208" s="103">
        <v>2000</v>
      </c>
      <c r="F208" s="103"/>
      <c r="G208" s="103">
        <f t="shared" si="45"/>
        <v>40670</v>
      </c>
      <c r="H208" s="103">
        <f t="shared" si="46"/>
        <v>40670</v>
      </c>
      <c r="I208" s="103"/>
      <c r="J208" s="194">
        <v>0</v>
      </c>
      <c r="K208" s="194">
        <v>0</v>
      </c>
      <c r="L208" s="198"/>
      <c r="M208" s="198"/>
      <c r="N208" s="341"/>
    </row>
    <row r="209" spans="1:14" s="53" customFormat="1" ht="17.25" customHeight="1">
      <c r="A209" s="144"/>
      <c r="B209" s="45" t="s">
        <v>134</v>
      </c>
      <c r="C209" s="39" t="s">
        <v>135</v>
      </c>
      <c r="D209" s="103">
        <v>2000</v>
      </c>
      <c r="E209" s="103"/>
      <c r="F209" s="103"/>
      <c r="G209" s="103">
        <f t="shared" si="45"/>
        <v>2000</v>
      </c>
      <c r="H209" s="103">
        <f t="shared" si="46"/>
        <v>2000</v>
      </c>
      <c r="I209" s="103"/>
      <c r="J209" s="194"/>
      <c r="K209" s="194"/>
      <c r="L209" s="198"/>
      <c r="M209" s="198"/>
      <c r="N209" s="341"/>
    </row>
    <row r="210" spans="1:14" s="53" customFormat="1" ht="17.25" customHeight="1">
      <c r="A210" s="144"/>
      <c r="B210" s="45" t="s">
        <v>871</v>
      </c>
      <c r="C210" s="38" t="s">
        <v>873</v>
      </c>
      <c r="D210" s="103">
        <v>5000</v>
      </c>
      <c r="E210" s="103"/>
      <c r="F210" s="103"/>
      <c r="G210" s="103">
        <f t="shared" si="45"/>
        <v>5000</v>
      </c>
      <c r="H210" s="103">
        <f t="shared" si="46"/>
        <v>5000</v>
      </c>
      <c r="I210" s="103"/>
      <c r="J210" s="194"/>
      <c r="K210" s="194"/>
      <c r="L210" s="198"/>
      <c r="M210" s="198"/>
      <c r="N210" s="341"/>
    </row>
    <row r="211" spans="1:14" s="53" customFormat="1" ht="17.25" customHeight="1">
      <c r="A211" s="144"/>
      <c r="B211" s="45" t="s">
        <v>862</v>
      </c>
      <c r="C211" s="38" t="s">
        <v>866</v>
      </c>
      <c r="D211" s="103">
        <v>4900</v>
      </c>
      <c r="E211" s="103"/>
      <c r="F211" s="103"/>
      <c r="G211" s="103">
        <f t="shared" si="45"/>
        <v>4900</v>
      </c>
      <c r="H211" s="103">
        <f t="shared" si="46"/>
        <v>4900</v>
      </c>
      <c r="I211" s="103"/>
      <c r="J211" s="194"/>
      <c r="K211" s="194"/>
      <c r="L211" s="198"/>
      <c r="M211" s="198"/>
      <c r="N211" s="341"/>
    </row>
    <row r="212" spans="1:14" s="53" customFormat="1" ht="14.25" customHeight="1">
      <c r="A212" s="144"/>
      <c r="B212" s="45" t="s">
        <v>601</v>
      </c>
      <c r="C212" s="38" t="s">
        <v>602</v>
      </c>
      <c r="D212" s="103">
        <v>7400</v>
      </c>
      <c r="E212" s="103"/>
      <c r="F212" s="103"/>
      <c r="G212" s="103">
        <f t="shared" si="45"/>
        <v>7400</v>
      </c>
      <c r="H212" s="103">
        <f t="shared" si="46"/>
        <v>7400</v>
      </c>
      <c r="I212" s="103"/>
      <c r="J212" s="194">
        <v>0</v>
      </c>
      <c r="K212" s="194">
        <v>0</v>
      </c>
      <c r="L212" s="198"/>
      <c r="M212" s="198"/>
      <c r="N212" s="341"/>
    </row>
    <row r="213" spans="1:14" s="53" customFormat="1" ht="15.75" customHeight="1">
      <c r="A213" s="144"/>
      <c r="B213" s="45" t="s">
        <v>603</v>
      </c>
      <c r="C213" s="38" t="s">
        <v>604</v>
      </c>
      <c r="D213" s="103">
        <v>3644</v>
      </c>
      <c r="E213" s="103"/>
      <c r="F213" s="103"/>
      <c r="G213" s="103">
        <f t="shared" si="45"/>
        <v>3644</v>
      </c>
      <c r="H213" s="103">
        <f t="shared" si="46"/>
        <v>3644</v>
      </c>
      <c r="I213" s="103"/>
      <c r="J213" s="194">
        <v>0</v>
      </c>
      <c r="K213" s="194">
        <v>0</v>
      </c>
      <c r="L213" s="198"/>
      <c r="M213" s="198"/>
      <c r="N213" s="341"/>
    </row>
    <row r="214" spans="1:14" s="53" customFormat="1" ht="18" customHeight="1">
      <c r="A214" s="144"/>
      <c r="B214" s="45" t="s">
        <v>605</v>
      </c>
      <c r="C214" s="38" t="s">
        <v>606</v>
      </c>
      <c r="D214" s="103">
        <v>2000</v>
      </c>
      <c r="E214" s="103"/>
      <c r="F214" s="103"/>
      <c r="G214" s="103">
        <f t="shared" si="45"/>
        <v>2000</v>
      </c>
      <c r="H214" s="103">
        <f t="shared" si="46"/>
        <v>2000</v>
      </c>
      <c r="I214" s="103"/>
      <c r="J214" s="194">
        <v>0</v>
      </c>
      <c r="K214" s="194">
        <v>0</v>
      </c>
      <c r="L214" s="198"/>
      <c r="M214" s="198"/>
      <c r="N214" s="341"/>
    </row>
    <row r="215" spans="1:14" s="53" customFormat="1" ht="20.25" customHeight="1">
      <c r="A215" s="144"/>
      <c r="B215" s="45" t="s">
        <v>654</v>
      </c>
      <c r="C215" s="38" t="s">
        <v>879</v>
      </c>
      <c r="D215" s="103">
        <v>13396</v>
      </c>
      <c r="E215" s="103"/>
      <c r="F215" s="103"/>
      <c r="G215" s="103">
        <f t="shared" si="45"/>
        <v>13396</v>
      </c>
      <c r="H215" s="103">
        <f t="shared" si="46"/>
        <v>13396</v>
      </c>
      <c r="I215" s="103"/>
      <c r="J215" s="194">
        <v>0</v>
      </c>
      <c r="K215" s="194">
        <v>0</v>
      </c>
      <c r="L215" s="198"/>
      <c r="M215" s="198"/>
      <c r="N215" s="341"/>
    </row>
    <row r="216" spans="1:14" s="53" customFormat="1" ht="18.75" customHeight="1">
      <c r="A216" s="144"/>
      <c r="B216" s="45" t="s">
        <v>685</v>
      </c>
      <c r="C216" s="38" t="s">
        <v>880</v>
      </c>
      <c r="D216" s="103">
        <v>160</v>
      </c>
      <c r="E216" s="103"/>
      <c r="F216" s="103"/>
      <c r="G216" s="103">
        <f t="shared" si="45"/>
        <v>160</v>
      </c>
      <c r="H216" s="103">
        <f t="shared" si="46"/>
        <v>160</v>
      </c>
      <c r="I216" s="103"/>
      <c r="J216" s="194">
        <v>0</v>
      </c>
      <c r="K216" s="194">
        <v>0</v>
      </c>
      <c r="L216" s="198"/>
      <c r="M216" s="198"/>
      <c r="N216" s="341"/>
    </row>
    <row r="217" spans="1:14" s="53" customFormat="1" ht="18.75" customHeight="1">
      <c r="A217" s="144"/>
      <c r="B217" s="45" t="s">
        <v>864</v>
      </c>
      <c r="C217" s="38" t="s">
        <v>869</v>
      </c>
      <c r="D217" s="103">
        <v>6000</v>
      </c>
      <c r="E217" s="103"/>
      <c r="F217" s="103"/>
      <c r="G217" s="103">
        <f t="shared" si="45"/>
        <v>6000</v>
      </c>
      <c r="H217" s="103">
        <f t="shared" si="46"/>
        <v>6000</v>
      </c>
      <c r="I217" s="103"/>
      <c r="J217" s="194"/>
      <c r="K217" s="194"/>
      <c r="L217" s="198"/>
      <c r="M217" s="198"/>
      <c r="N217" s="341"/>
    </row>
    <row r="218" spans="1:14" s="53" customFormat="1" ht="18.75" customHeight="1">
      <c r="A218" s="144"/>
      <c r="B218" s="45" t="s">
        <v>865</v>
      </c>
      <c r="C218" s="38" t="s">
        <v>870</v>
      </c>
      <c r="D218" s="103">
        <v>3000</v>
      </c>
      <c r="E218" s="103"/>
      <c r="F218" s="103"/>
      <c r="G218" s="103">
        <f t="shared" si="45"/>
        <v>3000</v>
      </c>
      <c r="H218" s="103">
        <f t="shared" si="46"/>
        <v>3000</v>
      </c>
      <c r="I218" s="103"/>
      <c r="J218" s="194"/>
      <c r="K218" s="194"/>
      <c r="L218" s="198"/>
      <c r="M218" s="198"/>
      <c r="N218" s="341"/>
    </row>
    <row r="219" spans="1:14" s="53" customFormat="1" ht="22.5" customHeight="1">
      <c r="A219" s="144"/>
      <c r="B219" s="45" t="s">
        <v>623</v>
      </c>
      <c r="C219" s="38" t="s">
        <v>207</v>
      </c>
      <c r="D219" s="103">
        <v>619530</v>
      </c>
      <c r="E219" s="103"/>
      <c r="F219" s="103"/>
      <c r="G219" s="103">
        <f t="shared" si="45"/>
        <v>619530</v>
      </c>
      <c r="H219" s="103"/>
      <c r="I219" s="103"/>
      <c r="J219" s="194">
        <v>0</v>
      </c>
      <c r="K219" s="194">
        <v>0</v>
      </c>
      <c r="L219" s="198"/>
      <c r="M219" s="198"/>
      <c r="N219" s="341">
        <f>G219</f>
        <v>619530</v>
      </c>
    </row>
    <row r="220" spans="1:14" s="53" customFormat="1" ht="22.5" customHeight="1">
      <c r="A220" s="536" t="s">
        <v>540</v>
      </c>
      <c r="B220" s="514"/>
      <c r="C220" s="515" t="s">
        <v>539</v>
      </c>
      <c r="D220" s="340">
        <f>SUM(D221:D225)</f>
        <v>1000</v>
      </c>
      <c r="E220" s="340">
        <f aca="true" t="shared" si="47" ref="E220:N220">SUM(E221:E225)</f>
        <v>800</v>
      </c>
      <c r="F220" s="340">
        <f t="shared" si="47"/>
        <v>800</v>
      </c>
      <c r="G220" s="340">
        <f t="shared" si="47"/>
        <v>1000</v>
      </c>
      <c r="H220" s="340">
        <f t="shared" si="47"/>
        <v>1000</v>
      </c>
      <c r="I220" s="340">
        <f t="shared" si="47"/>
        <v>0</v>
      </c>
      <c r="J220" s="340">
        <f t="shared" si="47"/>
        <v>0</v>
      </c>
      <c r="K220" s="340">
        <f t="shared" si="47"/>
        <v>0</v>
      </c>
      <c r="L220" s="340">
        <f t="shared" si="47"/>
        <v>0</v>
      </c>
      <c r="M220" s="340">
        <f t="shared" si="47"/>
        <v>0</v>
      </c>
      <c r="N220" s="340">
        <f t="shared" si="47"/>
        <v>0</v>
      </c>
    </row>
    <row r="221" spans="1:14" s="53" customFormat="1" ht="19.5" customHeight="1">
      <c r="A221" s="537"/>
      <c r="B221" s="45" t="s">
        <v>239</v>
      </c>
      <c r="C221" s="38" t="s">
        <v>186</v>
      </c>
      <c r="D221" s="103">
        <v>300</v>
      </c>
      <c r="E221" s="103"/>
      <c r="F221" s="103">
        <v>300</v>
      </c>
      <c r="G221" s="103">
        <f>D221+E221-F221</f>
        <v>0</v>
      </c>
      <c r="H221" s="103">
        <f>G221</f>
        <v>0</v>
      </c>
      <c r="I221" s="103"/>
      <c r="J221" s="194"/>
      <c r="K221" s="194"/>
      <c r="L221" s="198"/>
      <c r="M221" s="198"/>
      <c r="N221" s="341"/>
    </row>
    <row r="222" spans="1:14" s="53" customFormat="1" ht="19.5" customHeight="1">
      <c r="A222" s="537"/>
      <c r="B222" s="45" t="s">
        <v>594</v>
      </c>
      <c r="C222" s="38" t="s">
        <v>595</v>
      </c>
      <c r="D222" s="103">
        <v>200</v>
      </c>
      <c r="E222" s="103">
        <v>730</v>
      </c>
      <c r="F222" s="103"/>
      <c r="G222" s="103">
        <f>D222+E222-F222</f>
        <v>930</v>
      </c>
      <c r="H222" s="103">
        <f>G222</f>
        <v>930</v>
      </c>
      <c r="I222" s="103"/>
      <c r="J222" s="194"/>
      <c r="K222" s="194"/>
      <c r="L222" s="198"/>
      <c r="M222" s="198"/>
      <c r="N222" s="341"/>
    </row>
    <row r="223" spans="1:14" s="53" customFormat="1" ht="19.5" customHeight="1">
      <c r="A223" s="537"/>
      <c r="B223" s="45" t="s">
        <v>599</v>
      </c>
      <c r="C223" s="38" t="s">
        <v>671</v>
      </c>
      <c r="D223" s="103">
        <v>500</v>
      </c>
      <c r="E223" s="103"/>
      <c r="F223" s="103">
        <v>500</v>
      </c>
      <c r="G223" s="103">
        <f>D223+E223-F223</f>
        <v>0</v>
      </c>
      <c r="H223" s="103">
        <f>G223</f>
        <v>0</v>
      </c>
      <c r="I223" s="103"/>
      <c r="J223" s="194"/>
      <c r="K223" s="194"/>
      <c r="L223" s="198"/>
      <c r="M223" s="198"/>
      <c r="N223" s="341"/>
    </row>
    <row r="224" spans="1:14" s="53" customFormat="1" ht="19.5" customHeight="1">
      <c r="A224" s="537"/>
      <c r="B224" s="45" t="s">
        <v>864</v>
      </c>
      <c r="C224" s="38" t="s">
        <v>869</v>
      </c>
      <c r="D224" s="103"/>
      <c r="E224" s="103">
        <v>13</v>
      </c>
      <c r="F224" s="103"/>
      <c r="G224" s="103">
        <f>D224+E224-F224</f>
        <v>13</v>
      </c>
      <c r="H224" s="103">
        <f>G224</f>
        <v>13</v>
      </c>
      <c r="I224" s="103"/>
      <c r="J224" s="194"/>
      <c r="K224" s="194"/>
      <c r="L224" s="198"/>
      <c r="M224" s="198"/>
      <c r="N224" s="341"/>
    </row>
    <row r="225" spans="1:14" s="53" customFormat="1" ht="18.75" customHeight="1">
      <c r="A225" s="537"/>
      <c r="B225" s="45" t="s">
        <v>865</v>
      </c>
      <c r="C225" s="38" t="s">
        <v>870</v>
      </c>
      <c r="D225" s="103"/>
      <c r="E225" s="103">
        <v>57</v>
      </c>
      <c r="F225" s="103"/>
      <c r="G225" s="103">
        <f>D225+E225-F225</f>
        <v>57</v>
      </c>
      <c r="H225" s="103">
        <f>G225</f>
        <v>57</v>
      </c>
      <c r="I225" s="103"/>
      <c r="J225" s="194"/>
      <c r="K225" s="194"/>
      <c r="L225" s="198"/>
      <c r="M225" s="198"/>
      <c r="N225" s="341"/>
    </row>
    <row r="226" spans="1:14" s="53" customFormat="1" ht="19.5" customHeight="1">
      <c r="A226" s="536" t="s">
        <v>583</v>
      </c>
      <c r="B226" s="514"/>
      <c r="C226" s="515" t="s">
        <v>584</v>
      </c>
      <c r="D226" s="340">
        <f>SUM(D227:D237)</f>
        <v>53985</v>
      </c>
      <c r="E226" s="340">
        <f>SUM(E227:E237)</f>
        <v>3460</v>
      </c>
      <c r="F226" s="340">
        <f>SUM(F227:F237)</f>
        <v>594</v>
      </c>
      <c r="G226" s="340">
        <f>SUM(G227:G237)</f>
        <v>56851</v>
      </c>
      <c r="H226" s="340">
        <f>SUM(H227:H237)</f>
        <v>56851</v>
      </c>
      <c r="I226" s="340">
        <f aca="true" t="shared" si="48" ref="I226:N226">SUM(I227:I237)</f>
        <v>38960</v>
      </c>
      <c r="J226" s="340">
        <f t="shared" si="48"/>
        <v>6145</v>
      </c>
      <c r="K226" s="340">
        <f t="shared" si="48"/>
        <v>0</v>
      </c>
      <c r="L226" s="340">
        <f t="shared" si="48"/>
        <v>0</v>
      </c>
      <c r="M226" s="340">
        <f t="shared" si="48"/>
        <v>0</v>
      </c>
      <c r="N226" s="432">
        <f t="shared" si="48"/>
        <v>0</v>
      </c>
    </row>
    <row r="227" spans="1:14" s="53" customFormat="1" ht="15" customHeight="1">
      <c r="A227" s="144"/>
      <c r="B227" s="45" t="s">
        <v>586</v>
      </c>
      <c r="C227" s="38" t="s">
        <v>208</v>
      </c>
      <c r="D227" s="103">
        <v>33865</v>
      </c>
      <c r="E227" s="103">
        <v>2635</v>
      </c>
      <c r="F227" s="103"/>
      <c r="G227" s="103">
        <f>D227+E227-F227</f>
        <v>36500</v>
      </c>
      <c r="H227" s="103">
        <f>G227</f>
        <v>36500</v>
      </c>
      <c r="I227" s="103">
        <f>H227</f>
        <v>36500</v>
      </c>
      <c r="J227" s="194"/>
      <c r="K227" s="194"/>
      <c r="L227" s="198"/>
      <c r="M227" s="198"/>
      <c r="N227" s="341"/>
    </row>
    <row r="228" spans="1:14" s="53" customFormat="1" ht="15" customHeight="1">
      <c r="A228" s="144"/>
      <c r="B228" s="45" t="s">
        <v>590</v>
      </c>
      <c r="C228" s="38" t="s">
        <v>591</v>
      </c>
      <c r="D228" s="103">
        <v>2460</v>
      </c>
      <c r="E228" s="103"/>
      <c r="F228" s="103"/>
      <c r="G228" s="103">
        <f aca="true" t="shared" si="49" ref="G228:G237">D228+E228-F228</f>
        <v>2460</v>
      </c>
      <c r="H228" s="103">
        <f aca="true" t="shared" si="50" ref="H228:H237">G228</f>
        <v>2460</v>
      </c>
      <c r="I228" s="103">
        <f>H228</f>
        <v>2460</v>
      </c>
      <c r="J228" s="194"/>
      <c r="K228" s="194"/>
      <c r="L228" s="198"/>
      <c r="M228" s="198"/>
      <c r="N228" s="341"/>
    </row>
    <row r="229" spans="1:14" s="53" customFormat="1" ht="15" customHeight="1">
      <c r="A229" s="144"/>
      <c r="B229" s="45" t="s">
        <v>616</v>
      </c>
      <c r="C229" s="38" t="s">
        <v>649</v>
      </c>
      <c r="D229" s="103">
        <v>5090</v>
      </c>
      <c r="E229" s="103">
        <v>195</v>
      </c>
      <c r="F229" s="103"/>
      <c r="G229" s="103">
        <f t="shared" si="49"/>
        <v>5285</v>
      </c>
      <c r="H229" s="103">
        <f t="shared" si="50"/>
        <v>5285</v>
      </c>
      <c r="I229" s="103"/>
      <c r="J229" s="194">
        <f>H229</f>
        <v>5285</v>
      </c>
      <c r="K229" s="194"/>
      <c r="L229" s="198"/>
      <c r="M229" s="198"/>
      <c r="N229" s="341"/>
    </row>
    <row r="230" spans="1:14" s="53" customFormat="1" ht="15" customHeight="1">
      <c r="A230" s="144"/>
      <c r="B230" s="45" t="s">
        <v>592</v>
      </c>
      <c r="C230" s="38" t="s">
        <v>593</v>
      </c>
      <c r="D230" s="103">
        <v>830</v>
      </c>
      <c r="E230" s="103">
        <v>30</v>
      </c>
      <c r="F230" s="103"/>
      <c r="G230" s="103">
        <f t="shared" si="49"/>
        <v>860</v>
      </c>
      <c r="H230" s="103">
        <f t="shared" si="50"/>
        <v>860</v>
      </c>
      <c r="I230" s="103"/>
      <c r="J230" s="194">
        <f>H230</f>
        <v>860</v>
      </c>
      <c r="K230" s="194"/>
      <c r="L230" s="198"/>
      <c r="M230" s="198"/>
      <c r="N230" s="341"/>
    </row>
    <row r="231" spans="1:14" s="53" customFormat="1" ht="15" customHeight="1">
      <c r="A231" s="144"/>
      <c r="B231" s="45" t="s">
        <v>594</v>
      </c>
      <c r="C231" s="38" t="s">
        <v>595</v>
      </c>
      <c r="D231" s="103">
        <v>3440</v>
      </c>
      <c r="E231" s="103"/>
      <c r="F231" s="103">
        <v>294</v>
      </c>
      <c r="G231" s="103">
        <f t="shared" si="49"/>
        <v>3146</v>
      </c>
      <c r="H231" s="103">
        <f t="shared" si="50"/>
        <v>3146</v>
      </c>
      <c r="I231" s="103"/>
      <c r="J231" s="194"/>
      <c r="K231" s="194"/>
      <c r="L231" s="198"/>
      <c r="M231" s="198"/>
      <c r="N231" s="341"/>
    </row>
    <row r="232" spans="1:14" s="53" customFormat="1" ht="15" customHeight="1">
      <c r="A232" s="144"/>
      <c r="B232" s="45" t="s">
        <v>599</v>
      </c>
      <c r="C232" s="38" t="s">
        <v>671</v>
      </c>
      <c r="D232" s="103">
        <v>3100</v>
      </c>
      <c r="E232" s="103"/>
      <c r="F232" s="103">
        <v>300</v>
      </c>
      <c r="G232" s="103">
        <f t="shared" si="49"/>
        <v>2800</v>
      </c>
      <c r="H232" s="103">
        <f t="shared" si="50"/>
        <v>2800</v>
      </c>
      <c r="I232" s="103"/>
      <c r="J232" s="194"/>
      <c r="K232" s="194"/>
      <c r="L232" s="198"/>
      <c r="M232" s="198"/>
      <c r="N232" s="341"/>
    </row>
    <row r="233" spans="1:14" s="53" customFormat="1" ht="15" customHeight="1">
      <c r="A233" s="144"/>
      <c r="B233" s="45" t="s">
        <v>601</v>
      </c>
      <c r="C233" s="38" t="s">
        <v>602</v>
      </c>
      <c r="D233" s="103">
        <v>1000</v>
      </c>
      <c r="E233" s="103"/>
      <c r="F233" s="103"/>
      <c r="G233" s="103">
        <f t="shared" si="49"/>
        <v>1000</v>
      </c>
      <c r="H233" s="103">
        <f t="shared" si="50"/>
        <v>1000</v>
      </c>
      <c r="I233" s="103"/>
      <c r="J233" s="194"/>
      <c r="K233" s="194"/>
      <c r="L233" s="198"/>
      <c r="M233" s="198"/>
      <c r="N233" s="341"/>
    </row>
    <row r="234" spans="1:14" s="53" customFormat="1" ht="15" customHeight="1">
      <c r="A234" s="144"/>
      <c r="B234" s="45" t="s">
        <v>605</v>
      </c>
      <c r="C234" s="38" t="s">
        <v>606</v>
      </c>
      <c r="D234" s="103">
        <v>1000</v>
      </c>
      <c r="E234" s="103"/>
      <c r="F234" s="103"/>
      <c r="G234" s="103">
        <f t="shared" si="49"/>
        <v>1000</v>
      </c>
      <c r="H234" s="103">
        <f t="shared" si="50"/>
        <v>1000</v>
      </c>
      <c r="I234" s="103"/>
      <c r="J234" s="194"/>
      <c r="K234" s="194"/>
      <c r="L234" s="198"/>
      <c r="M234" s="198"/>
      <c r="N234" s="341"/>
    </row>
    <row r="235" spans="1:14" s="53" customFormat="1" ht="14.25" customHeight="1">
      <c r="A235" s="144"/>
      <c r="B235" s="45" t="s">
        <v>863</v>
      </c>
      <c r="C235" s="38" t="s">
        <v>868</v>
      </c>
      <c r="D235" s="103">
        <v>1700</v>
      </c>
      <c r="E235" s="103">
        <v>300</v>
      </c>
      <c r="F235" s="103"/>
      <c r="G235" s="103">
        <f t="shared" si="49"/>
        <v>2000</v>
      </c>
      <c r="H235" s="103">
        <f t="shared" si="50"/>
        <v>2000</v>
      </c>
      <c r="I235" s="103"/>
      <c r="J235" s="194"/>
      <c r="K235" s="194"/>
      <c r="L235" s="198"/>
      <c r="M235" s="198"/>
      <c r="N235" s="341"/>
    </row>
    <row r="236" spans="1:14" s="53" customFormat="1" ht="14.25" customHeight="1">
      <c r="A236" s="144"/>
      <c r="B236" s="45" t="s">
        <v>864</v>
      </c>
      <c r="C236" s="38" t="s">
        <v>869</v>
      </c>
      <c r="D236" s="103">
        <v>500</v>
      </c>
      <c r="E236" s="103"/>
      <c r="F236" s="103"/>
      <c r="G236" s="103">
        <f t="shared" si="49"/>
        <v>500</v>
      </c>
      <c r="H236" s="103">
        <f t="shared" si="50"/>
        <v>500</v>
      </c>
      <c r="I236" s="103"/>
      <c r="J236" s="194"/>
      <c r="K236" s="194"/>
      <c r="L236" s="198"/>
      <c r="M236" s="198"/>
      <c r="N236" s="341"/>
    </row>
    <row r="237" spans="1:14" s="53" customFormat="1" ht="14.25" customHeight="1">
      <c r="A237" s="144"/>
      <c r="B237" s="45" t="s">
        <v>865</v>
      </c>
      <c r="C237" s="38" t="s">
        <v>870</v>
      </c>
      <c r="D237" s="103">
        <v>1000</v>
      </c>
      <c r="E237" s="103">
        <v>300</v>
      </c>
      <c r="F237" s="103"/>
      <c r="G237" s="103">
        <f t="shared" si="49"/>
        <v>1300</v>
      </c>
      <c r="H237" s="103">
        <f t="shared" si="50"/>
        <v>1300</v>
      </c>
      <c r="I237" s="103"/>
      <c r="J237" s="194"/>
      <c r="K237" s="194"/>
      <c r="L237" s="198"/>
      <c r="M237" s="198"/>
      <c r="N237" s="341"/>
    </row>
    <row r="238" spans="1:14" s="53" customFormat="1" ht="19.5" customHeight="1">
      <c r="A238" s="140" t="s">
        <v>697</v>
      </c>
      <c r="B238" s="149"/>
      <c r="C238" s="69" t="s">
        <v>60</v>
      </c>
      <c r="D238" s="196">
        <f>D239</f>
        <v>903245</v>
      </c>
      <c r="E238" s="196">
        <f aca="true" t="shared" si="51" ref="E238:N238">E239</f>
        <v>0</v>
      </c>
      <c r="F238" s="196">
        <f t="shared" si="51"/>
        <v>0</v>
      </c>
      <c r="G238" s="196">
        <f t="shared" si="51"/>
        <v>903245</v>
      </c>
      <c r="H238" s="196">
        <f t="shared" si="51"/>
        <v>903245</v>
      </c>
      <c r="I238" s="196">
        <f t="shared" si="51"/>
        <v>0</v>
      </c>
      <c r="J238" s="196">
        <f t="shared" si="51"/>
        <v>0</v>
      </c>
      <c r="K238" s="196">
        <f t="shared" si="51"/>
        <v>0</v>
      </c>
      <c r="L238" s="196">
        <f t="shared" si="51"/>
        <v>903245</v>
      </c>
      <c r="M238" s="196">
        <f t="shared" si="51"/>
        <v>0</v>
      </c>
      <c r="N238" s="197">
        <f t="shared" si="51"/>
        <v>0</v>
      </c>
    </row>
    <row r="239" spans="1:14" s="53" customFormat="1" ht="27" customHeight="1">
      <c r="A239" s="142" t="s">
        <v>698</v>
      </c>
      <c r="B239" s="138"/>
      <c r="C239" s="86" t="s">
        <v>699</v>
      </c>
      <c r="D239" s="192">
        <f>D240+D241</f>
        <v>903245</v>
      </c>
      <c r="E239" s="192">
        <f>E240+E241</f>
        <v>0</v>
      </c>
      <c r="F239" s="192">
        <f>F240+F241</f>
        <v>0</v>
      </c>
      <c r="G239" s="192">
        <f>G240+G241</f>
        <v>903245</v>
      </c>
      <c r="H239" s="192">
        <f aca="true" t="shared" si="52" ref="H239:N239">H240+H241</f>
        <v>903245</v>
      </c>
      <c r="I239" s="192">
        <f t="shared" si="52"/>
        <v>0</v>
      </c>
      <c r="J239" s="192">
        <f t="shared" si="52"/>
        <v>0</v>
      </c>
      <c r="K239" s="192">
        <f t="shared" si="52"/>
        <v>0</v>
      </c>
      <c r="L239" s="192">
        <f t="shared" si="52"/>
        <v>903245</v>
      </c>
      <c r="M239" s="192">
        <f t="shared" si="52"/>
        <v>0</v>
      </c>
      <c r="N239" s="193">
        <f t="shared" si="52"/>
        <v>0</v>
      </c>
    </row>
    <row r="240" spans="1:14" s="53" customFormat="1" ht="20.25" customHeight="1">
      <c r="A240" s="150"/>
      <c r="B240" s="147" t="s">
        <v>558</v>
      </c>
      <c r="C240" s="38" t="s">
        <v>559</v>
      </c>
      <c r="D240" s="198">
        <v>13000</v>
      </c>
      <c r="E240" s="198"/>
      <c r="F240" s="198"/>
      <c r="G240" s="198">
        <f>D240+E240-F240</f>
        <v>13000</v>
      </c>
      <c r="H240" s="198">
        <f>G240</f>
        <v>13000</v>
      </c>
      <c r="I240" s="198"/>
      <c r="J240" s="198"/>
      <c r="K240" s="198"/>
      <c r="L240" s="198">
        <f>H240</f>
        <v>13000</v>
      </c>
      <c r="M240" s="198"/>
      <c r="N240" s="341"/>
    </row>
    <row r="241" spans="1:14" s="53" customFormat="1" ht="17.25" customHeight="1">
      <c r="A241" s="144"/>
      <c r="B241" s="45" t="s">
        <v>700</v>
      </c>
      <c r="C241" s="38" t="s">
        <v>858</v>
      </c>
      <c r="D241" s="103">
        <v>890245</v>
      </c>
      <c r="E241" s="103"/>
      <c r="F241" s="103"/>
      <c r="G241" s="198">
        <f>D241+E241-F241</f>
        <v>890245</v>
      </c>
      <c r="H241" s="198">
        <f>G241</f>
        <v>890245</v>
      </c>
      <c r="I241" s="103">
        <v>0</v>
      </c>
      <c r="J241" s="194"/>
      <c r="K241" s="195">
        <v>0</v>
      </c>
      <c r="L241" s="198">
        <f>H241</f>
        <v>890245</v>
      </c>
      <c r="M241" s="198"/>
      <c r="N241" s="341"/>
    </row>
    <row r="242" spans="1:14" s="53" customFormat="1" ht="20.25" customHeight="1">
      <c r="A242" s="140" t="s">
        <v>701</v>
      </c>
      <c r="B242" s="149"/>
      <c r="C242" s="69" t="s">
        <v>702</v>
      </c>
      <c r="D242" s="196">
        <f>D243</f>
        <v>416266</v>
      </c>
      <c r="E242" s="196">
        <f>E243</f>
        <v>0</v>
      </c>
      <c r="F242" s="196">
        <f>F243</f>
        <v>416266</v>
      </c>
      <c r="G242" s="196">
        <f>G243</f>
        <v>0</v>
      </c>
      <c r="H242" s="196">
        <f aca="true" t="shared" si="53" ref="H242:N242">H243</f>
        <v>0</v>
      </c>
      <c r="I242" s="196">
        <f t="shared" si="53"/>
        <v>0</v>
      </c>
      <c r="J242" s="196">
        <f t="shared" si="53"/>
        <v>0</v>
      </c>
      <c r="K242" s="196">
        <f t="shared" si="53"/>
        <v>0</v>
      </c>
      <c r="L242" s="196">
        <f t="shared" si="53"/>
        <v>0</v>
      </c>
      <c r="M242" s="196">
        <f t="shared" si="53"/>
        <v>0</v>
      </c>
      <c r="N242" s="197">
        <f t="shared" si="53"/>
        <v>0</v>
      </c>
    </row>
    <row r="243" spans="1:14" s="53" customFormat="1" ht="20.25" customHeight="1">
      <c r="A243" s="142" t="s">
        <v>703</v>
      </c>
      <c r="B243" s="138"/>
      <c r="C243" s="86" t="s">
        <v>704</v>
      </c>
      <c r="D243" s="192">
        <f>D244+D245</f>
        <v>416266</v>
      </c>
      <c r="E243" s="192">
        <f>E244+E245</f>
        <v>0</v>
      </c>
      <c r="F243" s="192">
        <f>F244+F245</f>
        <v>416266</v>
      </c>
      <c r="G243" s="192">
        <f>G244+G245</f>
        <v>0</v>
      </c>
      <c r="H243" s="192">
        <f aca="true" t="shared" si="54" ref="H243:N243">H244+H245</f>
        <v>0</v>
      </c>
      <c r="I243" s="192">
        <f t="shared" si="54"/>
        <v>0</v>
      </c>
      <c r="J243" s="192">
        <f t="shared" si="54"/>
        <v>0</v>
      </c>
      <c r="K243" s="192">
        <f t="shared" si="54"/>
        <v>0</v>
      </c>
      <c r="L243" s="192">
        <f t="shared" si="54"/>
        <v>0</v>
      </c>
      <c r="M243" s="192">
        <f t="shared" si="54"/>
        <v>0</v>
      </c>
      <c r="N243" s="193">
        <f t="shared" si="54"/>
        <v>0</v>
      </c>
    </row>
    <row r="244" spans="1:14" s="53" customFormat="1" ht="17.25" customHeight="1">
      <c r="A244" s="144"/>
      <c r="B244" s="45" t="s">
        <v>705</v>
      </c>
      <c r="C244" s="38" t="s">
        <v>471</v>
      </c>
      <c r="D244" s="103">
        <v>1000</v>
      </c>
      <c r="E244" s="103"/>
      <c r="F244" s="103">
        <v>1000</v>
      </c>
      <c r="G244" s="103">
        <f>D244+E244-F244</f>
        <v>0</v>
      </c>
      <c r="H244" s="103">
        <f>G244</f>
        <v>0</v>
      </c>
      <c r="I244" s="103">
        <v>0</v>
      </c>
      <c r="J244" s="194"/>
      <c r="K244" s="195">
        <v>0</v>
      </c>
      <c r="L244" s="198"/>
      <c r="M244" s="198"/>
      <c r="N244" s="341"/>
    </row>
    <row r="245" spans="1:14" s="53" customFormat="1" ht="17.25" customHeight="1">
      <c r="A245" s="144"/>
      <c r="B245" s="45" t="s">
        <v>705</v>
      </c>
      <c r="C245" s="38" t="s">
        <v>706</v>
      </c>
      <c r="D245" s="103">
        <v>415266</v>
      </c>
      <c r="E245" s="103"/>
      <c r="F245" s="103">
        <v>415266</v>
      </c>
      <c r="G245" s="103">
        <f>D245+E245-F245</f>
        <v>0</v>
      </c>
      <c r="H245" s="103">
        <f>G245</f>
        <v>0</v>
      </c>
      <c r="I245" s="103">
        <v>0</v>
      </c>
      <c r="J245" s="194"/>
      <c r="K245" s="195">
        <v>0</v>
      </c>
      <c r="L245" s="198"/>
      <c r="M245" s="198"/>
      <c r="N245" s="341"/>
    </row>
    <row r="246" spans="1:14" s="53" customFormat="1" ht="19.5" customHeight="1">
      <c r="A246" s="140" t="s">
        <v>707</v>
      </c>
      <c r="B246" s="149"/>
      <c r="C246" s="69" t="s">
        <v>708</v>
      </c>
      <c r="D246" s="196">
        <f aca="true" t="shared" si="55" ref="D246:N246">D247+D264+D266+D280+D302+D312+D339+D353+D362+D376+D407</f>
        <v>16115725</v>
      </c>
      <c r="E246" s="196">
        <f t="shared" si="55"/>
        <v>1035391</v>
      </c>
      <c r="F246" s="196">
        <f t="shared" si="55"/>
        <v>702699</v>
      </c>
      <c r="G246" s="196">
        <f t="shared" si="55"/>
        <v>16448417</v>
      </c>
      <c r="H246" s="196">
        <f t="shared" si="55"/>
        <v>15244967</v>
      </c>
      <c r="I246" s="196">
        <f t="shared" si="55"/>
        <v>8534892</v>
      </c>
      <c r="J246" s="196">
        <f t="shared" si="55"/>
        <v>1471985</v>
      </c>
      <c r="K246" s="196">
        <f t="shared" si="55"/>
        <v>2247041</v>
      </c>
      <c r="L246" s="196">
        <f t="shared" si="55"/>
        <v>0</v>
      </c>
      <c r="M246" s="196">
        <f t="shared" si="55"/>
        <v>0</v>
      </c>
      <c r="N246" s="197">
        <f t="shared" si="55"/>
        <v>1203450</v>
      </c>
    </row>
    <row r="247" spans="1:14" s="53" customFormat="1" ht="18.75" customHeight="1">
      <c r="A247" s="142" t="s">
        <v>709</v>
      </c>
      <c r="B247" s="138"/>
      <c r="C247" s="86" t="s">
        <v>710</v>
      </c>
      <c r="D247" s="192">
        <f aca="true" t="shared" si="56" ref="D247:N247">SUM(D248:D263)</f>
        <v>1338622</v>
      </c>
      <c r="E247" s="192">
        <f t="shared" si="56"/>
        <v>77887</v>
      </c>
      <c r="F247" s="192">
        <f t="shared" si="56"/>
        <v>10550</v>
      </c>
      <c r="G247" s="192">
        <f t="shared" si="56"/>
        <v>1405959</v>
      </c>
      <c r="H247" s="192">
        <f t="shared" si="56"/>
        <v>1405959</v>
      </c>
      <c r="I247" s="192">
        <f t="shared" si="56"/>
        <v>463569</v>
      </c>
      <c r="J247" s="192">
        <f t="shared" si="56"/>
        <v>79184</v>
      </c>
      <c r="K247" s="192">
        <f t="shared" si="56"/>
        <v>737227</v>
      </c>
      <c r="L247" s="192">
        <f t="shared" si="56"/>
        <v>0</v>
      </c>
      <c r="M247" s="192">
        <f t="shared" si="56"/>
        <v>0</v>
      </c>
      <c r="N247" s="193">
        <f t="shared" si="56"/>
        <v>0</v>
      </c>
    </row>
    <row r="248" spans="1:14" s="53" customFormat="1" ht="18.75" customHeight="1">
      <c r="A248" s="211"/>
      <c r="B248" s="206" t="s">
        <v>715</v>
      </c>
      <c r="C248" s="38" t="s">
        <v>560</v>
      </c>
      <c r="D248" s="205">
        <v>661890</v>
      </c>
      <c r="E248" s="205">
        <v>75337</v>
      </c>
      <c r="F248" s="205"/>
      <c r="G248" s="205">
        <f>D248+E248-F248</f>
        <v>737227</v>
      </c>
      <c r="H248" s="205">
        <f>G248</f>
        <v>737227</v>
      </c>
      <c r="I248" s="205"/>
      <c r="J248" s="205"/>
      <c r="K248" s="205">
        <f>H248</f>
        <v>737227</v>
      </c>
      <c r="L248" s="205"/>
      <c r="M248" s="205"/>
      <c r="N248" s="240"/>
    </row>
    <row r="249" spans="1:14" s="53" customFormat="1" ht="15.75" customHeight="1">
      <c r="A249" s="145"/>
      <c r="B249" s="45" t="s">
        <v>586</v>
      </c>
      <c r="C249" s="38" t="s">
        <v>587</v>
      </c>
      <c r="D249" s="103">
        <v>428776</v>
      </c>
      <c r="E249" s="103"/>
      <c r="F249" s="103"/>
      <c r="G249" s="205">
        <f aca="true" t="shared" si="57" ref="G249:G263">D249+E249-F249</f>
        <v>428776</v>
      </c>
      <c r="H249" s="205">
        <f aca="true" t="shared" si="58" ref="H249:H263">G249</f>
        <v>428776</v>
      </c>
      <c r="I249" s="103">
        <f>H249</f>
        <v>428776</v>
      </c>
      <c r="J249" s="194"/>
      <c r="K249" s="195"/>
      <c r="L249" s="198"/>
      <c r="M249" s="198"/>
      <c r="N249" s="341"/>
    </row>
    <row r="250" spans="1:14" s="53" customFormat="1" ht="15.75" customHeight="1">
      <c r="A250" s="145"/>
      <c r="B250" s="45" t="s">
        <v>590</v>
      </c>
      <c r="C250" s="38" t="s">
        <v>591</v>
      </c>
      <c r="D250" s="103">
        <v>30793</v>
      </c>
      <c r="E250" s="103"/>
      <c r="F250" s="103"/>
      <c r="G250" s="205">
        <f t="shared" si="57"/>
        <v>30793</v>
      </c>
      <c r="H250" s="205">
        <f t="shared" si="58"/>
        <v>30793</v>
      </c>
      <c r="I250" s="103">
        <f>H250</f>
        <v>30793</v>
      </c>
      <c r="J250" s="194"/>
      <c r="K250" s="195"/>
      <c r="L250" s="198"/>
      <c r="M250" s="198"/>
      <c r="N250" s="341"/>
    </row>
    <row r="251" spans="1:14" s="53" customFormat="1" ht="15" customHeight="1">
      <c r="A251" s="145"/>
      <c r="B251" s="148" t="s">
        <v>635</v>
      </c>
      <c r="C251" s="38" t="s">
        <v>617</v>
      </c>
      <c r="D251" s="103">
        <v>75435</v>
      </c>
      <c r="E251" s="103"/>
      <c r="F251" s="103">
        <v>8000</v>
      </c>
      <c r="G251" s="205">
        <f t="shared" si="57"/>
        <v>67435</v>
      </c>
      <c r="H251" s="205">
        <f t="shared" si="58"/>
        <v>67435</v>
      </c>
      <c r="I251" s="103"/>
      <c r="J251" s="194">
        <f>H251</f>
        <v>67435</v>
      </c>
      <c r="K251" s="195"/>
      <c r="L251" s="198"/>
      <c r="M251" s="198"/>
      <c r="N251" s="341"/>
    </row>
    <row r="252" spans="1:14" s="53" customFormat="1" ht="15" customHeight="1">
      <c r="A252" s="145"/>
      <c r="B252" s="148" t="s">
        <v>592</v>
      </c>
      <c r="C252" s="38" t="s">
        <v>593</v>
      </c>
      <c r="D252" s="103">
        <v>11749</v>
      </c>
      <c r="E252" s="103"/>
      <c r="F252" s="103"/>
      <c r="G252" s="205">
        <f t="shared" si="57"/>
        <v>11749</v>
      </c>
      <c r="H252" s="205">
        <f t="shared" si="58"/>
        <v>11749</v>
      </c>
      <c r="I252" s="103"/>
      <c r="J252" s="194">
        <f>H252</f>
        <v>11749</v>
      </c>
      <c r="K252" s="195"/>
      <c r="L252" s="198"/>
      <c r="M252" s="198"/>
      <c r="N252" s="341"/>
    </row>
    <row r="253" spans="1:14" s="53" customFormat="1" ht="15" customHeight="1">
      <c r="A253" s="145"/>
      <c r="B253" s="148" t="s">
        <v>132</v>
      </c>
      <c r="C253" s="38" t="s">
        <v>133</v>
      </c>
      <c r="D253" s="103">
        <v>4000</v>
      </c>
      <c r="E253" s="103"/>
      <c r="F253" s="103"/>
      <c r="G253" s="205">
        <f t="shared" si="57"/>
        <v>4000</v>
      </c>
      <c r="H253" s="205">
        <f t="shared" si="58"/>
        <v>4000</v>
      </c>
      <c r="I253" s="103">
        <f>H253</f>
        <v>4000</v>
      </c>
      <c r="J253" s="194"/>
      <c r="K253" s="195"/>
      <c r="L253" s="198"/>
      <c r="M253" s="198"/>
      <c r="N253" s="341"/>
    </row>
    <row r="254" spans="1:14" s="53" customFormat="1" ht="16.5" customHeight="1">
      <c r="A254" s="145"/>
      <c r="B254" s="148" t="s">
        <v>594</v>
      </c>
      <c r="C254" s="38" t="s">
        <v>712</v>
      </c>
      <c r="D254" s="103">
        <v>61855</v>
      </c>
      <c r="E254" s="103"/>
      <c r="F254" s="103"/>
      <c r="G254" s="205">
        <f t="shared" si="57"/>
        <v>61855</v>
      </c>
      <c r="H254" s="205">
        <f t="shared" si="58"/>
        <v>61855</v>
      </c>
      <c r="I254" s="103"/>
      <c r="J254" s="194"/>
      <c r="K254" s="195"/>
      <c r="L254" s="198"/>
      <c r="M254" s="198"/>
      <c r="N254" s="341"/>
    </row>
    <row r="255" spans="1:14" s="53" customFormat="1" ht="16.5" customHeight="1">
      <c r="A255" s="145"/>
      <c r="B255" s="148" t="s">
        <v>596</v>
      </c>
      <c r="C255" s="38" t="s">
        <v>669</v>
      </c>
      <c r="D255" s="103">
        <v>11880</v>
      </c>
      <c r="E255" s="103"/>
      <c r="F255" s="103"/>
      <c r="G255" s="205">
        <f t="shared" si="57"/>
        <v>11880</v>
      </c>
      <c r="H255" s="205">
        <f t="shared" si="58"/>
        <v>11880</v>
      </c>
      <c r="I255" s="103"/>
      <c r="J255" s="194"/>
      <c r="K255" s="195"/>
      <c r="L255" s="198"/>
      <c r="M255" s="198"/>
      <c r="N255" s="341"/>
    </row>
    <row r="256" spans="1:14" s="53" customFormat="1" ht="16.5" customHeight="1">
      <c r="A256" s="145"/>
      <c r="B256" s="148" t="s">
        <v>655</v>
      </c>
      <c r="C256" s="38" t="s">
        <v>656</v>
      </c>
      <c r="D256" s="103">
        <v>2000</v>
      </c>
      <c r="E256" s="103"/>
      <c r="F256" s="103">
        <v>1640</v>
      </c>
      <c r="G256" s="205">
        <f t="shared" si="57"/>
        <v>360</v>
      </c>
      <c r="H256" s="205">
        <f t="shared" si="58"/>
        <v>360</v>
      </c>
      <c r="I256" s="103"/>
      <c r="J256" s="194"/>
      <c r="K256" s="195"/>
      <c r="L256" s="198"/>
      <c r="M256" s="198"/>
      <c r="N256" s="341"/>
    </row>
    <row r="257" spans="1:14" s="53" customFormat="1" ht="16.5" customHeight="1">
      <c r="A257" s="145"/>
      <c r="B257" s="148" t="s">
        <v>599</v>
      </c>
      <c r="C257" s="38" t="s">
        <v>671</v>
      </c>
      <c r="D257" s="103">
        <v>12672</v>
      </c>
      <c r="E257" s="103"/>
      <c r="F257" s="103"/>
      <c r="G257" s="205">
        <f t="shared" si="57"/>
        <v>12672</v>
      </c>
      <c r="H257" s="205">
        <f t="shared" si="58"/>
        <v>12672</v>
      </c>
      <c r="I257" s="103"/>
      <c r="J257" s="194"/>
      <c r="K257" s="195"/>
      <c r="L257" s="198"/>
      <c r="M257" s="198"/>
      <c r="N257" s="341"/>
    </row>
    <row r="258" spans="1:14" s="53" customFormat="1" ht="16.5" customHeight="1">
      <c r="A258" s="145"/>
      <c r="B258" s="148" t="s">
        <v>134</v>
      </c>
      <c r="C258" s="39" t="s">
        <v>135</v>
      </c>
      <c r="D258" s="103">
        <v>515</v>
      </c>
      <c r="E258" s="103"/>
      <c r="F258" s="103"/>
      <c r="G258" s="205">
        <f t="shared" si="57"/>
        <v>515</v>
      </c>
      <c r="H258" s="205">
        <f t="shared" si="58"/>
        <v>515</v>
      </c>
      <c r="I258" s="103"/>
      <c r="J258" s="194"/>
      <c r="K258" s="195"/>
      <c r="L258" s="198"/>
      <c r="M258" s="198"/>
      <c r="N258" s="341"/>
    </row>
    <row r="259" spans="1:14" s="53" customFormat="1" ht="16.5" customHeight="1">
      <c r="A259" s="145"/>
      <c r="B259" s="148" t="s">
        <v>862</v>
      </c>
      <c r="C259" s="38" t="s">
        <v>866</v>
      </c>
      <c r="D259" s="103">
        <v>3000</v>
      </c>
      <c r="E259" s="103"/>
      <c r="F259" s="103"/>
      <c r="G259" s="205">
        <f t="shared" si="57"/>
        <v>3000</v>
      </c>
      <c r="H259" s="205">
        <f t="shared" si="58"/>
        <v>3000</v>
      </c>
      <c r="I259" s="103"/>
      <c r="J259" s="194"/>
      <c r="K259" s="195"/>
      <c r="L259" s="198"/>
      <c r="M259" s="198"/>
      <c r="N259" s="341"/>
    </row>
    <row r="260" spans="1:14" s="53" customFormat="1" ht="15" customHeight="1">
      <c r="A260" s="145"/>
      <c r="B260" s="148" t="s">
        <v>601</v>
      </c>
      <c r="C260" s="38" t="s">
        <v>602</v>
      </c>
      <c r="D260" s="103">
        <v>1338</v>
      </c>
      <c r="E260" s="103"/>
      <c r="F260" s="103"/>
      <c r="G260" s="205">
        <f t="shared" si="57"/>
        <v>1338</v>
      </c>
      <c r="H260" s="205">
        <f t="shared" si="58"/>
        <v>1338</v>
      </c>
      <c r="I260" s="103"/>
      <c r="J260" s="194"/>
      <c r="K260" s="195"/>
      <c r="L260" s="198"/>
      <c r="M260" s="198"/>
      <c r="N260" s="341"/>
    </row>
    <row r="261" spans="1:14" s="53" customFormat="1" ht="17.25" customHeight="1">
      <c r="A261" s="145"/>
      <c r="B261" s="148" t="s">
        <v>605</v>
      </c>
      <c r="C261" s="38" t="s">
        <v>606</v>
      </c>
      <c r="D261" s="103">
        <v>24901</v>
      </c>
      <c r="E261" s="103"/>
      <c r="F261" s="103"/>
      <c r="G261" s="205">
        <f t="shared" si="57"/>
        <v>24901</v>
      </c>
      <c r="H261" s="205">
        <f t="shared" si="58"/>
        <v>24901</v>
      </c>
      <c r="I261" s="103"/>
      <c r="J261" s="194"/>
      <c r="K261" s="195"/>
      <c r="L261" s="198"/>
      <c r="M261" s="198"/>
      <c r="N261" s="341"/>
    </row>
    <row r="262" spans="1:14" s="53" customFormat="1" ht="17.25" customHeight="1">
      <c r="A262" s="145"/>
      <c r="B262" s="148" t="s">
        <v>863</v>
      </c>
      <c r="C262" s="38" t="s">
        <v>252</v>
      </c>
      <c r="D262" s="103">
        <v>2000</v>
      </c>
      <c r="E262" s="103"/>
      <c r="F262" s="103">
        <v>910</v>
      </c>
      <c r="G262" s="205">
        <f t="shared" si="57"/>
        <v>1090</v>
      </c>
      <c r="H262" s="205">
        <f t="shared" si="58"/>
        <v>1090</v>
      </c>
      <c r="I262" s="103"/>
      <c r="J262" s="194"/>
      <c r="K262" s="195"/>
      <c r="L262" s="198"/>
      <c r="M262" s="198"/>
      <c r="N262" s="341"/>
    </row>
    <row r="263" spans="1:14" s="53" customFormat="1" ht="17.25" customHeight="1">
      <c r="A263" s="145"/>
      <c r="B263" s="148" t="s">
        <v>865</v>
      </c>
      <c r="C263" s="38" t="s">
        <v>870</v>
      </c>
      <c r="D263" s="103">
        <v>5818</v>
      </c>
      <c r="E263" s="103">
        <v>2550</v>
      </c>
      <c r="F263" s="103"/>
      <c r="G263" s="205">
        <f t="shared" si="57"/>
        <v>8368</v>
      </c>
      <c r="H263" s="205">
        <f t="shared" si="58"/>
        <v>8368</v>
      </c>
      <c r="I263" s="103"/>
      <c r="J263" s="194"/>
      <c r="K263" s="195"/>
      <c r="L263" s="198"/>
      <c r="M263" s="198"/>
      <c r="N263" s="341"/>
    </row>
    <row r="264" spans="1:14" s="53" customFormat="1" ht="18.75" customHeight="1">
      <c r="A264" s="142" t="s">
        <v>955</v>
      </c>
      <c r="B264" s="138"/>
      <c r="C264" s="86" t="s">
        <v>954</v>
      </c>
      <c r="D264" s="192">
        <f>D265</f>
        <v>300505</v>
      </c>
      <c r="E264" s="192">
        <f>E265</f>
        <v>75083</v>
      </c>
      <c r="F264" s="192">
        <f>F265</f>
        <v>0</v>
      </c>
      <c r="G264" s="192">
        <f>G265</f>
        <v>375588</v>
      </c>
      <c r="H264" s="192">
        <f aca="true" t="shared" si="59" ref="H264:N264">H265</f>
        <v>375588</v>
      </c>
      <c r="I264" s="192">
        <f t="shared" si="59"/>
        <v>0</v>
      </c>
      <c r="J264" s="192">
        <f t="shared" si="59"/>
        <v>0</v>
      </c>
      <c r="K264" s="192">
        <f t="shared" si="59"/>
        <v>375588</v>
      </c>
      <c r="L264" s="192">
        <f t="shared" si="59"/>
        <v>0</v>
      </c>
      <c r="M264" s="192">
        <f t="shared" si="59"/>
        <v>0</v>
      </c>
      <c r="N264" s="193">
        <f t="shared" si="59"/>
        <v>0</v>
      </c>
    </row>
    <row r="265" spans="1:14" s="53" customFormat="1" ht="18.75" customHeight="1">
      <c r="A265" s="145"/>
      <c r="B265" s="45" t="s">
        <v>715</v>
      </c>
      <c r="C265" s="38" t="s">
        <v>560</v>
      </c>
      <c r="D265" s="103">
        <v>300505</v>
      </c>
      <c r="E265" s="103">
        <v>75083</v>
      </c>
      <c r="F265" s="103"/>
      <c r="G265" s="103">
        <f>D265+E265-F265</f>
        <v>375588</v>
      </c>
      <c r="H265" s="103">
        <f>G265</f>
        <v>375588</v>
      </c>
      <c r="I265" s="103">
        <v>0</v>
      </c>
      <c r="J265" s="194"/>
      <c r="K265" s="194">
        <f>H265</f>
        <v>375588</v>
      </c>
      <c r="L265" s="198"/>
      <c r="M265" s="198"/>
      <c r="N265" s="341"/>
    </row>
    <row r="266" spans="1:14" s="53" customFormat="1" ht="18.75" customHeight="1">
      <c r="A266" s="142" t="s">
        <v>716</v>
      </c>
      <c r="B266" s="138"/>
      <c r="C266" s="86" t="s">
        <v>717</v>
      </c>
      <c r="D266" s="192">
        <f>SUM(D267:D279)</f>
        <v>745601</v>
      </c>
      <c r="E266" s="192">
        <f>SUM(E267:E279)</f>
        <v>25825</v>
      </c>
      <c r="F266" s="192">
        <f>SUM(F267:F279)</f>
        <v>8120</v>
      </c>
      <c r="G266" s="192">
        <f>SUM(G267:G279)</f>
        <v>763306</v>
      </c>
      <c r="H266" s="192">
        <f>SUM(H267:H279)</f>
        <v>763306</v>
      </c>
      <c r="I266" s="192">
        <f aca="true" t="shared" si="60" ref="I266:N266">SUM(I267:I279)</f>
        <v>420163</v>
      </c>
      <c r="J266" s="192">
        <f t="shared" si="60"/>
        <v>73022</v>
      </c>
      <c r="K266" s="192">
        <f t="shared" si="60"/>
        <v>224455</v>
      </c>
      <c r="L266" s="192">
        <f t="shared" si="60"/>
        <v>0</v>
      </c>
      <c r="M266" s="192">
        <f t="shared" si="60"/>
        <v>0</v>
      </c>
      <c r="N266" s="193">
        <f t="shared" si="60"/>
        <v>0</v>
      </c>
    </row>
    <row r="267" spans="1:14" s="53" customFormat="1" ht="18" customHeight="1">
      <c r="A267" s="211"/>
      <c r="B267" s="206" t="s">
        <v>715</v>
      </c>
      <c r="C267" s="38" t="s">
        <v>560</v>
      </c>
      <c r="D267" s="205">
        <v>199750</v>
      </c>
      <c r="E267" s="205">
        <v>24705</v>
      </c>
      <c r="F267" s="205"/>
      <c r="G267" s="205">
        <f>D267+E267-F267</f>
        <v>224455</v>
      </c>
      <c r="H267" s="205">
        <f>G267</f>
        <v>224455</v>
      </c>
      <c r="I267" s="205"/>
      <c r="J267" s="205"/>
      <c r="K267" s="205">
        <f>H267</f>
        <v>224455</v>
      </c>
      <c r="L267" s="205"/>
      <c r="M267" s="205"/>
      <c r="N267" s="240"/>
    </row>
    <row r="268" spans="1:14" s="53" customFormat="1" ht="15" customHeight="1">
      <c r="A268" s="145"/>
      <c r="B268" s="45" t="s">
        <v>586</v>
      </c>
      <c r="C268" s="38" t="s">
        <v>587</v>
      </c>
      <c r="D268" s="103">
        <v>393637</v>
      </c>
      <c r="E268" s="103"/>
      <c r="F268" s="103"/>
      <c r="G268" s="205">
        <f aca="true" t="shared" si="61" ref="G268:G279">D268+E268-F268</f>
        <v>393637</v>
      </c>
      <c r="H268" s="205">
        <f aca="true" t="shared" si="62" ref="H268:H279">G268</f>
        <v>393637</v>
      </c>
      <c r="I268" s="103">
        <f>H268</f>
        <v>393637</v>
      </c>
      <c r="J268" s="194"/>
      <c r="K268" s="195"/>
      <c r="L268" s="198"/>
      <c r="M268" s="198"/>
      <c r="N268" s="341"/>
    </row>
    <row r="269" spans="1:14" s="53" customFormat="1" ht="17.25" customHeight="1">
      <c r="A269" s="145"/>
      <c r="B269" s="45" t="s">
        <v>590</v>
      </c>
      <c r="C269" s="38" t="s">
        <v>591</v>
      </c>
      <c r="D269" s="103">
        <v>26526</v>
      </c>
      <c r="E269" s="103"/>
      <c r="F269" s="103"/>
      <c r="G269" s="205">
        <f t="shared" si="61"/>
        <v>26526</v>
      </c>
      <c r="H269" s="205">
        <f t="shared" si="62"/>
        <v>26526</v>
      </c>
      <c r="I269" s="103">
        <f>H269</f>
        <v>26526</v>
      </c>
      <c r="J269" s="194"/>
      <c r="K269" s="195"/>
      <c r="L269" s="198"/>
      <c r="M269" s="198"/>
      <c r="N269" s="341"/>
    </row>
    <row r="270" spans="1:14" s="53" customFormat="1" ht="15.75" customHeight="1">
      <c r="A270" s="145"/>
      <c r="B270" s="148" t="s">
        <v>635</v>
      </c>
      <c r="C270" s="38" t="s">
        <v>617</v>
      </c>
      <c r="D270" s="103">
        <v>69238</v>
      </c>
      <c r="E270" s="103"/>
      <c r="F270" s="103">
        <v>7000</v>
      </c>
      <c r="G270" s="205">
        <f t="shared" si="61"/>
        <v>62238</v>
      </c>
      <c r="H270" s="205">
        <f t="shared" si="62"/>
        <v>62238</v>
      </c>
      <c r="I270" s="103"/>
      <c r="J270" s="194">
        <f>H270</f>
        <v>62238</v>
      </c>
      <c r="K270" s="195"/>
      <c r="L270" s="198"/>
      <c r="M270" s="198"/>
      <c r="N270" s="341"/>
    </row>
    <row r="271" spans="1:14" s="53" customFormat="1" ht="14.25" customHeight="1">
      <c r="A271" s="145"/>
      <c r="B271" s="148" t="s">
        <v>592</v>
      </c>
      <c r="C271" s="38" t="s">
        <v>593</v>
      </c>
      <c r="D271" s="103">
        <v>10784</v>
      </c>
      <c r="E271" s="103"/>
      <c r="F271" s="103"/>
      <c r="G271" s="205">
        <f t="shared" si="61"/>
        <v>10784</v>
      </c>
      <c r="H271" s="205">
        <f t="shared" si="62"/>
        <v>10784</v>
      </c>
      <c r="I271" s="103"/>
      <c r="J271" s="194">
        <f>H271</f>
        <v>10784</v>
      </c>
      <c r="K271" s="195"/>
      <c r="L271" s="198"/>
      <c r="M271" s="198"/>
      <c r="N271" s="341"/>
    </row>
    <row r="272" spans="1:14" s="53" customFormat="1" ht="14.25" customHeight="1">
      <c r="A272" s="145"/>
      <c r="B272" s="45" t="s">
        <v>594</v>
      </c>
      <c r="C272" s="39" t="s">
        <v>859</v>
      </c>
      <c r="D272" s="103">
        <v>9261</v>
      </c>
      <c r="E272" s="103">
        <v>1120</v>
      </c>
      <c r="F272" s="103"/>
      <c r="G272" s="205">
        <f t="shared" si="61"/>
        <v>10381</v>
      </c>
      <c r="H272" s="205">
        <f t="shared" si="62"/>
        <v>10381</v>
      </c>
      <c r="I272" s="103"/>
      <c r="J272" s="194"/>
      <c r="K272" s="195"/>
      <c r="L272" s="198"/>
      <c r="M272" s="198"/>
      <c r="N272" s="341"/>
    </row>
    <row r="273" spans="1:14" s="53" customFormat="1" ht="14.25" customHeight="1">
      <c r="A273" s="145"/>
      <c r="B273" s="45" t="s">
        <v>596</v>
      </c>
      <c r="C273" s="39" t="s">
        <v>669</v>
      </c>
      <c r="D273" s="103">
        <v>2760</v>
      </c>
      <c r="E273" s="103"/>
      <c r="F273" s="103"/>
      <c r="G273" s="205">
        <f t="shared" si="61"/>
        <v>2760</v>
      </c>
      <c r="H273" s="205">
        <f t="shared" si="62"/>
        <v>2760</v>
      </c>
      <c r="I273" s="103"/>
      <c r="J273" s="194"/>
      <c r="K273" s="195"/>
      <c r="L273" s="198"/>
      <c r="M273" s="198"/>
      <c r="N273" s="341"/>
    </row>
    <row r="274" spans="1:14" s="53" customFormat="1" ht="14.25" customHeight="1">
      <c r="A274" s="145"/>
      <c r="B274" s="45" t="s">
        <v>655</v>
      </c>
      <c r="C274" s="38" t="s">
        <v>656</v>
      </c>
      <c r="D274" s="103">
        <v>1500</v>
      </c>
      <c r="E274" s="103"/>
      <c r="F274" s="103">
        <v>1120</v>
      </c>
      <c r="G274" s="205">
        <f t="shared" si="61"/>
        <v>380</v>
      </c>
      <c r="H274" s="205">
        <f t="shared" si="62"/>
        <v>380</v>
      </c>
      <c r="I274" s="103"/>
      <c r="J274" s="194"/>
      <c r="K274" s="195"/>
      <c r="L274" s="198"/>
      <c r="M274" s="198"/>
      <c r="N274" s="341"/>
    </row>
    <row r="275" spans="1:14" s="53" customFormat="1" ht="15" customHeight="1">
      <c r="A275" s="145"/>
      <c r="B275" s="45" t="s">
        <v>599</v>
      </c>
      <c r="C275" s="39" t="s">
        <v>671</v>
      </c>
      <c r="D275" s="103">
        <v>2367</v>
      </c>
      <c r="E275" s="103"/>
      <c r="F275" s="103"/>
      <c r="G275" s="205">
        <f t="shared" si="61"/>
        <v>2367</v>
      </c>
      <c r="H275" s="205">
        <f t="shared" si="62"/>
        <v>2367</v>
      </c>
      <c r="I275" s="103"/>
      <c r="J275" s="194"/>
      <c r="K275" s="195"/>
      <c r="L275" s="198"/>
      <c r="M275" s="198"/>
      <c r="N275" s="341"/>
    </row>
    <row r="276" spans="1:14" s="53" customFormat="1" ht="15" customHeight="1">
      <c r="A276" s="145"/>
      <c r="B276" s="45" t="s">
        <v>134</v>
      </c>
      <c r="C276" s="39" t="s">
        <v>135</v>
      </c>
      <c r="D276" s="103">
        <v>515</v>
      </c>
      <c r="E276" s="103"/>
      <c r="F276" s="103"/>
      <c r="G276" s="205">
        <f t="shared" si="61"/>
        <v>515</v>
      </c>
      <c r="H276" s="205">
        <f t="shared" si="62"/>
        <v>515</v>
      </c>
      <c r="I276" s="103"/>
      <c r="J276" s="194"/>
      <c r="K276" s="195"/>
      <c r="L276" s="198"/>
      <c r="M276" s="198"/>
      <c r="N276" s="341"/>
    </row>
    <row r="277" spans="1:14" s="53" customFormat="1" ht="15" customHeight="1">
      <c r="A277" s="145"/>
      <c r="B277" s="45" t="s">
        <v>862</v>
      </c>
      <c r="C277" s="38" t="s">
        <v>866</v>
      </c>
      <c r="D277" s="103">
        <v>669</v>
      </c>
      <c r="E277" s="103"/>
      <c r="F277" s="103"/>
      <c r="G277" s="205">
        <f t="shared" si="61"/>
        <v>669</v>
      </c>
      <c r="H277" s="205">
        <f t="shared" si="62"/>
        <v>669</v>
      </c>
      <c r="I277" s="103"/>
      <c r="J277" s="194"/>
      <c r="K277" s="195"/>
      <c r="L277" s="198"/>
      <c r="M277" s="198"/>
      <c r="N277" s="341"/>
    </row>
    <row r="278" spans="1:14" s="53" customFormat="1" ht="14.25" customHeight="1">
      <c r="A278" s="145"/>
      <c r="B278" s="45" t="s">
        <v>605</v>
      </c>
      <c r="C278" s="39" t="s">
        <v>606</v>
      </c>
      <c r="D278" s="103">
        <v>26594</v>
      </c>
      <c r="E278" s="103"/>
      <c r="F278" s="103"/>
      <c r="G278" s="205">
        <f t="shared" si="61"/>
        <v>26594</v>
      </c>
      <c r="H278" s="205">
        <f t="shared" si="62"/>
        <v>26594</v>
      </c>
      <c r="I278" s="103"/>
      <c r="J278" s="194"/>
      <c r="K278" s="195"/>
      <c r="L278" s="198"/>
      <c r="M278" s="198"/>
      <c r="N278" s="341"/>
    </row>
    <row r="279" spans="1:14" s="53" customFormat="1" ht="15" customHeight="1">
      <c r="A279" s="145"/>
      <c r="B279" s="45" t="s">
        <v>864</v>
      </c>
      <c r="C279" s="38" t="s">
        <v>869</v>
      </c>
      <c r="D279" s="103">
        <v>2000</v>
      </c>
      <c r="E279" s="103"/>
      <c r="F279" s="103"/>
      <c r="G279" s="205">
        <f t="shared" si="61"/>
        <v>2000</v>
      </c>
      <c r="H279" s="205">
        <f t="shared" si="62"/>
        <v>2000</v>
      </c>
      <c r="I279" s="103"/>
      <c r="J279" s="194"/>
      <c r="K279" s="195"/>
      <c r="L279" s="198"/>
      <c r="M279" s="198"/>
      <c r="N279" s="341"/>
    </row>
    <row r="280" spans="1:14" s="53" customFormat="1" ht="15" customHeight="1">
      <c r="A280" s="142" t="s">
        <v>719</v>
      </c>
      <c r="B280" s="143"/>
      <c r="C280" s="85" t="s">
        <v>720</v>
      </c>
      <c r="D280" s="192">
        <f>SUM(D281:D301)</f>
        <v>2400848</v>
      </c>
      <c r="E280" s="192">
        <f>SUM(E281:E301)</f>
        <v>206378</v>
      </c>
      <c r="F280" s="192">
        <f>SUM(F281:F301)</f>
        <v>12842</v>
      </c>
      <c r="G280" s="192">
        <f>SUM(G281:G301)</f>
        <v>2594384</v>
      </c>
      <c r="H280" s="192">
        <f>SUM(H281:H301)</f>
        <v>2594384</v>
      </c>
      <c r="I280" s="192">
        <f aca="true" t="shared" si="63" ref="I280:N280">SUM(I281:I301)</f>
        <v>1644614</v>
      </c>
      <c r="J280" s="192">
        <f t="shared" si="63"/>
        <v>277768</v>
      </c>
      <c r="K280" s="192">
        <f t="shared" si="63"/>
        <v>289193</v>
      </c>
      <c r="L280" s="192">
        <f t="shared" si="63"/>
        <v>0</v>
      </c>
      <c r="M280" s="192">
        <f t="shared" si="63"/>
        <v>0</v>
      </c>
      <c r="N280" s="193">
        <f t="shared" si="63"/>
        <v>0</v>
      </c>
    </row>
    <row r="281" spans="1:14" s="53" customFormat="1" ht="15.75" customHeight="1">
      <c r="A281" s="211"/>
      <c r="B281" s="206" t="s">
        <v>715</v>
      </c>
      <c r="C281" s="38" t="s">
        <v>560</v>
      </c>
      <c r="D281" s="205">
        <v>302035</v>
      </c>
      <c r="E281" s="205"/>
      <c r="F281" s="205">
        <v>12842</v>
      </c>
      <c r="G281" s="205">
        <f>D281+E281-F281</f>
        <v>289193</v>
      </c>
      <c r="H281" s="205">
        <f>G281</f>
        <v>289193</v>
      </c>
      <c r="I281" s="205"/>
      <c r="J281" s="205"/>
      <c r="K281" s="205">
        <f>H281</f>
        <v>289193</v>
      </c>
      <c r="L281" s="205"/>
      <c r="M281" s="205"/>
      <c r="N281" s="240"/>
    </row>
    <row r="282" spans="1:14" s="93" customFormat="1" ht="14.25" customHeight="1">
      <c r="A282" s="139"/>
      <c r="B282" s="45" t="s">
        <v>239</v>
      </c>
      <c r="C282" s="87" t="s">
        <v>721</v>
      </c>
      <c r="D282" s="199">
        <v>2500</v>
      </c>
      <c r="E282" s="199"/>
      <c r="F282" s="199"/>
      <c r="G282" s="205">
        <f aca="true" t="shared" si="64" ref="G282:G301">D282+E282-F282</f>
        <v>2500</v>
      </c>
      <c r="H282" s="205">
        <f aca="true" t="shared" si="65" ref="H282:H301">G282</f>
        <v>2500</v>
      </c>
      <c r="I282" s="199"/>
      <c r="J282" s="194"/>
      <c r="K282" s="195"/>
      <c r="L282" s="198"/>
      <c r="M282" s="198"/>
      <c r="N282" s="341"/>
    </row>
    <row r="283" spans="1:14" s="53" customFormat="1" ht="15" customHeight="1">
      <c r="A283" s="139"/>
      <c r="B283" s="45" t="s">
        <v>586</v>
      </c>
      <c r="C283" s="38" t="s">
        <v>926</v>
      </c>
      <c r="D283" s="103">
        <v>1432324</v>
      </c>
      <c r="E283" s="103">
        <v>104023</v>
      </c>
      <c r="F283" s="103"/>
      <c r="G283" s="205">
        <f t="shared" si="64"/>
        <v>1536347</v>
      </c>
      <c r="H283" s="205">
        <f t="shared" si="65"/>
        <v>1536347</v>
      </c>
      <c r="I283" s="103">
        <f>H283</f>
        <v>1536347</v>
      </c>
      <c r="J283" s="194"/>
      <c r="K283" s="195"/>
      <c r="L283" s="198"/>
      <c r="M283" s="198"/>
      <c r="N283" s="341"/>
    </row>
    <row r="284" spans="1:14" s="53" customFormat="1" ht="14.25" customHeight="1">
      <c r="A284" s="139"/>
      <c r="B284" s="45" t="s">
        <v>590</v>
      </c>
      <c r="C284" s="38" t="s">
        <v>591</v>
      </c>
      <c r="D284" s="103">
        <v>108267</v>
      </c>
      <c r="E284" s="103"/>
      <c r="F284" s="103"/>
      <c r="G284" s="205">
        <f t="shared" si="64"/>
        <v>108267</v>
      </c>
      <c r="H284" s="205">
        <f t="shared" si="65"/>
        <v>108267</v>
      </c>
      <c r="I284" s="103">
        <f>H284</f>
        <v>108267</v>
      </c>
      <c r="J284" s="194"/>
      <c r="K284" s="195"/>
      <c r="L284" s="198"/>
      <c r="M284" s="198"/>
      <c r="N284" s="341"/>
    </row>
    <row r="285" spans="1:14" s="53" customFormat="1" ht="15" customHeight="1">
      <c r="A285" s="139"/>
      <c r="B285" s="148" t="s">
        <v>635</v>
      </c>
      <c r="C285" s="38" t="s">
        <v>649</v>
      </c>
      <c r="D285" s="103">
        <v>235829</v>
      </c>
      <c r="E285" s="103">
        <v>2316</v>
      </c>
      <c r="F285" s="103"/>
      <c r="G285" s="205">
        <f t="shared" si="64"/>
        <v>238145</v>
      </c>
      <c r="H285" s="205">
        <f t="shared" si="65"/>
        <v>238145</v>
      </c>
      <c r="I285" s="103"/>
      <c r="J285" s="194">
        <f>H285</f>
        <v>238145</v>
      </c>
      <c r="K285" s="195"/>
      <c r="L285" s="198"/>
      <c r="M285" s="198"/>
      <c r="N285" s="341"/>
    </row>
    <row r="286" spans="1:14" s="53" customFormat="1" ht="16.5" customHeight="1">
      <c r="A286" s="139"/>
      <c r="B286" s="148" t="s">
        <v>592</v>
      </c>
      <c r="C286" s="38" t="s">
        <v>593</v>
      </c>
      <c r="D286" s="103">
        <v>37943</v>
      </c>
      <c r="E286" s="103">
        <v>1680</v>
      </c>
      <c r="F286" s="103"/>
      <c r="G286" s="205">
        <f t="shared" si="64"/>
        <v>39623</v>
      </c>
      <c r="H286" s="205">
        <f t="shared" si="65"/>
        <v>39623</v>
      </c>
      <c r="I286" s="103"/>
      <c r="J286" s="194">
        <f>H286</f>
        <v>39623</v>
      </c>
      <c r="K286" s="195"/>
      <c r="L286" s="198"/>
      <c r="M286" s="198"/>
      <c r="N286" s="341"/>
    </row>
    <row r="287" spans="1:14" s="53" customFormat="1" ht="15.75" customHeight="1">
      <c r="A287" s="139"/>
      <c r="B287" s="45" t="s">
        <v>722</v>
      </c>
      <c r="C287" s="39" t="s">
        <v>860</v>
      </c>
      <c r="D287" s="103">
        <v>14250</v>
      </c>
      <c r="E287" s="103"/>
      <c r="F287" s="103"/>
      <c r="G287" s="205">
        <f t="shared" si="64"/>
        <v>14250</v>
      </c>
      <c r="H287" s="205">
        <f t="shared" si="65"/>
        <v>14250</v>
      </c>
      <c r="I287" s="103"/>
      <c r="J287" s="194"/>
      <c r="K287" s="195"/>
      <c r="L287" s="198"/>
      <c r="M287" s="198"/>
      <c r="N287" s="341"/>
    </row>
    <row r="288" spans="1:14" s="53" customFormat="1" ht="15" customHeight="1">
      <c r="A288" s="139"/>
      <c r="B288" s="435">
        <v>4210</v>
      </c>
      <c r="C288" s="39" t="s">
        <v>595</v>
      </c>
      <c r="D288" s="103">
        <v>72520</v>
      </c>
      <c r="E288" s="103">
        <v>84200</v>
      </c>
      <c r="F288" s="103"/>
      <c r="G288" s="205">
        <f t="shared" si="64"/>
        <v>156720</v>
      </c>
      <c r="H288" s="205">
        <f t="shared" si="65"/>
        <v>156720</v>
      </c>
      <c r="I288" s="103"/>
      <c r="J288" s="194"/>
      <c r="K288" s="195"/>
      <c r="L288" s="198"/>
      <c r="M288" s="198"/>
      <c r="N288" s="341"/>
    </row>
    <row r="289" spans="1:14" s="53" customFormat="1" ht="15" customHeight="1">
      <c r="A289" s="139"/>
      <c r="B289" s="44">
        <v>4240</v>
      </c>
      <c r="C289" s="39" t="s">
        <v>861</v>
      </c>
      <c r="D289" s="103">
        <v>4000</v>
      </c>
      <c r="E289" s="103"/>
      <c r="F289" s="103"/>
      <c r="G289" s="205">
        <f t="shared" si="64"/>
        <v>4000</v>
      </c>
      <c r="H289" s="205">
        <f t="shared" si="65"/>
        <v>4000</v>
      </c>
      <c r="I289" s="103"/>
      <c r="J289" s="194"/>
      <c r="K289" s="195"/>
      <c r="L289" s="198"/>
      <c r="M289" s="198"/>
      <c r="N289" s="341"/>
    </row>
    <row r="290" spans="1:14" s="53" customFormat="1" ht="15.75" customHeight="1">
      <c r="A290" s="139"/>
      <c r="B290" s="45" t="s">
        <v>596</v>
      </c>
      <c r="C290" s="39" t="s">
        <v>669</v>
      </c>
      <c r="D290" s="103">
        <v>51080</v>
      </c>
      <c r="E290" s="103">
        <v>7616</v>
      </c>
      <c r="F290" s="103"/>
      <c r="G290" s="205">
        <f t="shared" si="64"/>
        <v>58696</v>
      </c>
      <c r="H290" s="205">
        <f t="shared" si="65"/>
        <v>58696</v>
      </c>
      <c r="I290" s="103"/>
      <c r="J290" s="194"/>
      <c r="K290" s="195"/>
      <c r="L290" s="198"/>
      <c r="M290" s="198"/>
      <c r="N290" s="341"/>
    </row>
    <row r="291" spans="1:14" s="53" customFormat="1" ht="14.25" customHeight="1">
      <c r="A291" s="139"/>
      <c r="B291" s="45" t="s">
        <v>655</v>
      </c>
      <c r="C291" s="39" t="s">
        <v>656</v>
      </c>
      <c r="D291" s="103">
        <v>2500</v>
      </c>
      <c r="E291" s="103"/>
      <c r="F291" s="103"/>
      <c r="G291" s="205">
        <f t="shared" si="64"/>
        <v>2500</v>
      </c>
      <c r="H291" s="205">
        <f t="shared" si="65"/>
        <v>2500</v>
      </c>
      <c r="I291" s="103"/>
      <c r="J291" s="194"/>
      <c r="K291" s="195"/>
      <c r="L291" s="198"/>
      <c r="M291" s="198"/>
      <c r="N291" s="341"/>
    </row>
    <row r="292" spans="1:14" s="53" customFormat="1" ht="16.5" customHeight="1">
      <c r="A292" s="139"/>
      <c r="B292" s="45" t="s">
        <v>599</v>
      </c>
      <c r="C292" s="39" t="s">
        <v>671</v>
      </c>
      <c r="D292" s="103">
        <v>18100</v>
      </c>
      <c r="E292" s="103">
        <v>6543</v>
      </c>
      <c r="F292" s="103"/>
      <c r="G292" s="205">
        <f t="shared" si="64"/>
        <v>24643</v>
      </c>
      <c r="H292" s="205">
        <f t="shared" si="65"/>
        <v>24643</v>
      </c>
      <c r="I292" s="103"/>
      <c r="J292" s="194"/>
      <c r="K292" s="195"/>
      <c r="L292" s="198"/>
      <c r="M292" s="198"/>
      <c r="N292" s="341"/>
    </row>
    <row r="293" spans="1:14" s="53" customFormat="1" ht="16.5" customHeight="1">
      <c r="A293" s="139"/>
      <c r="B293" s="45" t="s">
        <v>134</v>
      </c>
      <c r="C293" s="39" t="s">
        <v>135</v>
      </c>
      <c r="D293" s="103">
        <v>3100</v>
      </c>
      <c r="E293" s="103"/>
      <c r="F293" s="103"/>
      <c r="G293" s="205">
        <f t="shared" si="64"/>
        <v>3100</v>
      </c>
      <c r="H293" s="205">
        <f t="shared" si="65"/>
        <v>3100</v>
      </c>
      <c r="I293" s="103"/>
      <c r="J293" s="194"/>
      <c r="K293" s="195"/>
      <c r="L293" s="198"/>
      <c r="M293" s="198"/>
      <c r="N293" s="341"/>
    </row>
    <row r="294" spans="1:14" s="53" customFormat="1" ht="16.5" customHeight="1">
      <c r="A294" s="139"/>
      <c r="B294" s="45" t="s">
        <v>862</v>
      </c>
      <c r="C294" s="38" t="s">
        <v>866</v>
      </c>
      <c r="D294" s="103">
        <v>3950</v>
      </c>
      <c r="E294" s="103"/>
      <c r="F294" s="103"/>
      <c r="G294" s="205">
        <f t="shared" si="64"/>
        <v>3950</v>
      </c>
      <c r="H294" s="205">
        <f t="shared" si="65"/>
        <v>3950</v>
      </c>
      <c r="I294" s="103"/>
      <c r="J294" s="194"/>
      <c r="K294" s="195"/>
      <c r="L294" s="198"/>
      <c r="M294" s="198"/>
      <c r="N294" s="341"/>
    </row>
    <row r="295" spans="1:14" s="53" customFormat="1" ht="17.25" customHeight="1">
      <c r="A295" s="139"/>
      <c r="B295" s="45" t="s">
        <v>601</v>
      </c>
      <c r="C295" s="39" t="s">
        <v>602</v>
      </c>
      <c r="D295" s="103">
        <v>3000</v>
      </c>
      <c r="E295" s="103"/>
      <c r="F295" s="103"/>
      <c r="G295" s="205">
        <f t="shared" si="64"/>
        <v>3000</v>
      </c>
      <c r="H295" s="205">
        <f t="shared" si="65"/>
        <v>3000</v>
      </c>
      <c r="I295" s="103"/>
      <c r="J295" s="194"/>
      <c r="K295" s="195"/>
      <c r="L295" s="198"/>
      <c r="M295" s="198"/>
      <c r="N295" s="341"/>
    </row>
    <row r="296" spans="1:14" s="53" customFormat="1" ht="16.5" customHeight="1">
      <c r="A296" s="139"/>
      <c r="B296" s="45" t="s">
        <v>605</v>
      </c>
      <c r="C296" s="39" t="s">
        <v>606</v>
      </c>
      <c r="D296" s="103">
        <v>95400</v>
      </c>
      <c r="E296" s="103"/>
      <c r="F296" s="103"/>
      <c r="G296" s="205">
        <f t="shared" si="64"/>
        <v>95400</v>
      </c>
      <c r="H296" s="205">
        <f t="shared" si="65"/>
        <v>95400</v>
      </c>
      <c r="I296" s="103"/>
      <c r="J296" s="194"/>
      <c r="K296" s="195"/>
      <c r="L296" s="198"/>
      <c r="M296" s="198"/>
      <c r="N296" s="341"/>
    </row>
    <row r="297" spans="1:14" s="53" customFormat="1" ht="15.75" customHeight="1">
      <c r="A297" s="139"/>
      <c r="B297" s="45" t="s">
        <v>620</v>
      </c>
      <c r="C297" s="39" t="s">
        <v>621</v>
      </c>
      <c r="D297" s="103">
        <v>750</v>
      </c>
      <c r="E297" s="103"/>
      <c r="F297" s="103"/>
      <c r="G297" s="205">
        <f t="shared" si="64"/>
        <v>750</v>
      </c>
      <c r="H297" s="205">
        <f t="shared" si="65"/>
        <v>750</v>
      </c>
      <c r="I297" s="103"/>
      <c r="J297" s="194"/>
      <c r="K297" s="195"/>
      <c r="L297" s="198"/>
      <c r="M297" s="198"/>
      <c r="N297" s="341"/>
    </row>
    <row r="298" spans="1:14" s="53" customFormat="1" ht="15" customHeight="1">
      <c r="A298" s="139"/>
      <c r="B298" s="45" t="s">
        <v>685</v>
      </c>
      <c r="C298" s="39" t="s">
        <v>880</v>
      </c>
      <c r="D298" s="103">
        <v>6500</v>
      </c>
      <c r="E298" s="103"/>
      <c r="F298" s="103"/>
      <c r="G298" s="205">
        <f t="shared" si="64"/>
        <v>6500</v>
      </c>
      <c r="H298" s="205">
        <f t="shared" si="65"/>
        <v>6500</v>
      </c>
      <c r="I298" s="103"/>
      <c r="J298" s="194"/>
      <c r="K298" s="195"/>
      <c r="L298" s="198"/>
      <c r="M298" s="198"/>
      <c r="N298" s="341"/>
    </row>
    <row r="299" spans="1:14" s="53" customFormat="1" ht="16.5" customHeight="1">
      <c r="A299" s="139"/>
      <c r="B299" s="45" t="s">
        <v>863</v>
      </c>
      <c r="C299" s="38" t="s">
        <v>252</v>
      </c>
      <c r="D299" s="103">
        <v>1500</v>
      </c>
      <c r="E299" s="103"/>
      <c r="F299" s="103"/>
      <c r="G299" s="205">
        <f t="shared" si="64"/>
        <v>1500</v>
      </c>
      <c r="H299" s="205">
        <f t="shared" si="65"/>
        <v>1500</v>
      </c>
      <c r="I299" s="103"/>
      <c r="J299" s="194"/>
      <c r="K299" s="195"/>
      <c r="L299" s="198"/>
      <c r="M299" s="198"/>
      <c r="N299" s="341"/>
    </row>
    <row r="300" spans="1:14" s="53" customFormat="1" ht="16.5" customHeight="1">
      <c r="A300" s="139"/>
      <c r="B300" s="45" t="s">
        <v>864</v>
      </c>
      <c r="C300" s="38" t="s">
        <v>869</v>
      </c>
      <c r="D300" s="103">
        <v>1200</v>
      </c>
      <c r="E300" s="103"/>
      <c r="F300" s="103"/>
      <c r="G300" s="205">
        <f t="shared" si="64"/>
        <v>1200</v>
      </c>
      <c r="H300" s="205">
        <f t="shared" si="65"/>
        <v>1200</v>
      </c>
      <c r="I300" s="103"/>
      <c r="J300" s="194"/>
      <c r="K300" s="195"/>
      <c r="L300" s="198"/>
      <c r="M300" s="198"/>
      <c r="N300" s="341"/>
    </row>
    <row r="301" spans="1:14" s="53" customFormat="1" ht="15" customHeight="1">
      <c r="A301" s="139"/>
      <c r="B301" s="45" t="s">
        <v>865</v>
      </c>
      <c r="C301" s="38" t="s">
        <v>870</v>
      </c>
      <c r="D301" s="103">
        <v>4100</v>
      </c>
      <c r="E301" s="103"/>
      <c r="F301" s="103"/>
      <c r="G301" s="205">
        <f t="shared" si="64"/>
        <v>4100</v>
      </c>
      <c r="H301" s="205">
        <f t="shared" si="65"/>
        <v>4100</v>
      </c>
      <c r="I301" s="103"/>
      <c r="J301" s="194"/>
      <c r="K301" s="195"/>
      <c r="L301" s="198"/>
      <c r="M301" s="198"/>
      <c r="N301" s="341"/>
    </row>
    <row r="302" spans="1:14" s="53" customFormat="1" ht="18.75" customHeight="1">
      <c r="A302" s="137" t="s">
        <v>219</v>
      </c>
      <c r="B302" s="94"/>
      <c r="C302" s="85" t="s">
        <v>220</v>
      </c>
      <c r="D302" s="192">
        <f>SUM(D303:D311)</f>
        <v>658532</v>
      </c>
      <c r="E302" s="192">
        <f>SUM(E303:E311)</f>
        <v>202884</v>
      </c>
      <c r="F302" s="192">
        <f>SUM(F303:F311)</f>
        <v>16328</v>
      </c>
      <c r="G302" s="192">
        <f>SUM(G303:G311)</f>
        <v>845088</v>
      </c>
      <c r="H302" s="192">
        <f aca="true" t="shared" si="66" ref="H302:N302">SUM(H303:H311)</f>
        <v>845088</v>
      </c>
      <c r="I302" s="192">
        <f t="shared" si="66"/>
        <v>678884</v>
      </c>
      <c r="J302" s="192">
        <f t="shared" si="66"/>
        <v>119527</v>
      </c>
      <c r="K302" s="192">
        <f t="shared" si="66"/>
        <v>0</v>
      </c>
      <c r="L302" s="192">
        <f t="shared" si="66"/>
        <v>0</v>
      </c>
      <c r="M302" s="192">
        <f t="shared" si="66"/>
        <v>0</v>
      </c>
      <c r="N302" s="193">
        <f t="shared" si="66"/>
        <v>0</v>
      </c>
    </row>
    <row r="303" spans="1:14" s="53" customFormat="1" ht="16.5" customHeight="1">
      <c r="A303" s="139"/>
      <c r="B303" s="44">
        <v>4010</v>
      </c>
      <c r="C303" s="38" t="s">
        <v>926</v>
      </c>
      <c r="D303" s="103">
        <v>459659</v>
      </c>
      <c r="E303" s="103">
        <v>169532</v>
      </c>
      <c r="F303" s="103"/>
      <c r="G303" s="103">
        <f>D303+E303-F303</f>
        <v>629191</v>
      </c>
      <c r="H303" s="103">
        <f>G303</f>
        <v>629191</v>
      </c>
      <c r="I303" s="103">
        <f>H303</f>
        <v>629191</v>
      </c>
      <c r="J303" s="194"/>
      <c r="K303" s="195"/>
      <c r="L303" s="198"/>
      <c r="M303" s="198"/>
      <c r="N303" s="341"/>
    </row>
    <row r="304" spans="1:14" s="53" customFormat="1" ht="16.5" customHeight="1">
      <c r="A304" s="139"/>
      <c r="B304" s="44">
        <v>4040</v>
      </c>
      <c r="C304" s="38" t="s">
        <v>591</v>
      </c>
      <c r="D304" s="103">
        <v>49693</v>
      </c>
      <c r="E304" s="103"/>
      <c r="F304" s="103"/>
      <c r="G304" s="103">
        <f aca="true" t="shared" si="67" ref="G304:G311">D304+E304-F304</f>
        <v>49693</v>
      </c>
      <c r="H304" s="103">
        <f aca="true" t="shared" si="68" ref="H304:H311">G304</f>
        <v>49693</v>
      </c>
      <c r="I304" s="103">
        <f>H304</f>
        <v>49693</v>
      </c>
      <c r="J304" s="194"/>
      <c r="K304" s="195"/>
      <c r="L304" s="198"/>
      <c r="M304" s="198"/>
      <c r="N304" s="341"/>
    </row>
    <row r="305" spans="1:14" s="53" customFormat="1" ht="13.5" customHeight="1">
      <c r="A305" s="139"/>
      <c r="B305" s="44">
        <v>4110</v>
      </c>
      <c r="C305" s="38" t="s">
        <v>649</v>
      </c>
      <c r="D305" s="103">
        <v>74137</v>
      </c>
      <c r="E305" s="103">
        <v>29352</v>
      </c>
      <c r="F305" s="103"/>
      <c r="G305" s="103">
        <f t="shared" si="67"/>
        <v>103489</v>
      </c>
      <c r="H305" s="103">
        <f t="shared" si="68"/>
        <v>103489</v>
      </c>
      <c r="I305" s="103"/>
      <c r="J305" s="194">
        <f>H305</f>
        <v>103489</v>
      </c>
      <c r="K305" s="195"/>
      <c r="L305" s="198"/>
      <c r="M305" s="198"/>
      <c r="N305" s="341"/>
    </row>
    <row r="306" spans="1:14" s="53" customFormat="1" ht="13.5" customHeight="1">
      <c r="A306" s="139"/>
      <c r="B306" s="44">
        <v>4120</v>
      </c>
      <c r="C306" s="38" t="s">
        <v>593</v>
      </c>
      <c r="D306" s="103">
        <v>12038</v>
      </c>
      <c r="E306" s="103">
        <v>4000</v>
      </c>
      <c r="F306" s="103"/>
      <c r="G306" s="103">
        <f t="shared" si="67"/>
        <v>16038</v>
      </c>
      <c r="H306" s="103">
        <f t="shared" si="68"/>
        <v>16038</v>
      </c>
      <c r="I306" s="103"/>
      <c r="J306" s="194">
        <f>H306</f>
        <v>16038</v>
      </c>
      <c r="K306" s="195"/>
      <c r="L306" s="198"/>
      <c r="M306" s="198"/>
      <c r="N306" s="341"/>
    </row>
    <row r="307" spans="1:14" s="53" customFormat="1" ht="13.5" customHeight="1">
      <c r="A307" s="139"/>
      <c r="B307" s="44">
        <v>4210</v>
      </c>
      <c r="C307" s="39" t="s">
        <v>619</v>
      </c>
      <c r="D307" s="103">
        <v>8200</v>
      </c>
      <c r="E307" s="103"/>
      <c r="F307" s="103">
        <v>5028</v>
      </c>
      <c r="G307" s="103">
        <f t="shared" si="67"/>
        <v>3172</v>
      </c>
      <c r="H307" s="103">
        <f t="shared" si="68"/>
        <v>3172</v>
      </c>
      <c r="I307" s="103"/>
      <c r="J307" s="194"/>
      <c r="K307" s="195"/>
      <c r="L307" s="198"/>
      <c r="M307" s="198"/>
      <c r="N307" s="341"/>
    </row>
    <row r="308" spans="1:14" s="53" customFormat="1" ht="13.5" customHeight="1">
      <c r="A308" s="139"/>
      <c r="B308" s="44">
        <v>4260</v>
      </c>
      <c r="C308" s="39" t="s">
        <v>669</v>
      </c>
      <c r="D308" s="103">
        <v>18000</v>
      </c>
      <c r="E308" s="103"/>
      <c r="F308" s="103">
        <v>10807</v>
      </c>
      <c r="G308" s="103">
        <f t="shared" si="67"/>
        <v>7193</v>
      </c>
      <c r="H308" s="103">
        <f t="shared" si="68"/>
        <v>7193</v>
      </c>
      <c r="I308" s="103"/>
      <c r="J308" s="194"/>
      <c r="K308" s="195"/>
      <c r="L308" s="198"/>
      <c r="M308" s="198"/>
      <c r="N308" s="341"/>
    </row>
    <row r="309" spans="1:14" s="53" customFormat="1" ht="13.5" customHeight="1">
      <c r="A309" s="139"/>
      <c r="B309" s="44">
        <v>4300</v>
      </c>
      <c r="C309" s="39" t="s">
        <v>600</v>
      </c>
      <c r="D309" s="103">
        <v>2675</v>
      </c>
      <c r="E309" s="103"/>
      <c r="F309" s="103">
        <v>326</v>
      </c>
      <c r="G309" s="103">
        <f t="shared" si="67"/>
        <v>2349</v>
      </c>
      <c r="H309" s="103">
        <f t="shared" si="68"/>
        <v>2349</v>
      </c>
      <c r="I309" s="103"/>
      <c r="J309" s="194"/>
      <c r="K309" s="195"/>
      <c r="L309" s="198"/>
      <c r="M309" s="198"/>
      <c r="N309" s="341"/>
    </row>
    <row r="310" spans="1:14" s="53" customFormat="1" ht="13.5" customHeight="1">
      <c r="A310" s="139"/>
      <c r="B310" s="44">
        <v>4370</v>
      </c>
      <c r="C310" s="38" t="s">
        <v>866</v>
      </c>
      <c r="D310" s="103">
        <v>1800</v>
      </c>
      <c r="E310" s="103"/>
      <c r="F310" s="103">
        <v>167</v>
      </c>
      <c r="G310" s="103">
        <f t="shared" si="67"/>
        <v>1633</v>
      </c>
      <c r="H310" s="103">
        <f t="shared" si="68"/>
        <v>1633</v>
      </c>
      <c r="I310" s="103"/>
      <c r="J310" s="194"/>
      <c r="K310" s="195"/>
      <c r="L310" s="198"/>
      <c r="M310" s="198"/>
      <c r="N310" s="341"/>
    </row>
    <row r="311" spans="1:14" s="53" customFormat="1" ht="13.5" customHeight="1">
      <c r="A311" s="139"/>
      <c r="B311" s="44">
        <v>4440</v>
      </c>
      <c r="C311" s="39" t="s">
        <v>606</v>
      </c>
      <c r="D311" s="103">
        <v>32330</v>
      </c>
      <c r="E311" s="103"/>
      <c r="F311" s="103"/>
      <c r="G311" s="103">
        <f t="shared" si="67"/>
        <v>32330</v>
      </c>
      <c r="H311" s="103">
        <f t="shared" si="68"/>
        <v>32330</v>
      </c>
      <c r="I311" s="103"/>
      <c r="J311" s="194"/>
      <c r="K311" s="195"/>
      <c r="L311" s="198"/>
      <c r="M311" s="198"/>
      <c r="N311" s="341"/>
    </row>
    <row r="312" spans="1:14" s="53" customFormat="1" ht="18.75" customHeight="1">
      <c r="A312" s="137" t="s">
        <v>750</v>
      </c>
      <c r="B312" s="138"/>
      <c r="C312" s="85" t="s">
        <v>751</v>
      </c>
      <c r="D312" s="192">
        <f>SUM(D313:D338)</f>
        <v>5722117</v>
      </c>
      <c r="E312" s="192">
        <f>SUM(E313:E338)</f>
        <v>212758</v>
      </c>
      <c r="F312" s="192">
        <f>SUM(F313:F338)</f>
        <v>141304</v>
      </c>
      <c r="G312" s="192">
        <f>SUM(G313:G338)</f>
        <v>5793571</v>
      </c>
      <c r="H312" s="192">
        <f>SUM(H313:H338)</f>
        <v>5793571</v>
      </c>
      <c r="I312" s="192">
        <f aca="true" t="shared" si="69" ref="I312:N312">SUM(I313:I338)</f>
        <v>3601972</v>
      </c>
      <c r="J312" s="192">
        <f t="shared" si="69"/>
        <v>649642</v>
      </c>
      <c r="K312" s="192">
        <f t="shared" si="69"/>
        <v>133755</v>
      </c>
      <c r="L312" s="192">
        <f t="shared" si="69"/>
        <v>0</v>
      </c>
      <c r="M312" s="192">
        <f t="shared" si="69"/>
        <v>0</v>
      </c>
      <c r="N312" s="193">
        <f t="shared" si="69"/>
        <v>0</v>
      </c>
    </row>
    <row r="313" spans="1:14" s="53" customFormat="1" ht="18.75" customHeight="1">
      <c r="A313" s="349"/>
      <c r="B313" s="206" t="s">
        <v>715</v>
      </c>
      <c r="C313" s="38" t="s">
        <v>754</v>
      </c>
      <c r="D313" s="205">
        <v>165717</v>
      </c>
      <c r="E313" s="205"/>
      <c r="F313" s="205">
        <v>31962</v>
      </c>
      <c r="G313" s="205">
        <f>D313+E313-F313</f>
        <v>133755</v>
      </c>
      <c r="H313" s="205">
        <f>G313</f>
        <v>133755</v>
      </c>
      <c r="I313" s="205"/>
      <c r="J313" s="205"/>
      <c r="K313" s="205">
        <f>H313</f>
        <v>133755</v>
      </c>
      <c r="L313" s="205"/>
      <c r="M313" s="205"/>
      <c r="N313" s="240"/>
    </row>
    <row r="314" spans="1:14" s="53" customFormat="1" ht="18" customHeight="1">
      <c r="A314" s="139"/>
      <c r="B314" s="45" t="s">
        <v>239</v>
      </c>
      <c r="C314" s="38" t="s">
        <v>752</v>
      </c>
      <c r="D314" s="103">
        <v>500</v>
      </c>
      <c r="E314" s="103"/>
      <c r="F314" s="103"/>
      <c r="G314" s="205">
        <f aca="true" t="shared" si="70" ref="G314:G338">D314+E314-F314</f>
        <v>500</v>
      </c>
      <c r="H314" s="205">
        <f aca="true" t="shared" si="71" ref="H314:H337">G314</f>
        <v>500</v>
      </c>
      <c r="I314" s="103"/>
      <c r="J314" s="194"/>
      <c r="K314" s="195"/>
      <c r="L314" s="198"/>
      <c r="M314" s="198"/>
      <c r="N314" s="341"/>
    </row>
    <row r="315" spans="1:14" s="53" customFormat="1" ht="15.75" customHeight="1">
      <c r="A315" s="139"/>
      <c r="B315" s="45" t="s">
        <v>586</v>
      </c>
      <c r="C315" s="38" t="s">
        <v>926</v>
      </c>
      <c r="D315" s="103">
        <v>3432990</v>
      </c>
      <c r="E315" s="103"/>
      <c r="F315" s="103">
        <v>86912</v>
      </c>
      <c r="G315" s="205">
        <f t="shared" si="70"/>
        <v>3346078</v>
      </c>
      <c r="H315" s="205">
        <f t="shared" si="71"/>
        <v>3346078</v>
      </c>
      <c r="I315" s="103">
        <f>H315</f>
        <v>3346078</v>
      </c>
      <c r="J315" s="194"/>
      <c r="K315" s="195"/>
      <c r="L315" s="198"/>
      <c r="M315" s="198"/>
      <c r="N315" s="341"/>
    </row>
    <row r="316" spans="1:14" s="53" customFormat="1" ht="15" customHeight="1">
      <c r="A316" s="139"/>
      <c r="B316" s="45" t="s">
        <v>590</v>
      </c>
      <c r="C316" s="38" t="s">
        <v>591</v>
      </c>
      <c r="D316" s="103">
        <v>248694</v>
      </c>
      <c r="E316" s="103"/>
      <c r="F316" s="103"/>
      <c r="G316" s="205">
        <f t="shared" si="70"/>
        <v>248694</v>
      </c>
      <c r="H316" s="205">
        <f t="shared" si="71"/>
        <v>248694</v>
      </c>
      <c r="I316" s="103">
        <f>H316</f>
        <v>248694</v>
      </c>
      <c r="J316" s="194"/>
      <c r="K316" s="195"/>
      <c r="L316" s="198"/>
      <c r="M316" s="198"/>
      <c r="N316" s="341"/>
    </row>
    <row r="317" spans="1:14" s="53" customFormat="1" ht="12.75" customHeight="1">
      <c r="A317" s="139"/>
      <c r="B317" s="148" t="s">
        <v>635</v>
      </c>
      <c r="C317" s="38" t="s">
        <v>649</v>
      </c>
      <c r="D317" s="103">
        <v>544145</v>
      </c>
      <c r="E317" s="103">
        <v>13671</v>
      </c>
      <c r="F317" s="103"/>
      <c r="G317" s="205">
        <f t="shared" si="70"/>
        <v>557816</v>
      </c>
      <c r="H317" s="205">
        <f t="shared" si="71"/>
        <v>557816</v>
      </c>
      <c r="I317" s="103"/>
      <c r="J317" s="194">
        <f>H317</f>
        <v>557816</v>
      </c>
      <c r="K317" s="195"/>
      <c r="L317" s="198"/>
      <c r="M317" s="198"/>
      <c r="N317" s="341"/>
    </row>
    <row r="318" spans="1:14" s="53" customFormat="1" ht="15" customHeight="1">
      <c r="A318" s="139"/>
      <c r="B318" s="148" t="s">
        <v>592</v>
      </c>
      <c r="C318" s="38" t="s">
        <v>593</v>
      </c>
      <c r="D318" s="103">
        <v>88647</v>
      </c>
      <c r="E318" s="103">
        <v>3179</v>
      </c>
      <c r="F318" s="103"/>
      <c r="G318" s="205">
        <f t="shared" si="70"/>
        <v>91826</v>
      </c>
      <c r="H318" s="205">
        <f t="shared" si="71"/>
        <v>91826</v>
      </c>
      <c r="I318" s="103"/>
      <c r="J318" s="194">
        <f>H318</f>
        <v>91826</v>
      </c>
      <c r="K318" s="195"/>
      <c r="L318" s="198"/>
      <c r="M318" s="198"/>
      <c r="N318" s="341"/>
    </row>
    <row r="319" spans="1:14" s="53" customFormat="1" ht="14.25" customHeight="1">
      <c r="A319" s="139"/>
      <c r="B319" s="45" t="s">
        <v>722</v>
      </c>
      <c r="C319" s="38" t="s">
        <v>753</v>
      </c>
      <c r="D319" s="103">
        <v>4500</v>
      </c>
      <c r="E319" s="103"/>
      <c r="F319" s="103">
        <v>4500</v>
      </c>
      <c r="G319" s="205">
        <f t="shared" si="70"/>
        <v>0</v>
      </c>
      <c r="H319" s="205">
        <f t="shared" si="71"/>
        <v>0</v>
      </c>
      <c r="I319" s="103"/>
      <c r="J319" s="194"/>
      <c r="K319" s="195"/>
      <c r="L319" s="198"/>
      <c r="M319" s="198"/>
      <c r="N319" s="341"/>
    </row>
    <row r="320" spans="1:14" s="53" customFormat="1" ht="14.25" customHeight="1">
      <c r="A320" s="139"/>
      <c r="B320" s="45" t="s">
        <v>132</v>
      </c>
      <c r="C320" s="38" t="s">
        <v>133</v>
      </c>
      <c r="D320" s="103">
        <v>10000</v>
      </c>
      <c r="E320" s="103"/>
      <c r="F320" s="103">
        <v>2800</v>
      </c>
      <c r="G320" s="205">
        <f t="shared" si="70"/>
        <v>7200</v>
      </c>
      <c r="H320" s="205">
        <f t="shared" si="71"/>
        <v>7200</v>
      </c>
      <c r="I320" s="103">
        <f>H320</f>
        <v>7200</v>
      </c>
      <c r="J320" s="194"/>
      <c r="K320" s="195"/>
      <c r="L320" s="198"/>
      <c r="M320" s="198"/>
      <c r="N320" s="341"/>
    </row>
    <row r="321" spans="1:14" s="53" customFormat="1" ht="15" customHeight="1">
      <c r="A321" s="139"/>
      <c r="B321" s="45" t="s">
        <v>594</v>
      </c>
      <c r="C321" s="39" t="s">
        <v>619</v>
      </c>
      <c r="D321" s="103">
        <v>387373</v>
      </c>
      <c r="E321" s="103">
        <v>103810</v>
      </c>
      <c r="F321" s="103"/>
      <c r="G321" s="205">
        <f t="shared" si="70"/>
        <v>491183</v>
      </c>
      <c r="H321" s="205">
        <f t="shared" si="71"/>
        <v>491183</v>
      </c>
      <c r="I321" s="103"/>
      <c r="J321" s="194"/>
      <c r="K321" s="195"/>
      <c r="L321" s="198"/>
      <c r="M321" s="198"/>
      <c r="N321" s="341"/>
    </row>
    <row r="322" spans="1:14" s="53" customFormat="1" ht="15" customHeight="1">
      <c r="A322" s="139"/>
      <c r="B322" s="45" t="s">
        <v>713</v>
      </c>
      <c r="C322" s="38" t="s">
        <v>861</v>
      </c>
      <c r="D322" s="103">
        <v>11485</v>
      </c>
      <c r="E322" s="103"/>
      <c r="F322" s="103"/>
      <c r="G322" s="205">
        <f t="shared" si="70"/>
        <v>11485</v>
      </c>
      <c r="H322" s="205">
        <f t="shared" si="71"/>
        <v>11485</v>
      </c>
      <c r="I322" s="103"/>
      <c r="J322" s="194"/>
      <c r="K322" s="195"/>
      <c r="L322" s="198"/>
      <c r="M322" s="198"/>
      <c r="N322" s="341"/>
    </row>
    <row r="323" spans="1:14" s="53" customFormat="1" ht="14.25" customHeight="1">
      <c r="A323" s="139"/>
      <c r="B323" s="45" t="s">
        <v>596</v>
      </c>
      <c r="C323" s="39" t="s">
        <v>669</v>
      </c>
      <c r="D323" s="103">
        <v>370857</v>
      </c>
      <c r="E323" s="103">
        <v>61610</v>
      </c>
      <c r="F323" s="103"/>
      <c r="G323" s="205">
        <f t="shared" si="70"/>
        <v>432467</v>
      </c>
      <c r="H323" s="205">
        <f t="shared" si="71"/>
        <v>432467</v>
      </c>
      <c r="I323" s="103"/>
      <c r="J323" s="194"/>
      <c r="K323" s="195"/>
      <c r="L323" s="198"/>
      <c r="M323" s="198"/>
      <c r="N323" s="341"/>
    </row>
    <row r="324" spans="1:14" s="53" customFormat="1" ht="14.25" customHeight="1">
      <c r="A324" s="139"/>
      <c r="B324" s="45" t="s">
        <v>598</v>
      </c>
      <c r="C324" s="39" t="s">
        <v>670</v>
      </c>
      <c r="D324" s="103">
        <v>80276</v>
      </c>
      <c r="E324" s="103"/>
      <c r="F324" s="103">
        <v>14276</v>
      </c>
      <c r="G324" s="205">
        <f t="shared" si="70"/>
        <v>66000</v>
      </c>
      <c r="H324" s="205">
        <f t="shared" si="71"/>
        <v>66000</v>
      </c>
      <c r="I324" s="103"/>
      <c r="J324" s="194"/>
      <c r="K324" s="195"/>
      <c r="L324" s="198"/>
      <c r="M324" s="198"/>
      <c r="N324" s="341"/>
    </row>
    <row r="325" spans="1:14" s="53" customFormat="1" ht="14.25" customHeight="1">
      <c r="A325" s="139"/>
      <c r="B325" s="45" t="s">
        <v>655</v>
      </c>
      <c r="C325" s="39" t="s">
        <v>656</v>
      </c>
      <c r="D325" s="103">
        <v>18000</v>
      </c>
      <c r="E325" s="103"/>
      <c r="F325" s="103"/>
      <c r="G325" s="205">
        <f t="shared" si="70"/>
        <v>18000</v>
      </c>
      <c r="H325" s="205">
        <f t="shared" si="71"/>
        <v>18000</v>
      </c>
      <c r="I325" s="103"/>
      <c r="J325" s="194"/>
      <c r="K325" s="195"/>
      <c r="L325" s="198"/>
      <c r="M325" s="198"/>
      <c r="N325" s="341"/>
    </row>
    <row r="326" spans="1:14" s="53" customFormat="1" ht="14.25" customHeight="1">
      <c r="A326" s="139"/>
      <c r="B326" s="45" t="s">
        <v>599</v>
      </c>
      <c r="C326" s="39" t="s">
        <v>671</v>
      </c>
      <c r="D326" s="103">
        <v>90142</v>
      </c>
      <c r="E326" s="103">
        <v>27074</v>
      </c>
      <c r="F326" s="103"/>
      <c r="G326" s="205">
        <f t="shared" si="70"/>
        <v>117216</v>
      </c>
      <c r="H326" s="205">
        <f t="shared" si="71"/>
        <v>117216</v>
      </c>
      <c r="I326" s="103"/>
      <c r="J326" s="194"/>
      <c r="K326" s="195"/>
      <c r="L326" s="198"/>
      <c r="M326" s="198"/>
      <c r="N326" s="341"/>
    </row>
    <row r="327" spans="1:14" s="53" customFormat="1" ht="14.25" customHeight="1">
      <c r="A327" s="139"/>
      <c r="B327" s="45" t="s">
        <v>134</v>
      </c>
      <c r="C327" s="39" t="s">
        <v>135</v>
      </c>
      <c r="D327" s="103">
        <v>5886</v>
      </c>
      <c r="E327" s="103">
        <v>414</v>
      </c>
      <c r="F327" s="103"/>
      <c r="G327" s="205">
        <f t="shared" si="70"/>
        <v>6300</v>
      </c>
      <c r="H327" s="205">
        <f t="shared" si="71"/>
        <v>6300</v>
      </c>
      <c r="I327" s="103"/>
      <c r="J327" s="194"/>
      <c r="K327" s="195"/>
      <c r="L327" s="198"/>
      <c r="M327" s="198"/>
      <c r="N327" s="341"/>
    </row>
    <row r="328" spans="1:14" s="53" customFormat="1" ht="14.25" customHeight="1">
      <c r="A328" s="139"/>
      <c r="B328" s="45" t="s">
        <v>871</v>
      </c>
      <c r="C328" s="38" t="s">
        <v>873</v>
      </c>
      <c r="D328" s="103">
        <v>3000</v>
      </c>
      <c r="E328" s="103"/>
      <c r="F328" s="103">
        <v>230</v>
      </c>
      <c r="G328" s="205">
        <f t="shared" si="70"/>
        <v>2770</v>
      </c>
      <c r="H328" s="205">
        <f t="shared" si="71"/>
        <v>2770</v>
      </c>
      <c r="I328" s="103"/>
      <c r="J328" s="194"/>
      <c r="K328" s="195"/>
      <c r="L328" s="198"/>
      <c r="M328" s="198"/>
      <c r="N328" s="341"/>
    </row>
    <row r="329" spans="1:14" s="53" customFormat="1" ht="14.25" customHeight="1">
      <c r="A329" s="139"/>
      <c r="B329" s="45" t="s">
        <v>862</v>
      </c>
      <c r="C329" s="38" t="s">
        <v>866</v>
      </c>
      <c r="D329" s="103">
        <v>12389</v>
      </c>
      <c r="E329" s="103"/>
      <c r="F329" s="103">
        <v>333</v>
      </c>
      <c r="G329" s="205">
        <f t="shared" si="70"/>
        <v>12056</v>
      </c>
      <c r="H329" s="205">
        <f t="shared" si="71"/>
        <v>12056</v>
      </c>
      <c r="I329" s="103"/>
      <c r="J329" s="194"/>
      <c r="K329" s="195"/>
      <c r="L329" s="198"/>
      <c r="M329" s="198"/>
      <c r="N329" s="341"/>
    </row>
    <row r="330" spans="1:14" s="53" customFormat="1" ht="15" customHeight="1">
      <c r="A330" s="139"/>
      <c r="B330" s="45" t="s">
        <v>601</v>
      </c>
      <c r="C330" s="39" t="s">
        <v>602</v>
      </c>
      <c r="D330" s="103">
        <v>6000</v>
      </c>
      <c r="E330" s="103"/>
      <c r="F330" s="103"/>
      <c r="G330" s="205">
        <f t="shared" si="70"/>
        <v>6000</v>
      </c>
      <c r="H330" s="205">
        <f t="shared" si="71"/>
        <v>6000</v>
      </c>
      <c r="I330" s="103"/>
      <c r="J330" s="194"/>
      <c r="K330" s="195"/>
      <c r="L330" s="198"/>
      <c r="M330" s="198"/>
      <c r="N330" s="341"/>
    </row>
    <row r="331" spans="1:14" s="53" customFormat="1" ht="15" customHeight="1">
      <c r="A331" s="139"/>
      <c r="B331" s="45" t="s">
        <v>225</v>
      </c>
      <c r="C331" s="39" t="s">
        <v>226</v>
      </c>
      <c r="D331" s="103">
        <v>1500</v>
      </c>
      <c r="E331" s="103"/>
      <c r="F331" s="103"/>
      <c r="G331" s="205">
        <f t="shared" si="70"/>
        <v>1500</v>
      </c>
      <c r="H331" s="205">
        <f t="shared" si="71"/>
        <v>1500</v>
      </c>
      <c r="I331" s="103"/>
      <c r="J331" s="194"/>
      <c r="K331" s="195"/>
      <c r="L331" s="198"/>
      <c r="M331" s="198"/>
      <c r="N331" s="341"/>
    </row>
    <row r="332" spans="1:14" s="53" customFormat="1" ht="12.75" customHeight="1">
      <c r="A332" s="139"/>
      <c r="B332" s="45" t="s">
        <v>605</v>
      </c>
      <c r="C332" s="39" t="s">
        <v>606</v>
      </c>
      <c r="D332" s="103">
        <v>223371</v>
      </c>
      <c r="E332" s="103"/>
      <c r="F332" s="103"/>
      <c r="G332" s="205">
        <f t="shared" si="70"/>
        <v>223371</v>
      </c>
      <c r="H332" s="205">
        <f t="shared" si="71"/>
        <v>223371</v>
      </c>
      <c r="I332" s="103"/>
      <c r="J332" s="194"/>
      <c r="K332" s="195"/>
      <c r="L332" s="198"/>
      <c r="M332" s="198"/>
      <c r="N332" s="341"/>
    </row>
    <row r="333" spans="1:14" s="53" customFormat="1" ht="13.5" customHeight="1">
      <c r="A333" s="139"/>
      <c r="B333" s="45" t="s">
        <v>685</v>
      </c>
      <c r="C333" s="39" t="s">
        <v>880</v>
      </c>
      <c r="D333" s="103">
        <v>2000</v>
      </c>
      <c r="E333" s="103"/>
      <c r="F333" s="103"/>
      <c r="G333" s="205">
        <f t="shared" si="70"/>
        <v>2000</v>
      </c>
      <c r="H333" s="205">
        <f t="shared" si="71"/>
        <v>2000</v>
      </c>
      <c r="I333" s="103"/>
      <c r="J333" s="194"/>
      <c r="K333" s="195"/>
      <c r="L333" s="198"/>
      <c r="M333" s="198"/>
      <c r="N333" s="341"/>
    </row>
    <row r="334" spans="1:14" s="53" customFormat="1" ht="13.5" customHeight="1">
      <c r="A334" s="139"/>
      <c r="B334" s="45" t="s">
        <v>147</v>
      </c>
      <c r="C334" s="39" t="s">
        <v>952</v>
      </c>
      <c r="D334" s="103">
        <v>2000</v>
      </c>
      <c r="E334" s="103"/>
      <c r="F334" s="103">
        <v>291</v>
      </c>
      <c r="G334" s="205">
        <f t="shared" si="70"/>
        <v>1709</v>
      </c>
      <c r="H334" s="205">
        <f t="shared" si="71"/>
        <v>1709</v>
      </c>
      <c r="I334" s="103"/>
      <c r="J334" s="194"/>
      <c r="K334" s="195"/>
      <c r="L334" s="198"/>
      <c r="M334" s="198"/>
      <c r="N334" s="341"/>
    </row>
    <row r="335" spans="1:14" s="53" customFormat="1" ht="13.5" customHeight="1">
      <c r="A335" s="139"/>
      <c r="B335" s="45" t="s">
        <v>863</v>
      </c>
      <c r="C335" s="39" t="s">
        <v>868</v>
      </c>
      <c r="D335" s="103">
        <v>1600</v>
      </c>
      <c r="E335" s="103"/>
      <c r="F335" s="103"/>
      <c r="G335" s="205">
        <f t="shared" si="70"/>
        <v>1600</v>
      </c>
      <c r="H335" s="205">
        <f t="shared" si="71"/>
        <v>1600</v>
      </c>
      <c r="I335" s="103"/>
      <c r="J335" s="194"/>
      <c r="K335" s="195"/>
      <c r="L335" s="198"/>
      <c r="M335" s="198"/>
      <c r="N335" s="341"/>
    </row>
    <row r="336" spans="1:14" s="53" customFormat="1" ht="13.5" customHeight="1">
      <c r="A336" s="139"/>
      <c r="B336" s="45" t="s">
        <v>864</v>
      </c>
      <c r="C336" s="38" t="s">
        <v>869</v>
      </c>
      <c r="D336" s="103">
        <v>3400</v>
      </c>
      <c r="E336" s="103">
        <v>1000</v>
      </c>
      <c r="F336" s="103"/>
      <c r="G336" s="205">
        <f t="shared" si="70"/>
        <v>4400</v>
      </c>
      <c r="H336" s="205">
        <f t="shared" si="71"/>
        <v>4400</v>
      </c>
      <c r="I336" s="103"/>
      <c r="J336" s="194"/>
      <c r="K336" s="195"/>
      <c r="L336" s="198"/>
      <c r="M336" s="198"/>
      <c r="N336" s="341"/>
    </row>
    <row r="337" spans="1:14" s="53" customFormat="1" ht="13.5" customHeight="1">
      <c r="A337" s="139"/>
      <c r="B337" s="45" t="s">
        <v>865</v>
      </c>
      <c r="C337" s="38" t="s">
        <v>870</v>
      </c>
      <c r="D337" s="103">
        <v>7645</v>
      </c>
      <c r="E337" s="103">
        <v>2000</v>
      </c>
      <c r="F337" s="103"/>
      <c r="G337" s="205">
        <f t="shared" si="70"/>
        <v>9645</v>
      </c>
      <c r="H337" s="205">
        <f t="shared" si="71"/>
        <v>9645</v>
      </c>
      <c r="I337" s="103"/>
      <c r="J337" s="194"/>
      <c r="K337" s="195"/>
      <c r="L337" s="198"/>
      <c r="M337" s="198"/>
      <c r="N337" s="341"/>
    </row>
    <row r="338" spans="1:14" s="53" customFormat="1" ht="14.25" customHeight="1">
      <c r="A338" s="139"/>
      <c r="B338" s="45" t="s">
        <v>622</v>
      </c>
      <c r="C338" s="38" t="s">
        <v>749</v>
      </c>
      <c r="D338" s="103">
        <v>0</v>
      </c>
      <c r="E338" s="103"/>
      <c r="F338" s="103"/>
      <c r="G338" s="205">
        <f t="shared" si="70"/>
        <v>0</v>
      </c>
      <c r="H338" s="103"/>
      <c r="I338" s="103"/>
      <c r="J338" s="194"/>
      <c r="K338" s="195"/>
      <c r="L338" s="198"/>
      <c r="M338" s="198"/>
      <c r="N338" s="341">
        <f>G338</f>
        <v>0</v>
      </c>
    </row>
    <row r="339" spans="1:14" s="53" customFormat="1" ht="17.25" customHeight="1">
      <c r="A339" s="137" t="s">
        <v>757</v>
      </c>
      <c r="B339" s="143"/>
      <c r="C339" s="85" t="s">
        <v>758</v>
      </c>
      <c r="D339" s="192">
        <f>SUM(D340:D352)</f>
        <v>1355978</v>
      </c>
      <c r="E339" s="192">
        <f>SUM(E340:E352)</f>
        <v>34555</v>
      </c>
      <c r="F339" s="192">
        <f>SUM(F340:F352)</f>
        <v>69318</v>
      </c>
      <c r="G339" s="192">
        <f>SUM(G340:G352)</f>
        <v>1321215</v>
      </c>
      <c r="H339" s="192">
        <f>SUM(H340:H352)</f>
        <v>1321215</v>
      </c>
      <c r="I339" s="192">
        <f aca="true" t="shared" si="72" ref="I339:N339">SUM(I340:I352)</f>
        <v>737730</v>
      </c>
      <c r="J339" s="192">
        <f t="shared" si="72"/>
        <v>125735</v>
      </c>
      <c r="K339" s="192">
        <f t="shared" si="72"/>
        <v>387823</v>
      </c>
      <c r="L339" s="192">
        <f t="shared" si="72"/>
        <v>0</v>
      </c>
      <c r="M339" s="192">
        <f t="shared" si="72"/>
        <v>0</v>
      </c>
      <c r="N339" s="193">
        <f t="shared" si="72"/>
        <v>0</v>
      </c>
    </row>
    <row r="340" spans="1:14" s="53" customFormat="1" ht="17.25" customHeight="1">
      <c r="A340" s="349"/>
      <c r="B340" s="206" t="s">
        <v>715</v>
      </c>
      <c r="C340" s="38" t="s">
        <v>560</v>
      </c>
      <c r="D340" s="205">
        <v>354586</v>
      </c>
      <c r="E340" s="205">
        <v>33237</v>
      </c>
      <c r="F340" s="205"/>
      <c r="G340" s="205">
        <f>D340+E340-F340</f>
        <v>387823</v>
      </c>
      <c r="H340" s="205">
        <f>G340</f>
        <v>387823</v>
      </c>
      <c r="I340" s="205"/>
      <c r="J340" s="205"/>
      <c r="K340" s="205">
        <f>H340</f>
        <v>387823</v>
      </c>
      <c r="L340" s="205"/>
      <c r="M340" s="205"/>
      <c r="N340" s="240"/>
    </row>
    <row r="341" spans="1:14" s="53" customFormat="1" ht="16.5" customHeight="1">
      <c r="A341" s="151"/>
      <c r="B341" s="45" t="s">
        <v>586</v>
      </c>
      <c r="C341" s="38" t="s">
        <v>926</v>
      </c>
      <c r="D341" s="103">
        <v>736370</v>
      </c>
      <c r="E341" s="103"/>
      <c r="F341" s="103">
        <v>46000</v>
      </c>
      <c r="G341" s="205">
        <f aca="true" t="shared" si="73" ref="G341:G352">D341+E341-F341</f>
        <v>690370</v>
      </c>
      <c r="H341" s="205">
        <f aca="true" t="shared" si="74" ref="H341:H352">G341</f>
        <v>690370</v>
      </c>
      <c r="I341" s="103">
        <f>H341</f>
        <v>690370</v>
      </c>
      <c r="J341" s="194"/>
      <c r="K341" s="195"/>
      <c r="L341" s="198"/>
      <c r="M341" s="198"/>
      <c r="N341" s="341"/>
    </row>
    <row r="342" spans="1:14" s="53" customFormat="1" ht="16.5" customHeight="1">
      <c r="A342" s="151"/>
      <c r="B342" s="45" t="s">
        <v>590</v>
      </c>
      <c r="C342" s="38" t="s">
        <v>591</v>
      </c>
      <c r="D342" s="103">
        <v>47360</v>
      </c>
      <c r="E342" s="103"/>
      <c r="F342" s="103"/>
      <c r="G342" s="205">
        <f t="shared" si="73"/>
        <v>47360</v>
      </c>
      <c r="H342" s="205">
        <f t="shared" si="74"/>
        <v>47360</v>
      </c>
      <c r="I342" s="103">
        <f>H342</f>
        <v>47360</v>
      </c>
      <c r="J342" s="194"/>
      <c r="K342" s="195"/>
      <c r="L342" s="198"/>
      <c r="M342" s="198"/>
      <c r="N342" s="341"/>
    </row>
    <row r="343" spans="1:14" s="53" customFormat="1" ht="16.5" customHeight="1">
      <c r="A343" s="151"/>
      <c r="B343" s="148" t="s">
        <v>635</v>
      </c>
      <c r="C343" s="38" t="s">
        <v>649</v>
      </c>
      <c r="D343" s="103">
        <v>127799</v>
      </c>
      <c r="E343" s="103"/>
      <c r="F343" s="103">
        <v>20000</v>
      </c>
      <c r="G343" s="205">
        <f t="shared" si="73"/>
        <v>107799</v>
      </c>
      <c r="H343" s="205">
        <f t="shared" si="74"/>
        <v>107799</v>
      </c>
      <c r="I343" s="103"/>
      <c r="J343" s="194">
        <f>H343</f>
        <v>107799</v>
      </c>
      <c r="K343" s="195"/>
      <c r="L343" s="198"/>
      <c r="M343" s="198"/>
      <c r="N343" s="341"/>
    </row>
    <row r="344" spans="1:14" s="53" customFormat="1" ht="16.5" customHeight="1">
      <c r="A344" s="151"/>
      <c r="B344" s="148" t="s">
        <v>592</v>
      </c>
      <c r="C344" s="38" t="s">
        <v>593</v>
      </c>
      <c r="D344" s="103">
        <v>19936</v>
      </c>
      <c r="E344" s="103"/>
      <c r="F344" s="103">
        <v>2000</v>
      </c>
      <c r="G344" s="205">
        <f t="shared" si="73"/>
        <v>17936</v>
      </c>
      <c r="H344" s="205">
        <f t="shared" si="74"/>
        <v>17936</v>
      </c>
      <c r="I344" s="103"/>
      <c r="J344" s="194">
        <f>H344</f>
        <v>17936</v>
      </c>
      <c r="K344" s="195"/>
      <c r="L344" s="198"/>
      <c r="M344" s="198"/>
      <c r="N344" s="341"/>
    </row>
    <row r="345" spans="1:14" s="53" customFormat="1" ht="16.5" customHeight="1">
      <c r="A345" s="151"/>
      <c r="B345" s="45" t="s">
        <v>594</v>
      </c>
      <c r="C345" s="39" t="s">
        <v>619</v>
      </c>
      <c r="D345" s="103">
        <v>10290</v>
      </c>
      <c r="E345" s="103">
        <v>1318</v>
      </c>
      <c r="F345" s="103"/>
      <c r="G345" s="205">
        <f t="shared" si="73"/>
        <v>11608</v>
      </c>
      <c r="H345" s="205">
        <f t="shared" si="74"/>
        <v>11608</v>
      </c>
      <c r="I345" s="103"/>
      <c r="J345" s="194"/>
      <c r="K345" s="195"/>
      <c r="L345" s="198"/>
      <c r="M345" s="198"/>
      <c r="N345" s="341"/>
    </row>
    <row r="346" spans="1:14" s="53" customFormat="1" ht="16.5" customHeight="1">
      <c r="A346" s="151"/>
      <c r="B346" s="45" t="s">
        <v>596</v>
      </c>
      <c r="C346" s="39" t="s">
        <v>597</v>
      </c>
      <c r="D346" s="103">
        <v>6780</v>
      </c>
      <c r="E346" s="103"/>
      <c r="F346" s="103"/>
      <c r="G346" s="205">
        <f t="shared" si="73"/>
        <v>6780</v>
      </c>
      <c r="H346" s="205">
        <f t="shared" si="74"/>
        <v>6780</v>
      </c>
      <c r="I346" s="103"/>
      <c r="J346" s="194"/>
      <c r="K346" s="195"/>
      <c r="L346" s="198"/>
      <c r="M346" s="198"/>
      <c r="N346" s="341"/>
    </row>
    <row r="347" spans="1:14" s="53" customFormat="1" ht="16.5" customHeight="1">
      <c r="A347" s="151"/>
      <c r="B347" s="45" t="s">
        <v>655</v>
      </c>
      <c r="C347" s="39" t="s">
        <v>656</v>
      </c>
      <c r="D347" s="103">
        <v>2000</v>
      </c>
      <c r="E347" s="103"/>
      <c r="F347" s="103">
        <v>1318</v>
      </c>
      <c r="G347" s="205">
        <f t="shared" si="73"/>
        <v>682</v>
      </c>
      <c r="H347" s="205">
        <f t="shared" si="74"/>
        <v>682</v>
      </c>
      <c r="I347" s="103"/>
      <c r="J347" s="194"/>
      <c r="K347" s="195"/>
      <c r="L347" s="198"/>
      <c r="M347" s="198"/>
      <c r="N347" s="341"/>
    </row>
    <row r="348" spans="1:14" s="53" customFormat="1" ht="16.5" customHeight="1">
      <c r="A348" s="151"/>
      <c r="B348" s="45" t="s">
        <v>599</v>
      </c>
      <c r="C348" s="39" t="s">
        <v>600</v>
      </c>
      <c r="D348" s="103">
        <v>7414</v>
      </c>
      <c r="E348" s="103"/>
      <c r="F348" s="103"/>
      <c r="G348" s="205">
        <f t="shared" si="73"/>
        <v>7414</v>
      </c>
      <c r="H348" s="205">
        <f t="shared" si="74"/>
        <v>7414</v>
      </c>
      <c r="I348" s="103"/>
      <c r="J348" s="194"/>
      <c r="K348" s="195"/>
      <c r="L348" s="198"/>
      <c r="M348" s="198"/>
      <c r="N348" s="341"/>
    </row>
    <row r="349" spans="1:14" s="53" customFormat="1" ht="16.5" customHeight="1">
      <c r="A349" s="151"/>
      <c r="B349" s="45" t="s">
        <v>134</v>
      </c>
      <c r="C349" s="39" t="s">
        <v>135</v>
      </c>
      <c r="D349" s="103">
        <v>823</v>
      </c>
      <c r="E349" s="103"/>
      <c r="F349" s="103"/>
      <c r="G349" s="205">
        <f t="shared" si="73"/>
        <v>823</v>
      </c>
      <c r="H349" s="205">
        <f t="shared" si="74"/>
        <v>823</v>
      </c>
      <c r="I349" s="103"/>
      <c r="J349" s="194"/>
      <c r="K349" s="195"/>
      <c r="L349" s="198"/>
      <c r="M349" s="198"/>
      <c r="N349" s="341"/>
    </row>
    <row r="350" spans="1:14" s="53" customFormat="1" ht="16.5" customHeight="1">
      <c r="A350" s="151"/>
      <c r="B350" s="45" t="s">
        <v>862</v>
      </c>
      <c r="C350" s="38" t="s">
        <v>866</v>
      </c>
      <c r="D350" s="103">
        <v>1029</v>
      </c>
      <c r="E350" s="103"/>
      <c r="F350" s="103"/>
      <c r="G350" s="205">
        <f t="shared" si="73"/>
        <v>1029</v>
      </c>
      <c r="H350" s="205">
        <f t="shared" si="74"/>
        <v>1029</v>
      </c>
      <c r="I350" s="103"/>
      <c r="J350" s="194"/>
      <c r="K350" s="195"/>
      <c r="L350" s="198"/>
      <c r="M350" s="198"/>
      <c r="N350" s="341"/>
    </row>
    <row r="351" spans="1:14" s="53" customFormat="1" ht="15.75" customHeight="1">
      <c r="A351" s="151"/>
      <c r="B351" s="45" t="s">
        <v>605</v>
      </c>
      <c r="C351" s="39" t="s">
        <v>606</v>
      </c>
      <c r="D351" s="103">
        <v>39891</v>
      </c>
      <c r="E351" s="103"/>
      <c r="F351" s="103"/>
      <c r="G351" s="205">
        <f t="shared" si="73"/>
        <v>39891</v>
      </c>
      <c r="H351" s="205">
        <f t="shared" si="74"/>
        <v>39891</v>
      </c>
      <c r="I351" s="103"/>
      <c r="J351" s="194"/>
      <c r="K351" s="195"/>
      <c r="L351" s="198"/>
      <c r="M351" s="198"/>
      <c r="N351" s="341"/>
    </row>
    <row r="352" spans="1:14" s="53" customFormat="1" ht="15.75" customHeight="1">
      <c r="A352" s="151"/>
      <c r="B352" s="45" t="s">
        <v>864</v>
      </c>
      <c r="C352" s="38" t="s">
        <v>869</v>
      </c>
      <c r="D352" s="103">
        <v>1700</v>
      </c>
      <c r="E352" s="103"/>
      <c r="F352" s="103"/>
      <c r="G352" s="205">
        <f t="shared" si="73"/>
        <v>1700</v>
      </c>
      <c r="H352" s="205">
        <f t="shared" si="74"/>
        <v>1700</v>
      </c>
      <c r="I352" s="103"/>
      <c r="J352" s="194"/>
      <c r="K352" s="195"/>
      <c r="L352" s="198"/>
      <c r="M352" s="198"/>
      <c r="N352" s="341"/>
    </row>
    <row r="353" spans="1:14" s="53" customFormat="1" ht="27" customHeight="1">
      <c r="A353" s="137" t="s">
        <v>785</v>
      </c>
      <c r="B353" s="138"/>
      <c r="C353" s="86" t="s">
        <v>786</v>
      </c>
      <c r="D353" s="192">
        <f>SUM(D354:D361)</f>
        <v>83073</v>
      </c>
      <c r="E353" s="192">
        <f>SUM(E354:E361)</f>
        <v>0</v>
      </c>
      <c r="F353" s="192">
        <f>SUM(F354:F361)</f>
        <v>13</v>
      </c>
      <c r="G353" s="192">
        <f>SUM(G354:G361)</f>
        <v>83060</v>
      </c>
      <c r="H353" s="192">
        <f aca="true" t="shared" si="75" ref="H353:N353">SUM(H354:H361)</f>
        <v>83060</v>
      </c>
      <c r="I353" s="192">
        <f t="shared" si="75"/>
        <v>41960</v>
      </c>
      <c r="J353" s="192">
        <f t="shared" si="75"/>
        <v>4429</v>
      </c>
      <c r="K353" s="192">
        <f t="shared" si="75"/>
        <v>12000</v>
      </c>
      <c r="L353" s="192">
        <f t="shared" si="75"/>
        <v>0</v>
      </c>
      <c r="M353" s="192">
        <f t="shared" si="75"/>
        <v>0</v>
      </c>
      <c r="N353" s="193">
        <f t="shared" si="75"/>
        <v>0</v>
      </c>
    </row>
    <row r="354" spans="1:14" s="53" customFormat="1" ht="17.25" customHeight="1">
      <c r="A354" s="151"/>
      <c r="B354" s="45" t="s">
        <v>759</v>
      </c>
      <c r="C354" s="38" t="s">
        <v>1061</v>
      </c>
      <c r="D354" s="103">
        <v>12000</v>
      </c>
      <c r="E354" s="103"/>
      <c r="F354" s="103"/>
      <c r="G354" s="103">
        <f aca="true" t="shared" si="76" ref="G354:G361">D354+E354-F354</f>
        <v>12000</v>
      </c>
      <c r="H354" s="103">
        <f>G354</f>
        <v>12000</v>
      </c>
      <c r="I354" s="103"/>
      <c r="J354" s="194"/>
      <c r="K354" s="195">
        <f>H354</f>
        <v>12000</v>
      </c>
      <c r="L354" s="198"/>
      <c r="M354" s="198"/>
      <c r="N354" s="341"/>
    </row>
    <row r="355" spans="1:14" s="53" customFormat="1" ht="17.25" customHeight="1">
      <c r="A355" s="151"/>
      <c r="B355" s="45" t="s">
        <v>146</v>
      </c>
      <c r="C355" s="38" t="s">
        <v>1062</v>
      </c>
      <c r="D355" s="103">
        <v>9000</v>
      </c>
      <c r="E355" s="103"/>
      <c r="F355" s="103"/>
      <c r="G355" s="103">
        <f t="shared" si="76"/>
        <v>9000</v>
      </c>
      <c r="H355" s="103">
        <f aca="true" t="shared" si="77" ref="H355:H361">G355</f>
        <v>9000</v>
      </c>
      <c r="I355" s="103"/>
      <c r="J355" s="194"/>
      <c r="K355" s="195"/>
      <c r="L355" s="198"/>
      <c r="M355" s="198"/>
      <c r="N355" s="341"/>
    </row>
    <row r="356" spans="1:14" s="53" customFormat="1" ht="17.25" customHeight="1">
      <c r="A356" s="151"/>
      <c r="B356" s="45" t="s">
        <v>586</v>
      </c>
      <c r="C356" s="38" t="s">
        <v>926</v>
      </c>
      <c r="D356" s="103">
        <v>24960</v>
      </c>
      <c r="E356" s="103"/>
      <c r="F356" s="103"/>
      <c r="G356" s="103">
        <f t="shared" si="76"/>
        <v>24960</v>
      </c>
      <c r="H356" s="103">
        <f t="shared" si="77"/>
        <v>24960</v>
      </c>
      <c r="I356" s="103">
        <f>H356</f>
        <v>24960</v>
      </c>
      <c r="J356" s="194"/>
      <c r="K356" s="195"/>
      <c r="L356" s="198"/>
      <c r="M356" s="198"/>
      <c r="N356" s="341"/>
    </row>
    <row r="357" spans="1:14" s="53" customFormat="1" ht="15" customHeight="1">
      <c r="A357" s="151"/>
      <c r="B357" s="45" t="s">
        <v>616</v>
      </c>
      <c r="C357" s="38" t="s">
        <v>649</v>
      </c>
      <c r="D357" s="103">
        <v>3830</v>
      </c>
      <c r="E357" s="103"/>
      <c r="F357" s="103">
        <v>13</v>
      </c>
      <c r="G357" s="103">
        <f t="shared" si="76"/>
        <v>3817</v>
      </c>
      <c r="H357" s="103">
        <f t="shared" si="77"/>
        <v>3817</v>
      </c>
      <c r="I357" s="103"/>
      <c r="J357" s="194">
        <f>H357</f>
        <v>3817</v>
      </c>
      <c r="K357" s="195"/>
      <c r="L357" s="198"/>
      <c r="M357" s="198"/>
      <c r="N357" s="341"/>
    </row>
    <row r="358" spans="1:14" s="53" customFormat="1" ht="18" customHeight="1">
      <c r="A358" s="151"/>
      <c r="B358" s="45" t="s">
        <v>592</v>
      </c>
      <c r="C358" s="38" t="s">
        <v>593</v>
      </c>
      <c r="D358" s="103">
        <v>612</v>
      </c>
      <c r="E358" s="103"/>
      <c r="F358" s="103"/>
      <c r="G358" s="103">
        <f t="shared" si="76"/>
        <v>612</v>
      </c>
      <c r="H358" s="103">
        <f t="shared" si="77"/>
        <v>612</v>
      </c>
      <c r="I358" s="103"/>
      <c r="J358" s="194">
        <f>H358</f>
        <v>612</v>
      </c>
      <c r="K358" s="195"/>
      <c r="L358" s="198"/>
      <c r="M358" s="198"/>
      <c r="N358" s="341"/>
    </row>
    <row r="359" spans="1:14" s="53" customFormat="1" ht="18" customHeight="1">
      <c r="A359" s="151"/>
      <c r="B359" s="45" t="s">
        <v>132</v>
      </c>
      <c r="C359" s="70" t="s">
        <v>133</v>
      </c>
      <c r="D359" s="103">
        <v>17000</v>
      </c>
      <c r="E359" s="103"/>
      <c r="F359" s="103"/>
      <c r="G359" s="103">
        <f t="shared" si="76"/>
        <v>17000</v>
      </c>
      <c r="H359" s="103">
        <f t="shared" si="77"/>
        <v>17000</v>
      </c>
      <c r="I359" s="103">
        <f>H359</f>
        <v>17000</v>
      </c>
      <c r="J359" s="194"/>
      <c r="K359" s="195"/>
      <c r="L359" s="198"/>
      <c r="M359" s="198"/>
      <c r="N359" s="341"/>
    </row>
    <row r="360" spans="1:14" s="53" customFormat="1" ht="18" customHeight="1">
      <c r="A360" s="151"/>
      <c r="B360" s="45" t="s">
        <v>594</v>
      </c>
      <c r="C360" s="70" t="s">
        <v>619</v>
      </c>
      <c r="D360" s="103">
        <v>3671</v>
      </c>
      <c r="E360" s="103"/>
      <c r="F360" s="103"/>
      <c r="G360" s="103">
        <f t="shared" si="76"/>
        <v>3671</v>
      </c>
      <c r="H360" s="103">
        <f t="shared" si="77"/>
        <v>3671</v>
      </c>
      <c r="I360" s="103"/>
      <c r="J360" s="194"/>
      <c r="K360" s="195"/>
      <c r="L360" s="198"/>
      <c r="M360" s="198"/>
      <c r="N360" s="341"/>
    </row>
    <row r="361" spans="1:14" s="53" customFormat="1" ht="15.75" customHeight="1">
      <c r="A361" s="151"/>
      <c r="B361" s="45" t="s">
        <v>599</v>
      </c>
      <c r="C361" s="358" t="s">
        <v>600</v>
      </c>
      <c r="D361" s="103">
        <v>12000</v>
      </c>
      <c r="E361" s="103"/>
      <c r="F361" s="103"/>
      <c r="G361" s="103">
        <f t="shared" si="76"/>
        <v>12000</v>
      </c>
      <c r="H361" s="103">
        <f t="shared" si="77"/>
        <v>12000</v>
      </c>
      <c r="I361" s="103"/>
      <c r="J361" s="194"/>
      <c r="K361" s="195"/>
      <c r="L361" s="198"/>
      <c r="M361" s="198"/>
      <c r="N361" s="341"/>
    </row>
    <row r="362" spans="1:14" s="53" customFormat="1" ht="15.75" customHeight="1">
      <c r="A362" s="137" t="s">
        <v>562</v>
      </c>
      <c r="B362" s="513"/>
      <c r="C362" s="86" t="s">
        <v>577</v>
      </c>
      <c r="D362" s="340">
        <f>SUM(D363:D375)</f>
        <v>531194</v>
      </c>
      <c r="E362" s="340">
        <f>SUM(E363:E375)</f>
        <v>32688</v>
      </c>
      <c r="F362" s="340">
        <f>SUM(F363:F375)</f>
        <v>13397</v>
      </c>
      <c r="G362" s="340">
        <f>SUM(G363:G375)</f>
        <v>550485</v>
      </c>
      <c r="H362" s="340">
        <f>SUM(H363:H375)</f>
        <v>550485</v>
      </c>
      <c r="I362" s="340">
        <f aca="true" t="shared" si="78" ref="I362:N362">SUM(I363:I375)</f>
        <v>304959</v>
      </c>
      <c r="J362" s="340">
        <f t="shared" si="78"/>
        <v>50302</v>
      </c>
      <c r="K362" s="340">
        <f t="shared" si="78"/>
        <v>0</v>
      </c>
      <c r="L362" s="340">
        <f t="shared" si="78"/>
        <v>0</v>
      </c>
      <c r="M362" s="340">
        <f t="shared" si="78"/>
        <v>0</v>
      </c>
      <c r="N362" s="432">
        <f t="shared" si="78"/>
        <v>0</v>
      </c>
    </row>
    <row r="363" spans="1:14" s="53" customFormat="1" ht="15.75" customHeight="1">
      <c r="A363" s="151"/>
      <c r="B363" s="45" t="s">
        <v>586</v>
      </c>
      <c r="C363" s="38" t="s">
        <v>926</v>
      </c>
      <c r="D363" s="103">
        <v>254695</v>
      </c>
      <c r="E363" s="103">
        <v>30479</v>
      </c>
      <c r="F363" s="103"/>
      <c r="G363" s="103">
        <f>D363+E363-F363</f>
        <v>285174</v>
      </c>
      <c r="H363" s="103">
        <f>G363</f>
        <v>285174</v>
      </c>
      <c r="I363" s="103">
        <f>H363</f>
        <v>285174</v>
      </c>
      <c r="J363" s="194"/>
      <c r="K363" s="195"/>
      <c r="L363" s="198"/>
      <c r="M363" s="198"/>
      <c r="N363" s="341"/>
    </row>
    <row r="364" spans="1:14" s="53" customFormat="1" ht="15.75" customHeight="1">
      <c r="A364" s="151"/>
      <c r="B364" s="45" t="s">
        <v>590</v>
      </c>
      <c r="C364" s="38" t="s">
        <v>591</v>
      </c>
      <c r="D364" s="103">
        <v>19785</v>
      </c>
      <c r="E364" s="103"/>
      <c r="F364" s="103"/>
      <c r="G364" s="103">
        <f aca="true" t="shared" si="79" ref="G364:G375">D364+E364-F364</f>
        <v>19785</v>
      </c>
      <c r="H364" s="103">
        <f aca="true" t="shared" si="80" ref="H364:H375">G364</f>
        <v>19785</v>
      </c>
      <c r="I364" s="103">
        <f>H364</f>
        <v>19785</v>
      </c>
      <c r="J364" s="194"/>
      <c r="K364" s="195"/>
      <c r="L364" s="198"/>
      <c r="M364" s="198"/>
      <c r="N364" s="341"/>
    </row>
    <row r="365" spans="1:14" s="53" customFormat="1" ht="15.75" customHeight="1">
      <c r="A365" s="151"/>
      <c r="B365" s="45" t="s">
        <v>616</v>
      </c>
      <c r="C365" s="38" t="s">
        <v>649</v>
      </c>
      <c r="D365" s="103">
        <v>41301</v>
      </c>
      <c r="E365" s="103">
        <v>2209</v>
      </c>
      <c r="F365" s="103"/>
      <c r="G365" s="103">
        <f t="shared" si="79"/>
        <v>43510</v>
      </c>
      <c r="H365" s="103">
        <f t="shared" si="80"/>
        <v>43510</v>
      </c>
      <c r="I365" s="103"/>
      <c r="J365" s="194">
        <f>H365</f>
        <v>43510</v>
      </c>
      <c r="K365" s="195"/>
      <c r="L365" s="198"/>
      <c r="M365" s="198"/>
      <c r="N365" s="341"/>
    </row>
    <row r="366" spans="1:14" s="53" customFormat="1" ht="15.75" customHeight="1">
      <c r="A366" s="151"/>
      <c r="B366" s="45" t="s">
        <v>592</v>
      </c>
      <c r="C366" s="38" t="s">
        <v>593</v>
      </c>
      <c r="D366" s="103">
        <v>10792</v>
      </c>
      <c r="E366" s="103"/>
      <c r="F366" s="103">
        <v>4000</v>
      </c>
      <c r="G366" s="103">
        <f t="shared" si="79"/>
        <v>6792</v>
      </c>
      <c r="H366" s="103">
        <f t="shared" si="80"/>
        <v>6792</v>
      </c>
      <c r="I366" s="103"/>
      <c r="J366" s="194">
        <f>H366</f>
        <v>6792</v>
      </c>
      <c r="K366" s="195"/>
      <c r="L366" s="198"/>
      <c r="M366" s="198"/>
      <c r="N366" s="341"/>
    </row>
    <row r="367" spans="1:14" s="53" customFormat="1" ht="15.75" customHeight="1">
      <c r="A367" s="151"/>
      <c r="B367" s="45" t="s">
        <v>594</v>
      </c>
      <c r="C367" s="70" t="s">
        <v>595</v>
      </c>
      <c r="D367" s="103">
        <v>71321</v>
      </c>
      <c r="E367" s="103"/>
      <c r="F367" s="103">
        <v>7850</v>
      </c>
      <c r="G367" s="103">
        <f t="shared" si="79"/>
        <v>63471</v>
      </c>
      <c r="H367" s="103">
        <f t="shared" si="80"/>
        <v>63471</v>
      </c>
      <c r="I367" s="103"/>
      <c r="J367" s="194"/>
      <c r="K367" s="195"/>
      <c r="L367" s="198"/>
      <c r="M367" s="198"/>
      <c r="N367" s="341"/>
    </row>
    <row r="368" spans="1:14" s="53" customFormat="1" ht="15.75" customHeight="1">
      <c r="A368" s="151"/>
      <c r="B368" s="45" t="s">
        <v>666</v>
      </c>
      <c r="C368" s="38" t="s">
        <v>254</v>
      </c>
      <c r="D368" s="103">
        <v>70000</v>
      </c>
      <c r="E368" s="103"/>
      <c r="F368" s="103"/>
      <c r="G368" s="103">
        <f t="shared" si="79"/>
        <v>70000</v>
      </c>
      <c r="H368" s="103">
        <f t="shared" si="80"/>
        <v>70000</v>
      </c>
      <c r="I368" s="103"/>
      <c r="J368" s="194"/>
      <c r="K368" s="195"/>
      <c r="L368" s="198"/>
      <c r="M368" s="198"/>
      <c r="N368" s="341"/>
    </row>
    <row r="369" spans="1:14" s="53" customFormat="1" ht="15.75" customHeight="1">
      <c r="A369" s="151"/>
      <c r="B369" s="45" t="s">
        <v>596</v>
      </c>
      <c r="C369" s="39" t="s">
        <v>669</v>
      </c>
      <c r="D369" s="103">
        <v>27900</v>
      </c>
      <c r="E369" s="103"/>
      <c r="F369" s="103"/>
      <c r="G369" s="103">
        <f t="shared" si="79"/>
        <v>27900</v>
      </c>
      <c r="H369" s="103">
        <f t="shared" si="80"/>
        <v>27900</v>
      </c>
      <c r="I369" s="103"/>
      <c r="J369" s="194"/>
      <c r="K369" s="195"/>
      <c r="L369" s="198"/>
      <c r="M369" s="198"/>
      <c r="N369" s="341"/>
    </row>
    <row r="370" spans="1:14" s="53" customFormat="1" ht="15.75" customHeight="1">
      <c r="A370" s="151"/>
      <c r="B370" s="45" t="s">
        <v>655</v>
      </c>
      <c r="C370" s="39" t="s">
        <v>656</v>
      </c>
      <c r="D370" s="103">
        <v>980</v>
      </c>
      <c r="E370" s="103"/>
      <c r="F370" s="103">
        <v>740</v>
      </c>
      <c r="G370" s="103">
        <f t="shared" si="79"/>
        <v>240</v>
      </c>
      <c r="H370" s="103">
        <f t="shared" si="80"/>
        <v>240</v>
      </c>
      <c r="I370" s="103"/>
      <c r="J370" s="194"/>
      <c r="K370" s="195"/>
      <c r="L370" s="198"/>
      <c r="M370" s="198"/>
      <c r="N370" s="341"/>
    </row>
    <row r="371" spans="1:14" s="53" customFormat="1" ht="15.75" customHeight="1">
      <c r="A371" s="151"/>
      <c r="B371" s="45" t="s">
        <v>599</v>
      </c>
      <c r="C371" s="358" t="s">
        <v>671</v>
      </c>
      <c r="D371" s="103">
        <v>20367</v>
      </c>
      <c r="E371" s="103"/>
      <c r="F371" s="103">
        <v>207</v>
      </c>
      <c r="G371" s="103">
        <f t="shared" si="79"/>
        <v>20160</v>
      </c>
      <c r="H371" s="103">
        <f t="shared" si="80"/>
        <v>20160</v>
      </c>
      <c r="I371" s="103"/>
      <c r="J371" s="194"/>
      <c r="K371" s="195"/>
      <c r="L371" s="198"/>
      <c r="M371" s="198"/>
      <c r="N371" s="341"/>
    </row>
    <row r="372" spans="1:14" s="53" customFormat="1" ht="15.75" customHeight="1">
      <c r="A372" s="151"/>
      <c r="B372" s="45" t="s">
        <v>862</v>
      </c>
      <c r="C372" s="38" t="s">
        <v>866</v>
      </c>
      <c r="D372" s="103">
        <v>560</v>
      </c>
      <c r="E372" s="103"/>
      <c r="F372" s="103"/>
      <c r="G372" s="103">
        <f t="shared" si="79"/>
        <v>560</v>
      </c>
      <c r="H372" s="103">
        <f t="shared" si="80"/>
        <v>560</v>
      </c>
      <c r="I372" s="103"/>
      <c r="J372" s="194"/>
      <c r="K372" s="195"/>
      <c r="L372" s="198"/>
      <c r="M372" s="198"/>
      <c r="N372" s="341"/>
    </row>
    <row r="373" spans="1:14" s="53" customFormat="1" ht="15.75" customHeight="1">
      <c r="A373" s="151"/>
      <c r="B373" s="45" t="s">
        <v>605</v>
      </c>
      <c r="C373" s="39" t="s">
        <v>606</v>
      </c>
      <c r="D373" s="103">
        <v>12693</v>
      </c>
      <c r="E373" s="103"/>
      <c r="F373" s="103"/>
      <c r="G373" s="103">
        <f t="shared" si="79"/>
        <v>12693</v>
      </c>
      <c r="H373" s="103">
        <f t="shared" si="80"/>
        <v>12693</v>
      </c>
      <c r="I373" s="103"/>
      <c r="J373" s="194"/>
      <c r="K373" s="195"/>
      <c r="L373" s="198"/>
      <c r="M373" s="198"/>
      <c r="N373" s="341"/>
    </row>
    <row r="374" spans="1:14" s="53" customFormat="1" ht="15.75" customHeight="1">
      <c r="A374" s="151"/>
      <c r="B374" s="45" t="s">
        <v>863</v>
      </c>
      <c r="C374" s="38" t="s">
        <v>252</v>
      </c>
      <c r="D374" s="103">
        <v>600</v>
      </c>
      <c r="E374" s="103"/>
      <c r="F374" s="103">
        <v>600</v>
      </c>
      <c r="G374" s="103">
        <f t="shared" si="79"/>
        <v>0</v>
      </c>
      <c r="H374" s="103">
        <f t="shared" si="80"/>
        <v>0</v>
      </c>
      <c r="I374" s="103"/>
      <c r="J374" s="194"/>
      <c r="K374" s="195"/>
      <c r="L374" s="198"/>
      <c r="M374" s="198"/>
      <c r="N374" s="341"/>
    </row>
    <row r="375" spans="1:14" s="53" customFormat="1" ht="15.75" customHeight="1">
      <c r="A375" s="151"/>
      <c r="B375" s="45" t="s">
        <v>864</v>
      </c>
      <c r="C375" s="38" t="s">
        <v>869</v>
      </c>
      <c r="D375" s="103">
        <v>200</v>
      </c>
      <c r="E375" s="103"/>
      <c r="F375" s="103"/>
      <c r="G375" s="103">
        <f t="shared" si="79"/>
        <v>200</v>
      </c>
      <c r="H375" s="103">
        <f t="shared" si="80"/>
        <v>200</v>
      </c>
      <c r="I375" s="103"/>
      <c r="J375" s="194"/>
      <c r="K375" s="195"/>
      <c r="L375" s="198"/>
      <c r="M375" s="198"/>
      <c r="N375" s="341"/>
    </row>
    <row r="376" spans="1:14" s="53" customFormat="1" ht="18.75" customHeight="1">
      <c r="A376" s="137" t="s">
        <v>787</v>
      </c>
      <c r="B376" s="143"/>
      <c r="C376" s="85" t="s">
        <v>651</v>
      </c>
      <c r="D376" s="192">
        <f>SUM(D377:D406)</f>
        <v>2921255</v>
      </c>
      <c r="E376" s="192">
        <f>SUM(E377:E406)</f>
        <v>138333</v>
      </c>
      <c r="F376" s="192">
        <f>SUM(F377:F406)</f>
        <v>430827</v>
      </c>
      <c r="G376" s="192">
        <f>SUM(G377:G406)</f>
        <v>2628761</v>
      </c>
      <c r="H376" s="192">
        <f aca="true" t="shared" si="81" ref="H376:N376">SUM(H377:H406)</f>
        <v>1425311</v>
      </c>
      <c r="I376" s="192">
        <f t="shared" si="81"/>
        <v>641041</v>
      </c>
      <c r="J376" s="192">
        <f t="shared" si="81"/>
        <v>92376</v>
      </c>
      <c r="K376" s="192">
        <f t="shared" si="81"/>
        <v>0</v>
      </c>
      <c r="L376" s="192">
        <f t="shared" si="81"/>
        <v>0</v>
      </c>
      <c r="M376" s="192">
        <f t="shared" si="81"/>
        <v>0</v>
      </c>
      <c r="N376" s="193">
        <f t="shared" si="81"/>
        <v>1203450</v>
      </c>
    </row>
    <row r="377" spans="1:14" s="53" customFormat="1" ht="18.75" customHeight="1">
      <c r="A377" s="349"/>
      <c r="B377" s="206" t="s">
        <v>563</v>
      </c>
      <c r="C377" s="38" t="s">
        <v>564</v>
      </c>
      <c r="D377" s="205">
        <v>480</v>
      </c>
      <c r="E377" s="205"/>
      <c r="F377" s="205"/>
      <c r="G377" s="205">
        <f>D377+E377-F377</f>
        <v>480</v>
      </c>
      <c r="H377" s="205">
        <f>G377</f>
        <v>480</v>
      </c>
      <c r="I377" s="205"/>
      <c r="J377" s="205"/>
      <c r="K377" s="205"/>
      <c r="L377" s="205"/>
      <c r="M377" s="205"/>
      <c r="N377" s="240"/>
    </row>
    <row r="378" spans="1:14" s="53" customFormat="1" ht="15.75" customHeight="1">
      <c r="A378" s="136"/>
      <c r="B378" s="147" t="s">
        <v>586</v>
      </c>
      <c r="C378" s="38" t="s">
        <v>926</v>
      </c>
      <c r="D378" s="205">
        <v>578766</v>
      </c>
      <c r="E378" s="205"/>
      <c r="F378" s="205">
        <v>353286</v>
      </c>
      <c r="G378" s="205">
        <f aca="true" t="shared" si="82" ref="G378:G406">D378+E378-F378</f>
        <v>225480</v>
      </c>
      <c r="H378" s="205">
        <f aca="true" t="shared" si="83" ref="H378:H404">G378</f>
        <v>225480</v>
      </c>
      <c r="I378" s="205">
        <f>H378</f>
        <v>225480</v>
      </c>
      <c r="J378" s="205"/>
      <c r="K378" s="205"/>
      <c r="L378" s="205"/>
      <c r="M378" s="205"/>
      <c r="N378" s="240"/>
    </row>
    <row r="379" spans="1:14" s="53" customFormat="1" ht="15.75" customHeight="1">
      <c r="A379" s="136"/>
      <c r="B379" s="147" t="s">
        <v>616</v>
      </c>
      <c r="C379" s="38" t="s">
        <v>649</v>
      </c>
      <c r="D379" s="205">
        <v>90250</v>
      </c>
      <c r="E379" s="205"/>
      <c r="F379" s="205">
        <v>53350</v>
      </c>
      <c r="G379" s="205">
        <f t="shared" si="82"/>
        <v>36900</v>
      </c>
      <c r="H379" s="205">
        <f t="shared" si="83"/>
        <v>36900</v>
      </c>
      <c r="I379" s="205"/>
      <c r="J379" s="205">
        <f aca="true" t="shared" si="84" ref="J379:J384">H379</f>
        <v>36900</v>
      </c>
      <c r="K379" s="205"/>
      <c r="L379" s="205"/>
      <c r="M379" s="205"/>
      <c r="N379" s="240"/>
    </row>
    <row r="380" spans="1:14" s="53" customFormat="1" ht="15.75" customHeight="1">
      <c r="A380" s="136"/>
      <c r="B380" s="147" t="s">
        <v>854</v>
      </c>
      <c r="C380" s="38" t="s">
        <v>649</v>
      </c>
      <c r="D380" s="205">
        <v>49997</v>
      </c>
      <c r="E380" s="205"/>
      <c r="F380" s="205">
        <v>13203</v>
      </c>
      <c r="G380" s="205">
        <f t="shared" si="82"/>
        <v>36794</v>
      </c>
      <c r="H380" s="205">
        <f t="shared" si="83"/>
        <v>36794</v>
      </c>
      <c r="I380" s="205"/>
      <c r="J380" s="205">
        <f t="shared" si="84"/>
        <v>36794</v>
      </c>
      <c r="K380" s="205"/>
      <c r="L380" s="205"/>
      <c r="M380" s="205"/>
      <c r="N380" s="240"/>
    </row>
    <row r="381" spans="1:14" s="53" customFormat="1" ht="15.75" customHeight="1">
      <c r="A381" s="136"/>
      <c r="B381" s="147" t="s">
        <v>477</v>
      </c>
      <c r="C381" s="38" t="s">
        <v>649</v>
      </c>
      <c r="D381" s="205">
        <v>8214</v>
      </c>
      <c r="E381" s="205"/>
      <c r="F381" s="205">
        <v>2329</v>
      </c>
      <c r="G381" s="205">
        <f t="shared" si="82"/>
        <v>5885</v>
      </c>
      <c r="H381" s="205">
        <f t="shared" si="83"/>
        <v>5885</v>
      </c>
      <c r="I381" s="205"/>
      <c r="J381" s="205">
        <f t="shared" si="84"/>
        <v>5885</v>
      </c>
      <c r="K381" s="205"/>
      <c r="L381" s="205"/>
      <c r="M381" s="205"/>
      <c r="N381" s="240"/>
    </row>
    <row r="382" spans="1:14" s="53" customFormat="1" ht="19.5" customHeight="1">
      <c r="A382" s="136"/>
      <c r="B382" s="147" t="s">
        <v>592</v>
      </c>
      <c r="C382" s="38" t="s">
        <v>593</v>
      </c>
      <c r="D382" s="205">
        <v>14258</v>
      </c>
      <c r="E382" s="205"/>
      <c r="F382" s="205">
        <v>8658</v>
      </c>
      <c r="G382" s="205">
        <f t="shared" si="82"/>
        <v>5600</v>
      </c>
      <c r="H382" s="205">
        <f t="shared" si="83"/>
        <v>5600</v>
      </c>
      <c r="I382" s="205"/>
      <c r="J382" s="205">
        <f t="shared" si="84"/>
        <v>5600</v>
      </c>
      <c r="K382" s="205"/>
      <c r="L382" s="205"/>
      <c r="M382" s="205"/>
      <c r="N382" s="240"/>
    </row>
    <row r="383" spans="1:14" s="53" customFormat="1" ht="19.5" customHeight="1">
      <c r="A383" s="136"/>
      <c r="B383" s="147" t="s">
        <v>855</v>
      </c>
      <c r="C383" s="38" t="s">
        <v>593</v>
      </c>
      <c r="D383" s="205">
        <v>5873</v>
      </c>
      <c r="E383" s="205">
        <v>329</v>
      </c>
      <c r="F383" s="205"/>
      <c r="G383" s="205">
        <f t="shared" si="82"/>
        <v>6202</v>
      </c>
      <c r="H383" s="205">
        <f t="shared" si="83"/>
        <v>6202</v>
      </c>
      <c r="I383" s="205"/>
      <c r="J383" s="205">
        <f t="shared" si="84"/>
        <v>6202</v>
      </c>
      <c r="K383" s="205"/>
      <c r="L383" s="205"/>
      <c r="M383" s="205"/>
      <c r="N383" s="240"/>
    </row>
    <row r="384" spans="1:14" s="53" customFormat="1" ht="19.5" customHeight="1">
      <c r="A384" s="136"/>
      <c r="B384" s="147" t="s">
        <v>478</v>
      </c>
      <c r="C384" s="38" t="s">
        <v>593</v>
      </c>
      <c r="D384" s="205">
        <v>937</v>
      </c>
      <c r="E384" s="205">
        <v>58</v>
      </c>
      <c r="F384" s="205"/>
      <c r="G384" s="205">
        <f t="shared" si="82"/>
        <v>995</v>
      </c>
      <c r="H384" s="205">
        <f t="shared" si="83"/>
        <v>995</v>
      </c>
      <c r="I384" s="205"/>
      <c r="J384" s="205">
        <f t="shared" si="84"/>
        <v>995</v>
      </c>
      <c r="K384" s="205"/>
      <c r="L384" s="205"/>
      <c r="M384" s="205"/>
      <c r="N384" s="240"/>
    </row>
    <row r="385" spans="1:14" s="53" customFormat="1" ht="19.5" customHeight="1">
      <c r="A385" s="136"/>
      <c r="B385" s="147" t="s">
        <v>132</v>
      </c>
      <c r="C385" s="38" t="s">
        <v>133</v>
      </c>
      <c r="D385" s="205">
        <v>3938</v>
      </c>
      <c r="E385" s="205"/>
      <c r="F385" s="205"/>
      <c r="G385" s="205">
        <f t="shared" si="82"/>
        <v>3938</v>
      </c>
      <c r="H385" s="205">
        <f t="shared" si="83"/>
        <v>3938</v>
      </c>
      <c r="I385" s="205">
        <f>H385</f>
        <v>3938</v>
      </c>
      <c r="J385" s="205"/>
      <c r="K385" s="205"/>
      <c r="L385" s="205"/>
      <c r="M385" s="205"/>
      <c r="N385" s="240"/>
    </row>
    <row r="386" spans="1:14" s="53" customFormat="1" ht="19.5" customHeight="1">
      <c r="A386" s="136"/>
      <c r="B386" s="147" t="s">
        <v>919</v>
      </c>
      <c r="C386" s="38" t="s">
        <v>133</v>
      </c>
      <c r="D386" s="205">
        <v>347705</v>
      </c>
      <c r="E386" s="205">
        <v>12874</v>
      </c>
      <c r="F386" s="205"/>
      <c r="G386" s="205">
        <f t="shared" si="82"/>
        <v>360579</v>
      </c>
      <c r="H386" s="205">
        <f t="shared" si="83"/>
        <v>360579</v>
      </c>
      <c r="I386" s="205">
        <f>H386</f>
        <v>360579</v>
      </c>
      <c r="J386" s="205"/>
      <c r="K386" s="205"/>
      <c r="L386" s="205"/>
      <c r="M386" s="205"/>
      <c r="N386" s="240"/>
    </row>
    <row r="387" spans="1:14" s="53" customFormat="1" ht="19.5" customHeight="1">
      <c r="A387" s="136"/>
      <c r="B387" s="147" t="s">
        <v>481</v>
      </c>
      <c r="C387" s="38" t="s">
        <v>133</v>
      </c>
      <c r="D387" s="205">
        <v>48772</v>
      </c>
      <c r="E387" s="205">
        <v>2272</v>
      </c>
      <c r="F387" s="205"/>
      <c r="G387" s="205">
        <f t="shared" si="82"/>
        <v>51044</v>
      </c>
      <c r="H387" s="205">
        <f t="shared" si="83"/>
        <v>51044</v>
      </c>
      <c r="I387" s="205">
        <f>H387</f>
        <v>51044</v>
      </c>
      <c r="J387" s="205"/>
      <c r="K387" s="205"/>
      <c r="L387" s="205"/>
      <c r="M387" s="205"/>
      <c r="N387" s="240"/>
    </row>
    <row r="388" spans="1:14" s="53" customFormat="1" ht="17.25" customHeight="1">
      <c r="A388" s="136"/>
      <c r="B388" s="147" t="s">
        <v>920</v>
      </c>
      <c r="C388" s="70" t="s">
        <v>595</v>
      </c>
      <c r="D388" s="205">
        <v>40261</v>
      </c>
      <c r="E388" s="205"/>
      <c r="F388" s="205"/>
      <c r="G388" s="205">
        <f t="shared" si="82"/>
        <v>40261</v>
      </c>
      <c r="H388" s="205">
        <f t="shared" si="83"/>
        <v>40261</v>
      </c>
      <c r="I388" s="205"/>
      <c r="J388" s="205"/>
      <c r="K388" s="205"/>
      <c r="L388" s="205"/>
      <c r="M388" s="205"/>
      <c r="N388" s="240"/>
    </row>
    <row r="389" spans="1:14" s="53" customFormat="1" ht="17.25" customHeight="1">
      <c r="A389" s="136"/>
      <c r="B389" s="147" t="s">
        <v>922</v>
      </c>
      <c r="C389" s="70" t="s">
        <v>595</v>
      </c>
      <c r="D389" s="205">
        <v>11148</v>
      </c>
      <c r="E389" s="205"/>
      <c r="F389" s="205"/>
      <c r="G389" s="205">
        <f t="shared" si="82"/>
        <v>11148</v>
      </c>
      <c r="H389" s="205">
        <f t="shared" si="83"/>
        <v>11148</v>
      </c>
      <c r="I389" s="205"/>
      <c r="J389" s="205"/>
      <c r="K389" s="205"/>
      <c r="L389" s="205"/>
      <c r="M389" s="205"/>
      <c r="N389" s="240"/>
    </row>
    <row r="390" spans="1:14" s="53" customFormat="1" ht="17.25" customHeight="1">
      <c r="A390" s="136"/>
      <c r="B390" s="147" t="s">
        <v>565</v>
      </c>
      <c r="C390" s="70" t="s">
        <v>861</v>
      </c>
      <c r="D390" s="205">
        <v>66647</v>
      </c>
      <c r="E390" s="205"/>
      <c r="F390" s="205">
        <v>1</v>
      </c>
      <c r="G390" s="205">
        <f t="shared" si="82"/>
        <v>66646</v>
      </c>
      <c r="H390" s="205">
        <f t="shared" si="83"/>
        <v>66646</v>
      </c>
      <c r="I390" s="205"/>
      <c r="J390" s="205"/>
      <c r="K390" s="205"/>
      <c r="L390" s="205"/>
      <c r="M390" s="205"/>
      <c r="N390" s="240"/>
    </row>
    <row r="391" spans="1:14" s="53" customFormat="1" ht="17.25" customHeight="1">
      <c r="A391" s="136"/>
      <c r="B391" s="147" t="s">
        <v>387</v>
      </c>
      <c r="C391" s="70" t="s">
        <v>861</v>
      </c>
      <c r="D391" s="205">
        <v>7607</v>
      </c>
      <c r="E391" s="205"/>
      <c r="F391" s="205"/>
      <c r="G391" s="205">
        <f t="shared" si="82"/>
        <v>7607</v>
      </c>
      <c r="H391" s="205">
        <f t="shared" si="83"/>
        <v>7607</v>
      </c>
      <c r="I391" s="205"/>
      <c r="J391" s="205"/>
      <c r="K391" s="205"/>
      <c r="L391" s="205"/>
      <c r="M391" s="205"/>
      <c r="N391" s="240"/>
    </row>
    <row r="392" spans="1:14" s="53" customFormat="1" ht="17.25" customHeight="1">
      <c r="A392" s="136"/>
      <c r="B392" s="147" t="s">
        <v>598</v>
      </c>
      <c r="C392" s="70" t="s">
        <v>670</v>
      </c>
      <c r="D392" s="205">
        <v>19520</v>
      </c>
      <c r="E392" s="205">
        <v>122800</v>
      </c>
      <c r="F392" s="205"/>
      <c r="G392" s="205">
        <f t="shared" si="82"/>
        <v>142320</v>
      </c>
      <c r="H392" s="205">
        <f t="shared" si="83"/>
        <v>142320</v>
      </c>
      <c r="I392" s="205"/>
      <c r="J392" s="205"/>
      <c r="K392" s="205"/>
      <c r="L392" s="205"/>
      <c r="M392" s="205"/>
      <c r="N392" s="240"/>
    </row>
    <row r="393" spans="1:14" s="53" customFormat="1" ht="18" customHeight="1">
      <c r="A393" s="136"/>
      <c r="B393" s="147" t="s">
        <v>921</v>
      </c>
      <c r="C393" s="358" t="s">
        <v>671</v>
      </c>
      <c r="D393" s="205">
        <v>193322</v>
      </c>
      <c r="E393" s="205"/>
      <c r="F393" s="205"/>
      <c r="G393" s="205">
        <f t="shared" si="82"/>
        <v>193322</v>
      </c>
      <c r="H393" s="205">
        <f t="shared" si="83"/>
        <v>193322</v>
      </c>
      <c r="I393" s="205"/>
      <c r="J393" s="205"/>
      <c r="K393" s="205"/>
      <c r="L393" s="205"/>
      <c r="M393" s="205"/>
      <c r="N393" s="240"/>
    </row>
    <row r="394" spans="1:14" s="53" customFormat="1" ht="18" customHeight="1">
      <c r="A394" s="136"/>
      <c r="B394" s="147" t="s">
        <v>484</v>
      </c>
      <c r="C394" s="358" t="s">
        <v>671</v>
      </c>
      <c r="D394" s="205">
        <v>48455</v>
      </c>
      <c r="E394" s="205"/>
      <c r="F394" s="205"/>
      <c r="G394" s="205">
        <f t="shared" si="82"/>
        <v>48455</v>
      </c>
      <c r="H394" s="205">
        <f t="shared" si="83"/>
        <v>48455</v>
      </c>
      <c r="I394" s="205"/>
      <c r="J394" s="205"/>
      <c r="K394" s="205"/>
      <c r="L394" s="205"/>
      <c r="M394" s="205"/>
      <c r="N394" s="240"/>
    </row>
    <row r="395" spans="1:14" s="53" customFormat="1" ht="18" customHeight="1">
      <c r="A395" s="136"/>
      <c r="B395" s="147" t="s">
        <v>603</v>
      </c>
      <c r="C395" s="358" t="s">
        <v>604</v>
      </c>
      <c r="D395" s="205">
        <v>48015</v>
      </c>
      <c r="E395" s="205"/>
      <c r="F395" s="205"/>
      <c r="G395" s="205">
        <f t="shared" si="82"/>
        <v>48015</v>
      </c>
      <c r="H395" s="205">
        <f t="shared" si="83"/>
        <v>48015</v>
      </c>
      <c r="I395" s="205"/>
      <c r="J395" s="205"/>
      <c r="K395" s="205"/>
      <c r="L395" s="205"/>
      <c r="M395" s="205"/>
      <c r="N395" s="240"/>
    </row>
    <row r="396" spans="1:14" s="53" customFormat="1" ht="18" customHeight="1">
      <c r="A396" s="136"/>
      <c r="B396" s="147" t="s">
        <v>330</v>
      </c>
      <c r="C396" s="358" t="s">
        <v>604</v>
      </c>
      <c r="D396" s="205">
        <v>86</v>
      </c>
      <c r="E396" s="205"/>
      <c r="F396" s="205"/>
      <c r="G396" s="205">
        <f t="shared" si="82"/>
        <v>86</v>
      </c>
      <c r="H396" s="205">
        <f t="shared" si="83"/>
        <v>86</v>
      </c>
      <c r="I396" s="205"/>
      <c r="J396" s="205"/>
      <c r="K396" s="205"/>
      <c r="L396" s="205"/>
      <c r="M396" s="205"/>
      <c r="N396" s="240"/>
    </row>
    <row r="397" spans="1:14" s="53" customFormat="1" ht="18" customHeight="1">
      <c r="A397" s="136"/>
      <c r="B397" s="147" t="s">
        <v>331</v>
      </c>
      <c r="C397" s="358" t="s">
        <v>604</v>
      </c>
      <c r="D397" s="205">
        <v>16</v>
      </c>
      <c r="E397" s="205"/>
      <c r="F397" s="205"/>
      <c r="G397" s="205">
        <f t="shared" si="82"/>
        <v>16</v>
      </c>
      <c r="H397" s="205">
        <f t="shared" si="83"/>
        <v>16</v>
      </c>
      <c r="I397" s="205"/>
      <c r="J397" s="205"/>
      <c r="K397" s="205"/>
      <c r="L397" s="205"/>
      <c r="M397" s="205"/>
      <c r="N397" s="240"/>
    </row>
    <row r="398" spans="1:14" s="53" customFormat="1" ht="18.75" customHeight="1">
      <c r="A398" s="151"/>
      <c r="B398" s="45" t="s">
        <v>605</v>
      </c>
      <c r="C398" s="39" t="s">
        <v>606</v>
      </c>
      <c r="D398" s="103">
        <v>75342</v>
      </c>
      <c r="E398" s="103"/>
      <c r="F398" s="103"/>
      <c r="G398" s="205">
        <f t="shared" si="82"/>
        <v>75342</v>
      </c>
      <c r="H398" s="205">
        <f t="shared" si="83"/>
        <v>75342</v>
      </c>
      <c r="I398" s="103"/>
      <c r="J398" s="194"/>
      <c r="K398" s="195"/>
      <c r="L398" s="198"/>
      <c r="M398" s="198"/>
      <c r="N398" s="341"/>
    </row>
    <row r="399" spans="1:14" s="53" customFormat="1" ht="18.75" customHeight="1">
      <c r="A399" s="151"/>
      <c r="B399" s="45" t="s">
        <v>620</v>
      </c>
      <c r="C399" s="39" t="s">
        <v>621</v>
      </c>
      <c r="D399" s="103">
        <v>24916</v>
      </c>
      <c r="E399" s="103"/>
      <c r="F399" s="103"/>
      <c r="G399" s="205">
        <f t="shared" si="82"/>
        <v>24916</v>
      </c>
      <c r="H399" s="205">
        <f t="shared" si="83"/>
        <v>24916</v>
      </c>
      <c r="I399" s="103"/>
      <c r="J399" s="194"/>
      <c r="K399" s="195"/>
      <c r="L399" s="198"/>
      <c r="M399" s="198"/>
      <c r="N399" s="341"/>
    </row>
    <row r="400" spans="1:14" s="53" customFormat="1" ht="18.75" customHeight="1">
      <c r="A400" s="151"/>
      <c r="B400" s="45" t="s">
        <v>881</v>
      </c>
      <c r="C400" s="38" t="s">
        <v>869</v>
      </c>
      <c r="D400" s="103">
        <v>3678</v>
      </c>
      <c r="E400" s="103"/>
      <c r="F400" s="103"/>
      <c r="G400" s="205">
        <f t="shared" si="82"/>
        <v>3678</v>
      </c>
      <c r="H400" s="205">
        <f t="shared" si="83"/>
        <v>3678</v>
      </c>
      <c r="I400" s="103"/>
      <c r="J400" s="194"/>
      <c r="K400" s="195"/>
      <c r="L400" s="198"/>
      <c r="M400" s="198"/>
      <c r="N400" s="341"/>
    </row>
    <row r="401" spans="1:14" s="53" customFormat="1" ht="18.75" customHeight="1">
      <c r="A401" s="151"/>
      <c r="B401" s="45" t="s">
        <v>491</v>
      </c>
      <c r="C401" s="38" t="s">
        <v>869</v>
      </c>
      <c r="D401" s="103">
        <v>1060</v>
      </c>
      <c r="E401" s="103"/>
      <c r="F401" s="103"/>
      <c r="G401" s="205">
        <f t="shared" si="82"/>
        <v>1060</v>
      </c>
      <c r="H401" s="205">
        <f t="shared" si="83"/>
        <v>1060</v>
      </c>
      <c r="I401" s="103"/>
      <c r="J401" s="194"/>
      <c r="K401" s="195"/>
      <c r="L401" s="198"/>
      <c r="M401" s="198"/>
      <c r="N401" s="341"/>
    </row>
    <row r="402" spans="1:14" s="53" customFormat="1" ht="18.75" customHeight="1">
      <c r="A402" s="151"/>
      <c r="B402" s="45" t="s">
        <v>865</v>
      </c>
      <c r="C402" s="38" t="s">
        <v>870</v>
      </c>
      <c r="D402" s="103">
        <v>528</v>
      </c>
      <c r="E402" s="103"/>
      <c r="F402" s="103"/>
      <c r="G402" s="205">
        <f t="shared" si="82"/>
        <v>528</v>
      </c>
      <c r="H402" s="205">
        <f t="shared" si="83"/>
        <v>528</v>
      </c>
      <c r="I402" s="103"/>
      <c r="J402" s="194"/>
      <c r="K402" s="195"/>
      <c r="L402" s="198"/>
      <c r="M402" s="198"/>
      <c r="N402" s="341"/>
    </row>
    <row r="403" spans="1:14" s="53" customFormat="1" ht="18.75" customHeight="1">
      <c r="A403" s="151"/>
      <c r="B403" s="45" t="s">
        <v>566</v>
      </c>
      <c r="C403" s="38" t="s">
        <v>870</v>
      </c>
      <c r="D403" s="103">
        <v>24142</v>
      </c>
      <c r="E403" s="103"/>
      <c r="F403" s="103"/>
      <c r="G403" s="205">
        <f t="shared" si="82"/>
        <v>24142</v>
      </c>
      <c r="H403" s="205">
        <f t="shared" si="83"/>
        <v>24142</v>
      </c>
      <c r="I403" s="103"/>
      <c r="J403" s="194"/>
      <c r="K403" s="195"/>
      <c r="L403" s="198"/>
      <c r="M403" s="198"/>
      <c r="N403" s="341"/>
    </row>
    <row r="404" spans="1:14" s="53" customFormat="1" ht="18.75" customHeight="1">
      <c r="A404" s="151"/>
      <c r="B404" s="45" t="s">
        <v>492</v>
      </c>
      <c r="C404" s="38" t="s">
        <v>870</v>
      </c>
      <c r="D404" s="103">
        <v>3872</v>
      </c>
      <c r="E404" s="103"/>
      <c r="F404" s="103"/>
      <c r="G404" s="205">
        <f t="shared" si="82"/>
        <v>3872</v>
      </c>
      <c r="H404" s="205">
        <f t="shared" si="83"/>
        <v>3872</v>
      </c>
      <c r="I404" s="103"/>
      <c r="J404" s="194"/>
      <c r="K404" s="195"/>
      <c r="L404" s="198"/>
      <c r="M404" s="198"/>
      <c r="N404" s="341"/>
    </row>
    <row r="405" spans="1:14" s="53" customFormat="1" ht="18.75" customHeight="1">
      <c r="A405" s="151"/>
      <c r="B405" s="45" t="s">
        <v>915</v>
      </c>
      <c r="C405" s="38" t="s">
        <v>561</v>
      </c>
      <c r="D405" s="103">
        <v>837095</v>
      </c>
      <c r="E405" s="103"/>
      <c r="F405" s="103"/>
      <c r="G405" s="205">
        <f t="shared" si="82"/>
        <v>837095</v>
      </c>
      <c r="H405" s="205"/>
      <c r="I405" s="103"/>
      <c r="J405" s="194"/>
      <c r="K405" s="195"/>
      <c r="L405" s="198"/>
      <c r="M405" s="198"/>
      <c r="N405" s="437">
        <f>G405</f>
        <v>837095</v>
      </c>
    </row>
    <row r="406" spans="1:14" s="53" customFormat="1" ht="17.25" customHeight="1">
      <c r="A406" s="151"/>
      <c r="B406" s="45" t="s">
        <v>1037</v>
      </c>
      <c r="C406" s="38" t="s">
        <v>561</v>
      </c>
      <c r="D406" s="103">
        <v>366355</v>
      </c>
      <c r="E406" s="103"/>
      <c r="F406" s="103"/>
      <c r="G406" s="205">
        <f t="shared" si="82"/>
        <v>366355</v>
      </c>
      <c r="H406" s="205"/>
      <c r="I406" s="103"/>
      <c r="J406" s="194"/>
      <c r="K406" s="195"/>
      <c r="L406" s="198"/>
      <c r="M406" s="198"/>
      <c r="N406" s="437">
        <f>G406</f>
        <v>366355</v>
      </c>
    </row>
    <row r="407" spans="1:14" s="53" customFormat="1" ht="16.5" customHeight="1">
      <c r="A407" s="137" t="s">
        <v>450</v>
      </c>
      <c r="B407" s="143"/>
      <c r="C407" s="515" t="s">
        <v>323</v>
      </c>
      <c r="D407" s="542">
        <f>D408</f>
        <v>58000</v>
      </c>
      <c r="E407" s="510">
        <f aca="true" t="shared" si="85" ref="E407:N407">E408</f>
        <v>29000</v>
      </c>
      <c r="F407" s="510">
        <f t="shared" si="85"/>
        <v>0</v>
      </c>
      <c r="G407" s="510">
        <f t="shared" si="85"/>
        <v>87000</v>
      </c>
      <c r="H407" s="510">
        <f t="shared" si="85"/>
        <v>87000</v>
      </c>
      <c r="I407" s="510">
        <f t="shared" si="85"/>
        <v>0</v>
      </c>
      <c r="J407" s="510">
        <f t="shared" si="85"/>
        <v>0</v>
      </c>
      <c r="K407" s="510">
        <f t="shared" si="85"/>
        <v>87000</v>
      </c>
      <c r="L407" s="510">
        <f t="shared" si="85"/>
        <v>0</v>
      </c>
      <c r="M407" s="510">
        <f t="shared" si="85"/>
        <v>0</v>
      </c>
      <c r="N407" s="548">
        <f t="shared" si="85"/>
        <v>0</v>
      </c>
    </row>
    <row r="408" spans="1:14" s="53" customFormat="1" ht="22.5" customHeight="1">
      <c r="A408" s="151"/>
      <c r="B408" s="45" t="s">
        <v>451</v>
      </c>
      <c r="C408" s="38" t="s">
        <v>332</v>
      </c>
      <c r="D408" s="103">
        <v>58000</v>
      </c>
      <c r="E408" s="103">
        <v>29000</v>
      </c>
      <c r="F408" s="103"/>
      <c r="G408" s="205">
        <f>D408+E408-F408</f>
        <v>87000</v>
      </c>
      <c r="H408" s="205">
        <f>G408</f>
        <v>87000</v>
      </c>
      <c r="I408" s="103"/>
      <c r="J408" s="194"/>
      <c r="K408" s="195">
        <f>H408</f>
        <v>87000</v>
      </c>
      <c r="L408" s="198"/>
      <c r="M408" s="198"/>
      <c r="N408" s="437"/>
    </row>
    <row r="409" spans="1:14" s="53" customFormat="1" ht="22.5" customHeight="1">
      <c r="A409" s="140" t="s">
        <v>788</v>
      </c>
      <c r="B409" s="149"/>
      <c r="C409" s="64" t="s">
        <v>789</v>
      </c>
      <c r="D409" s="196">
        <f>D410+D414+D416+D418</f>
        <v>3766646</v>
      </c>
      <c r="E409" s="196">
        <f aca="true" t="shared" si="86" ref="E409:N409">E410+E414+E416+E418</f>
        <v>0</v>
      </c>
      <c r="F409" s="196">
        <f t="shared" si="86"/>
        <v>0</v>
      </c>
      <c r="G409" s="196">
        <f t="shared" si="86"/>
        <v>3766646</v>
      </c>
      <c r="H409" s="196">
        <f t="shared" si="86"/>
        <v>1124115</v>
      </c>
      <c r="I409" s="196">
        <f t="shared" si="86"/>
        <v>0</v>
      </c>
      <c r="J409" s="196">
        <f t="shared" si="86"/>
        <v>0</v>
      </c>
      <c r="K409" s="196">
        <f t="shared" si="86"/>
        <v>0</v>
      </c>
      <c r="L409" s="196">
        <f t="shared" si="86"/>
        <v>0</v>
      </c>
      <c r="M409" s="196">
        <f t="shared" si="86"/>
        <v>0</v>
      </c>
      <c r="N409" s="197">
        <f t="shared" si="86"/>
        <v>2642531</v>
      </c>
    </row>
    <row r="410" spans="1:14" s="53" customFormat="1" ht="21" customHeight="1">
      <c r="A410" s="142" t="s">
        <v>790</v>
      </c>
      <c r="B410" s="143"/>
      <c r="C410" s="85" t="s">
        <v>791</v>
      </c>
      <c r="D410" s="192">
        <f>SUM(D411:D413)</f>
        <v>1207252</v>
      </c>
      <c r="E410" s="192">
        <f>SUM(E411:E413)</f>
        <v>0</v>
      </c>
      <c r="F410" s="192">
        <f>SUM(F411:F413)</f>
        <v>0</v>
      </c>
      <c r="G410" s="192">
        <f>SUM(G411:G413)</f>
        <v>1207252</v>
      </c>
      <c r="H410" s="192">
        <f aca="true" t="shared" si="87" ref="H410:N410">SUM(H411:H413)</f>
        <v>0</v>
      </c>
      <c r="I410" s="192">
        <f t="shared" si="87"/>
        <v>0</v>
      </c>
      <c r="J410" s="192">
        <f t="shared" si="87"/>
        <v>0</v>
      </c>
      <c r="K410" s="192">
        <f t="shared" si="87"/>
        <v>0</v>
      </c>
      <c r="L410" s="192">
        <f t="shared" si="87"/>
        <v>0</v>
      </c>
      <c r="M410" s="192">
        <f t="shared" si="87"/>
        <v>0</v>
      </c>
      <c r="N410" s="193">
        <f t="shared" si="87"/>
        <v>1207252</v>
      </c>
    </row>
    <row r="411" spans="1:14" s="53" customFormat="1" ht="18" customHeight="1">
      <c r="A411" s="145"/>
      <c r="B411" s="45" t="s">
        <v>622</v>
      </c>
      <c r="C411" s="38" t="s">
        <v>206</v>
      </c>
      <c r="D411" s="103">
        <v>0</v>
      </c>
      <c r="E411" s="103"/>
      <c r="F411" s="103"/>
      <c r="G411" s="103">
        <f>D411+E411-F411</f>
        <v>0</v>
      </c>
      <c r="H411" s="103"/>
      <c r="I411" s="103">
        <v>0</v>
      </c>
      <c r="J411" s="194"/>
      <c r="K411" s="208">
        <v>0</v>
      </c>
      <c r="L411" s="198"/>
      <c r="M411" s="198"/>
      <c r="N411" s="437">
        <f>G411</f>
        <v>0</v>
      </c>
    </row>
    <row r="412" spans="1:14" s="53" customFormat="1" ht="16.5" customHeight="1">
      <c r="A412" s="145"/>
      <c r="B412" s="45" t="s">
        <v>915</v>
      </c>
      <c r="C412" s="38" t="s">
        <v>206</v>
      </c>
      <c r="D412" s="103">
        <v>965801</v>
      </c>
      <c r="E412" s="103"/>
      <c r="F412" s="103"/>
      <c r="G412" s="103">
        <f>D412+E412-F412</f>
        <v>965801</v>
      </c>
      <c r="H412" s="103"/>
      <c r="I412" s="103">
        <v>0</v>
      </c>
      <c r="J412" s="194"/>
      <c r="K412" s="208">
        <v>0</v>
      </c>
      <c r="L412" s="198"/>
      <c r="M412" s="198"/>
      <c r="N412" s="437">
        <f>G412</f>
        <v>965801</v>
      </c>
    </row>
    <row r="413" spans="1:14" s="53" customFormat="1" ht="17.25" customHeight="1">
      <c r="A413" s="145"/>
      <c r="B413" s="45" t="s">
        <v>1037</v>
      </c>
      <c r="C413" s="38" t="s">
        <v>206</v>
      </c>
      <c r="D413" s="103">
        <v>241451</v>
      </c>
      <c r="E413" s="103"/>
      <c r="F413" s="103"/>
      <c r="G413" s="103">
        <f>D413+E413-F413</f>
        <v>241451</v>
      </c>
      <c r="H413" s="103"/>
      <c r="I413" s="103">
        <v>0</v>
      </c>
      <c r="J413" s="194"/>
      <c r="K413" s="208">
        <v>0</v>
      </c>
      <c r="L413" s="198"/>
      <c r="M413" s="198"/>
      <c r="N413" s="437">
        <f>G413</f>
        <v>241451</v>
      </c>
    </row>
    <row r="414" spans="1:14" s="52" customFormat="1" ht="26.25" customHeight="1">
      <c r="A414" s="142" t="s">
        <v>923</v>
      </c>
      <c r="B414" s="154"/>
      <c r="C414" s="86" t="s">
        <v>924</v>
      </c>
      <c r="D414" s="192">
        <f>SUM(D415:D415)</f>
        <v>500</v>
      </c>
      <c r="E414" s="192">
        <f>SUM(E415:E415)</f>
        <v>0</v>
      </c>
      <c r="F414" s="192">
        <f>SUM(F415:F415)</f>
        <v>0</v>
      </c>
      <c r="G414" s="192">
        <f>SUM(G415:G415)</f>
        <v>500</v>
      </c>
      <c r="H414" s="192">
        <f aca="true" t="shared" si="88" ref="H414:N414">SUM(H415:H415)</f>
        <v>500</v>
      </c>
      <c r="I414" s="192">
        <f t="shared" si="88"/>
        <v>0</v>
      </c>
      <c r="J414" s="192">
        <f t="shared" si="88"/>
        <v>0</v>
      </c>
      <c r="K414" s="192">
        <f t="shared" si="88"/>
        <v>0</v>
      </c>
      <c r="L414" s="192">
        <f t="shared" si="88"/>
        <v>0</v>
      </c>
      <c r="M414" s="192">
        <f t="shared" si="88"/>
        <v>0</v>
      </c>
      <c r="N414" s="193">
        <f t="shared" si="88"/>
        <v>0</v>
      </c>
    </row>
    <row r="415" spans="1:14" s="53" customFormat="1" ht="18" customHeight="1">
      <c r="A415" s="144"/>
      <c r="B415" s="47" t="s">
        <v>594</v>
      </c>
      <c r="C415" s="38" t="s">
        <v>595</v>
      </c>
      <c r="D415" s="103">
        <v>500</v>
      </c>
      <c r="E415" s="103"/>
      <c r="F415" s="103"/>
      <c r="G415" s="103">
        <f>D415+E415-F415</f>
        <v>500</v>
      </c>
      <c r="H415" s="205">
        <f>G415</f>
        <v>500</v>
      </c>
      <c r="I415" s="103"/>
      <c r="J415" s="103"/>
      <c r="K415" s="195"/>
      <c r="L415" s="198"/>
      <c r="M415" s="198"/>
      <c r="N415" s="341"/>
    </row>
    <row r="416" spans="1:14" s="53" customFormat="1" ht="26.25" customHeight="1">
      <c r="A416" s="137" t="s">
        <v>796</v>
      </c>
      <c r="B416" s="153"/>
      <c r="C416" s="86" t="s">
        <v>797</v>
      </c>
      <c r="D416" s="192">
        <f aca="true" t="shared" si="89" ref="D416:N416">D417</f>
        <v>1046179</v>
      </c>
      <c r="E416" s="192">
        <f t="shared" si="89"/>
        <v>0</v>
      </c>
      <c r="F416" s="192">
        <f t="shared" si="89"/>
        <v>0</v>
      </c>
      <c r="G416" s="192">
        <f t="shared" si="89"/>
        <v>1046179</v>
      </c>
      <c r="H416" s="192">
        <f t="shared" si="89"/>
        <v>1046179</v>
      </c>
      <c r="I416" s="192">
        <f t="shared" si="89"/>
        <v>0</v>
      </c>
      <c r="J416" s="192">
        <f t="shared" si="89"/>
        <v>0</v>
      </c>
      <c r="K416" s="192">
        <f t="shared" si="89"/>
        <v>0</v>
      </c>
      <c r="L416" s="192">
        <f t="shared" si="89"/>
        <v>0</v>
      </c>
      <c r="M416" s="192">
        <f t="shared" si="89"/>
        <v>0</v>
      </c>
      <c r="N416" s="193">
        <f t="shared" si="89"/>
        <v>0</v>
      </c>
    </row>
    <row r="417" spans="1:14" s="53" customFormat="1" ht="19.5" customHeight="1">
      <c r="A417" s="139"/>
      <c r="B417" s="47" t="s">
        <v>819</v>
      </c>
      <c r="C417" s="38" t="s">
        <v>837</v>
      </c>
      <c r="D417" s="103">
        <v>1046179</v>
      </c>
      <c r="E417" s="103"/>
      <c r="F417" s="103"/>
      <c r="G417" s="103">
        <f>D417+E417-F417</f>
        <v>1046179</v>
      </c>
      <c r="H417" s="103">
        <f>G417</f>
        <v>1046179</v>
      </c>
      <c r="I417" s="103"/>
      <c r="J417" s="194">
        <v>0</v>
      </c>
      <c r="K417" s="195">
        <v>0</v>
      </c>
      <c r="L417" s="198"/>
      <c r="M417" s="198"/>
      <c r="N417" s="341"/>
    </row>
    <row r="418" spans="1:14" s="53" customFormat="1" ht="19.5" customHeight="1">
      <c r="A418" s="348" t="s">
        <v>525</v>
      </c>
      <c r="B418" s="366"/>
      <c r="C418" s="339" t="s">
        <v>651</v>
      </c>
      <c r="D418" s="340">
        <f>D419+D420</f>
        <v>1512715</v>
      </c>
      <c r="E418" s="340">
        <f aca="true" t="shared" si="90" ref="E418:N418">E419+E420</f>
        <v>0</v>
      </c>
      <c r="F418" s="340">
        <f t="shared" si="90"/>
        <v>0</v>
      </c>
      <c r="G418" s="340">
        <f t="shared" si="90"/>
        <v>1512715</v>
      </c>
      <c r="H418" s="340">
        <f t="shared" si="90"/>
        <v>77436</v>
      </c>
      <c r="I418" s="340">
        <f t="shared" si="90"/>
        <v>0</v>
      </c>
      <c r="J418" s="340">
        <f t="shared" si="90"/>
        <v>0</v>
      </c>
      <c r="K418" s="340">
        <f t="shared" si="90"/>
        <v>0</v>
      </c>
      <c r="L418" s="340">
        <f t="shared" si="90"/>
        <v>0</v>
      </c>
      <c r="M418" s="340">
        <f t="shared" si="90"/>
        <v>0</v>
      </c>
      <c r="N418" s="432">
        <f t="shared" si="90"/>
        <v>1435279</v>
      </c>
    </row>
    <row r="419" spans="1:14" s="53" customFormat="1" ht="33.75" customHeight="1">
      <c r="A419" s="349"/>
      <c r="B419" s="212" t="s">
        <v>424</v>
      </c>
      <c r="C419" s="209" t="s">
        <v>425</v>
      </c>
      <c r="D419" s="205">
        <v>77436</v>
      </c>
      <c r="E419" s="205"/>
      <c r="F419" s="205"/>
      <c r="G419" s="205">
        <f>D419+E419-F419</f>
        <v>77436</v>
      </c>
      <c r="H419" s="205">
        <f>G419</f>
        <v>77436</v>
      </c>
      <c r="I419" s="205"/>
      <c r="J419" s="205"/>
      <c r="K419" s="205"/>
      <c r="L419" s="205"/>
      <c r="M419" s="205"/>
      <c r="N419" s="240"/>
    </row>
    <row r="420" spans="1:14" s="53" customFormat="1" ht="18.75" customHeight="1">
      <c r="A420" s="139"/>
      <c r="B420" s="47" t="s">
        <v>622</v>
      </c>
      <c r="C420" s="38" t="s">
        <v>561</v>
      </c>
      <c r="D420" s="103">
        <v>1435279</v>
      </c>
      <c r="E420" s="103"/>
      <c r="F420" s="103"/>
      <c r="G420" s="205">
        <f>D420+E420-F420</f>
        <v>1435279</v>
      </c>
      <c r="H420" s="103"/>
      <c r="I420" s="103"/>
      <c r="J420" s="194"/>
      <c r="K420" s="195"/>
      <c r="L420" s="198"/>
      <c r="M420" s="198"/>
      <c r="N420" s="437">
        <f>G420</f>
        <v>1435279</v>
      </c>
    </row>
    <row r="421" spans="1:14" s="53" customFormat="1" ht="17.25" customHeight="1">
      <c r="A421" s="140" t="s">
        <v>687</v>
      </c>
      <c r="B421" s="155"/>
      <c r="C421" s="64" t="s">
        <v>695</v>
      </c>
      <c r="D421" s="196">
        <f aca="true" t="shared" si="91" ref="D421:N421">D422+D443+D466+D481+D488+D507+D515</f>
        <v>4436552</v>
      </c>
      <c r="E421" s="196">
        <f t="shared" si="91"/>
        <v>117423</v>
      </c>
      <c r="F421" s="196">
        <f t="shared" si="91"/>
        <v>110572</v>
      </c>
      <c r="G421" s="196">
        <f t="shared" si="91"/>
        <v>4443403</v>
      </c>
      <c r="H421" s="196">
        <f t="shared" si="91"/>
        <v>4443403</v>
      </c>
      <c r="I421" s="196">
        <f t="shared" si="91"/>
        <v>1842583</v>
      </c>
      <c r="J421" s="196">
        <f t="shared" si="91"/>
        <v>310066</v>
      </c>
      <c r="K421" s="196">
        <f t="shared" si="91"/>
        <v>113312</v>
      </c>
      <c r="L421" s="196">
        <f t="shared" si="91"/>
        <v>0</v>
      </c>
      <c r="M421" s="196">
        <f t="shared" si="91"/>
        <v>0</v>
      </c>
      <c r="N421" s="197">
        <f t="shared" si="91"/>
        <v>0</v>
      </c>
    </row>
    <row r="422" spans="1:14" s="53" customFormat="1" ht="14.25" customHeight="1">
      <c r="A422" s="142" t="s">
        <v>689</v>
      </c>
      <c r="B422" s="154"/>
      <c r="C422" s="86" t="s">
        <v>839</v>
      </c>
      <c r="D422" s="192">
        <f>SUM(D423:D442)</f>
        <v>1354735</v>
      </c>
      <c r="E422" s="192">
        <f>SUM(E423:E442)</f>
        <v>106986</v>
      </c>
      <c r="F422" s="192">
        <f>SUM(F423:F442)</f>
        <v>101135</v>
      </c>
      <c r="G422" s="192">
        <f>SUM(G423:G442)</f>
        <v>1360586</v>
      </c>
      <c r="H422" s="192">
        <f aca="true" t="shared" si="92" ref="H422:N422">SUM(H423:H442)</f>
        <v>1360586</v>
      </c>
      <c r="I422" s="192">
        <f t="shared" si="92"/>
        <v>528235</v>
      </c>
      <c r="J422" s="192">
        <f t="shared" si="92"/>
        <v>89627</v>
      </c>
      <c r="K422" s="192">
        <f t="shared" si="92"/>
        <v>51803</v>
      </c>
      <c r="L422" s="192">
        <f t="shared" si="92"/>
        <v>0</v>
      </c>
      <c r="M422" s="192">
        <f t="shared" si="92"/>
        <v>0</v>
      </c>
      <c r="N422" s="193">
        <f t="shared" si="92"/>
        <v>0</v>
      </c>
    </row>
    <row r="423" spans="1:14" s="53" customFormat="1" ht="21" customHeight="1">
      <c r="A423" s="211"/>
      <c r="B423" s="212" t="s">
        <v>759</v>
      </c>
      <c r="C423" s="38" t="s">
        <v>1033</v>
      </c>
      <c r="D423" s="205">
        <v>51803</v>
      </c>
      <c r="E423" s="205"/>
      <c r="F423" s="205"/>
      <c r="G423" s="205">
        <f>D423+E423-F423</f>
        <v>51803</v>
      </c>
      <c r="H423" s="205">
        <f>G423</f>
        <v>51803</v>
      </c>
      <c r="I423" s="205"/>
      <c r="J423" s="205"/>
      <c r="K423" s="205">
        <f>H423</f>
        <v>51803</v>
      </c>
      <c r="L423" s="205"/>
      <c r="M423" s="205"/>
      <c r="N423" s="240"/>
    </row>
    <row r="424" spans="1:14" s="53" customFormat="1" ht="15.75" customHeight="1">
      <c r="A424" s="145"/>
      <c r="B424" s="47" t="s">
        <v>840</v>
      </c>
      <c r="C424" s="39" t="s">
        <v>841</v>
      </c>
      <c r="D424" s="103">
        <v>100967</v>
      </c>
      <c r="E424" s="103">
        <v>8235</v>
      </c>
      <c r="F424" s="103"/>
      <c r="G424" s="205">
        <f aca="true" t="shared" si="93" ref="G424:G442">D424+E424-F424</f>
        <v>109202</v>
      </c>
      <c r="H424" s="205">
        <f aca="true" t="shared" si="94" ref="H424:H442">G424</f>
        <v>109202</v>
      </c>
      <c r="I424" s="103"/>
      <c r="J424" s="194"/>
      <c r="K424" s="195"/>
      <c r="L424" s="198"/>
      <c r="M424" s="198"/>
      <c r="N424" s="341"/>
    </row>
    <row r="425" spans="1:14" s="53" customFormat="1" ht="15.75" customHeight="1">
      <c r="A425" s="145"/>
      <c r="B425" s="47" t="s">
        <v>586</v>
      </c>
      <c r="C425" s="38" t="s">
        <v>926</v>
      </c>
      <c r="D425" s="103">
        <v>534300</v>
      </c>
      <c r="E425" s="103"/>
      <c r="F425" s="103">
        <v>30000</v>
      </c>
      <c r="G425" s="205">
        <f t="shared" si="93"/>
        <v>504300</v>
      </c>
      <c r="H425" s="205">
        <f t="shared" si="94"/>
        <v>504300</v>
      </c>
      <c r="I425" s="103">
        <f>H425</f>
        <v>504300</v>
      </c>
      <c r="J425" s="194"/>
      <c r="K425" s="195"/>
      <c r="L425" s="198"/>
      <c r="M425" s="198"/>
      <c r="N425" s="341"/>
    </row>
    <row r="426" spans="1:14" s="53" customFormat="1" ht="15" customHeight="1">
      <c r="A426" s="145"/>
      <c r="B426" s="47" t="s">
        <v>590</v>
      </c>
      <c r="C426" s="38" t="s">
        <v>591</v>
      </c>
      <c r="D426" s="103">
        <v>23935</v>
      </c>
      <c r="E426" s="103"/>
      <c r="F426" s="103"/>
      <c r="G426" s="205">
        <f t="shared" si="93"/>
        <v>23935</v>
      </c>
      <c r="H426" s="205">
        <f t="shared" si="94"/>
        <v>23935</v>
      </c>
      <c r="I426" s="103">
        <f>H426</f>
        <v>23935</v>
      </c>
      <c r="J426" s="194"/>
      <c r="K426" s="195"/>
      <c r="L426" s="198"/>
      <c r="M426" s="198"/>
      <c r="N426" s="341"/>
    </row>
    <row r="427" spans="1:14" s="53" customFormat="1" ht="15" customHeight="1">
      <c r="A427" s="145"/>
      <c r="B427" s="148" t="s">
        <v>635</v>
      </c>
      <c r="C427" s="38" t="s">
        <v>649</v>
      </c>
      <c r="D427" s="103">
        <v>76413</v>
      </c>
      <c r="E427" s="103"/>
      <c r="F427" s="103"/>
      <c r="G427" s="205">
        <f t="shared" si="93"/>
        <v>76413</v>
      </c>
      <c r="H427" s="205">
        <f t="shared" si="94"/>
        <v>76413</v>
      </c>
      <c r="I427" s="103"/>
      <c r="J427" s="194">
        <f>H427</f>
        <v>76413</v>
      </c>
      <c r="K427" s="195"/>
      <c r="L427" s="198"/>
      <c r="M427" s="198"/>
      <c r="N427" s="341"/>
    </row>
    <row r="428" spans="1:14" s="53" customFormat="1" ht="13.5" customHeight="1">
      <c r="A428" s="145"/>
      <c r="B428" s="148" t="s">
        <v>592</v>
      </c>
      <c r="C428" s="38" t="s">
        <v>593</v>
      </c>
      <c r="D428" s="103">
        <v>13214</v>
      </c>
      <c r="E428" s="103"/>
      <c r="F428" s="103"/>
      <c r="G428" s="205">
        <f t="shared" si="93"/>
        <v>13214</v>
      </c>
      <c r="H428" s="205">
        <f t="shared" si="94"/>
        <v>13214</v>
      </c>
      <c r="I428" s="103"/>
      <c r="J428" s="194">
        <f>H428</f>
        <v>13214</v>
      </c>
      <c r="K428" s="195"/>
      <c r="L428" s="198"/>
      <c r="M428" s="198"/>
      <c r="N428" s="341"/>
    </row>
    <row r="429" spans="1:14" s="53" customFormat="1" ht="14.25" customHeight="1">
      <c r="A429" s="145"/>
      <c r="B429" s="47" t="s">
        <v>594</v>
      </c>
      <c r="C429" s="39" t="s">
        <v>718</v>
      </c>
      <c r="D429" s="103">
        <v>213501</v>
      </c>
      <c r="E429" s="103"/>
      <c r="F429" s="103">
        <v>49235</v>
      </c>
      <c r="G429" s="205">
        <f t="shared" si="93"/>
        <v>164266</v>
      </c>
      <c r="H429" s="205">
        <f t="shared" si="94"/>
        <v>164266</v>
      </c>
      <c r="I429" s="103"/>
      <c r="J429" s="194"/>
      <c r="K429" s="195"/>
      <c r="L429" s="198"/>
      <c r="M429" s="198"/>
      <c r="N429" s="341"/>
    </row>
    <row r="430" spans="1:14" s="53" customFormat="1" ht="16.5" customHeight="1">
      <c r="A430" s="145"/>
      <c r="B430" s="47" t="s">
        <v>666</v>
      </c>
      <c r="C430" s="39" t="s">
        <v>842</v>
      </c>
      <c r="D430" s="103">
        <v>140160</v>
      </c>
      <c r="E430" s="103"/>
      <c r="F430" s="103">
        <v>10000</v>
      </c>
      <c r="G430" s="205">
        <f t="shared" si="93"/>
        <v>130160</v>
      </c>
      <c r="H430" s="205">
        <f t="shared" si="94"/>
        <v>130160</v>
      </c>
      <c r="I430" s="103"/>
      <c r="J430" s="194"/>
      <c r="K430" s="195"/>
      <c r="L430" s="198"/>
      <c r="M430" s="198"/>
      <c r="N430" s="341"/>
    </row>
    <row r="431" spans="1:14" s="53" customFormat="1" ht="15.75" customHeight="1">
      <c r="A431" s="145"/>
      <c r="B431" s="47" t="s">
        <v>845</v>
      </c>
      <c r="C431" s="39" t="s">
        <v>846</v>
      </c>
      <c r="D431" s="103">
        <v>6000</v>
      </c>
      <c r="E431" s="103">
        <v>1500</v>
      </c>
      <c r="F431" s="103"/>
      <c r="G431" s="205">
        <f t="shared" si="93"/>
        <v>7500</v>
      </c>
      <c r="H431" s="205">
        <f t="shared" si="94"/>
        <v>7500</v>
      </c>
      <c r="I431" s="103"/>
      <c r="J431" s="194"/>
      <c r="K431" s="195"/>
      <c r="L431" s="198"/>
      <c r="M431" s="198"/>
      <c r="N431" s="341"/>
    </row>
    <row r="432" spans="1:14" s="53" customFormat="1" ht="16.5" customHeight="1">
      <c r="A432" s="145"/>
      <c r="B432" s="47" t="s">
        <v>596</v>
      </c>
      <c r="C432" s="39" t="s">
        <v>669</v>
      </c>
      <c r="D432" s="103">
        <v>107800</v>
      </c>
      <c r="E432" s="103"/>
      <c r="F432" s="103">
        <v>11900</v>
      </c>
      <c r="G432" s="205">
        <f t="shared" si="93"/>
        <v>95900</v>
      </c>
      <c r="H432" s="205">
        <f t="shared" si="94"/>
        <v>95900</v>
      </c>
      <c r="I432" s="103"/>
      <c r="J432" s="194"/>
      <c r="K432" s="195"/>
      <c r="L432" s="198"/>
      <c r="M432" s="198"/>
      <c r="N432" s="341"/>
    </row>
    <row r="433" spans="1:14" s="53" customFormat="1" ht="16.5" customHeight="1">
      <c r="A433" s="145"/>
      <c r="B433" s="47" t="s">
        <v>598</v>
      </c>
      <c r="C433" s="39" t="s">
        <v>670</v>
      </c>
      <c r="D433" s="103"/>
      <c r="E433" s="103">
        <v>90000</v>
      </c>
      <c r="F433" s="103"/>
      <c r="G433" s="205">
        <f t="shared" si="93"/>
        <v>90000</v>
      </c>
      <c r="H433" s="205">
        <f t="shared" si="94"/>
        <v>90000</v>
      </c>
      <c r="I433" s="103"/>
      <c r="J433" s="194"/>
      <c r="K433" s="195"/>
      <c r="L433" s="198"/>
      <c r="M433" s="198"/>
      <c r="N433" s="341"/>
    </row>
    <row r="434" spans="1:14" s="53" customFormat="1" ht="16.5" customHeight="1">
      <c r="A434" s="145"/>
      <c r="B434" s="47" t="s">
        <v>655</v>
      </c>
      <c r="C434" s="39" t="s">
        <v>656</v>
      </c>
      <c r="D434" s="103">
        <v>1400</v>
      </c>
      <c r="E434" s="103">
        <v>400</v>
      </c>
      <c r="F434" s="103"/>
      <c r="G434" s="205">
        <f t="shared" si="93"/>
        <v>1800</v>
      </c>
      <c r="H434" s="205">
        <f t="shared" si="94"/>
        <v>1800</v>
      </c>
      <c r="I434" s="103"/>
      <c r="J434" s="194"/>
      <c r="K434" s="195"/>
      <c r="L434" s="198"/>
      <c r="M434" s="198"/>
      <c r="N434" s="341"/>
    </row>
    <row r="435" spans="1:14" s="53" customFormat="1" ht="16.5" customHeight="1">
      <c r="A435" s="145"/>
      <c r="B435" s="47" t="s">
        <v>599</v>
      </c>
      <c r="C435" s="39" t="s">
        <v>671</v>
      </c>
      <c r="D435" s="103">
        <v>44900</v>
      </c>
      <c r="E435" s="103"/>
      <c r="F435" s="103"/>
      <c r="G435" s="205">
        <f t="shared" si="93"/>
        <v>44900</v>
      </c>
      <c r="H435" s="205">
        <f t="shared" si="94"/>
        <v>44900</v>
      </c>
      <c r="I435" s="103"/>
      <c r="J435" s="194"/>
      <c r="K435" s="195"/>
      <c r="L435" s="198"/>
      <c r="M435" s="198"/>
      <c r="N435" s="341"/>
    </row>
    <row r="436" spans="1:14" s="53" customFormat="1" ht="16.5" customHeight="1">
      <c r="A436" s="145"/>
      <c r="B436" s="47" t="s">
        <v>862</v>
      </c>
      <c r="C436" s="38" t="s">
        <v>866</v>
      </c>
      <c r="D436" s="103">
        <v>3600</v>
      </c>
      <c r="E436" s="103"/>
      <c r="F436" s="103"/>
      <c r="G436" s="205">
        <f t="shared" si="93"/>
        <v>3600</v>
      </c>
      <c r="H436" s="205">
        <f t="shared" si="94"/>
        <v>3600</v>
      </c>
      <c r="I436" s="103"/>
      <c r="J436" s="194"/>
      <c r="K436" s="195"/>
      <c r="L436" s="198"/>
      <c r="M436" s="198"/>
      <c r="N436" s="341"/>
    </row>
    <row r="437" spans="1:14" s="53" customFormat="1" ht="16.5" customHeight="1">
      <c r="A437" s="145"/>
      <c r="B437" s="47" t="s">
        <v>601</v>
      </c>
      <c r="C437" s="39" t="s">
        <v>602</v>
      </c>
      <c r="D437" s="103">
        <v>3600</v>
      </c>
      <c r="E437" s="103"/>
      <c r="F437" s="103"/>
      <c r="G437" s="205">
        <f t="shared" si="93"/>
        <v>3600</v>
      </c>
      <c r="H437" s="205">
        <f t="shared" si="94"/>
        <v>3600</v>
      </c>
      <c r="I437" s="103"/>
      <c r="J437" s="194"/>
      <c r="K437" s="195"/>
      <c r="L437" s="198"/>
      <c r="M437" s="198"/>
      <c r="N437" s="341"/>
    </row>
    <row r="438" spans="1:14" s="53" customFormat="1" ht="16.5" customHeight="1">
      <c r="A438" s="145"/>
      <c r="B438" s="47" t="s">
        <v>603</v>
      </c>
      <c r="C438" s="39" t="s">
        <v>604</v>
      </c>
      <c r="D438" s="103">
        <v>8243</v>
      </c>
      <c r="E438" s="103">
        <v>6851</v>
      </c>
      <c r="F438" s="103"/>
      <c r="G438" s="205">
        <f t="shared" si="93"/>
        <v>15094</v>
      </c>
      <c r="H438" s="205">
        <f t="shared" si="94"/>
        <v>15094</v>
      </c>
      <c r="I438" s="103"/>
      <c r="J438" s="194"/>
      <c r="K438" s="195"/>
      <c r="L438" s="198"/>
      <c r="M438" s="198"/>
      <c r="N438" s="341"/>
    </row>
    <row r="439" spans="1:14" s="53" customFormat="1" ht="15" customHeight="1">
      <c r="A439" s="145"/>
      <c r="B439" s="47" t="s">
        <v>605</v>
      </c>
      <c r="C439" s="39" t="s">
        <v>606</v>
      </c>
      <c r="D439" s="103">
        <v>20399</v>
      </c>
      <c r="E439" s="103"/>
      <c r="F439" s="103"/>
      <c r="G439" s="205">
        <f t="shared" si="93"/>
        <v>20399</v>
      </c>
      <c r="H439" s="205">
        <f t="shared" si="94"/>
        <v>20399</v>
      </c>
      <c r="I439" s="103"/>
      <c r="J439" s="194"/>
      <c r="K439" s="195"/>
      <c r="L439" s="198"/>
      <c r="M439" s="198"/>
      <c r="N439" s="341"/>
    </row>
    <row r="440" spans="1:14" s="53" customFormat="1" ht="15" customHeight="1">
      <c r="A440" s="145"/>
      <c r="B440" s="47" t="s">
        <v>863</v>
      </c>
      <c r="C440" s="38" t="s">
        <v>252</v>
      </c>
      <c r="D440" s="103">
        <v>3000</v>
      </c>
      <c r="E440" s="103"/>
      <c r="F440" s="103"/>
      <c r="G440" s="205">
        <f t="shared" si="93"/>
        <v>3000</v>
      </c>
      <c r="H440" s="205">
        <f t="shared" si="94"/>
        <v>3000</v>
      </c>
      <c r="I440" s="103"/>
      <c r="J440" s="194"/>
      <c r="K440" s="195"/>
      <c r="L440" s="198"/>
      <c r="M440" s="198"/>
      <c r="N440" s="341"/>
    </row>
    <row r="441" spans="1:14" s="53" customFormat="1" ht="15" customHeight="1">
      <c r="A441" s="145"/>
      <c r="B441" s="47" t="s">
        <v>864</v>
      </c>
      <c r="C441" s="38" t="s">
        <v>869</v>
      </c>
      <c r="D441" s="103">
        <v>500</v>
      </c>
      <c r="E441" s="103"/>
      <c r="F441" s="103"/>
      <c r="G441" s="205">
        <f t="shared" si="93"/>
        <v>500</v>
      </c>
      <c r="H441" s="205">
        <f t="shared" si="94"/>
        <v>500</v>
      </c>
      <c r="I441" s="103"/>
      <c r="J441" s="194"/>
      <c r="K441" s="195"/>
      <c r="L441" s="198"/>
      <c r="M441" s="198"/>
      <c r="N441" s="341"/>
    </row>
    <row r="442" spans="1:14" s="53" customFormat="1" ht="15" customHeight="1">
      <c r="A442" s="145"/>
      <c r="B442" s="47" t="s">
        <v>865</v>
      </c>
      <c r="C442" s="38" t="s">
        <v>870</v>
      </c>
      <c r="D442" s="103">
        <v>1000</v>
      </c>
      <c r="E442" s="103"/>
      <c r="F442" s="103"/>
      <c r="G442" s="205">
        <f t="shared" si="93"/>
        <v>1000</v>
      </c>
      <c r="H442" s="205">
        <f t="shared" si="94"/>
        <v>1000</v>
      </c>
      <c r="I442" s="103"/>
      <c r="J442" s="194"/>
      <c r="K442" s="195"/>
      <c r="L442" s="198"/>
      <c r="M442" s="198"/>
      <c r="N442" s="341"/>
    </row>
    <row r="443" spans="1:14" s="53" customFormat="1" ht="15.75" customHeight="1">
      <c r="A443" s="142" t="s">
        <v>691</v>
      </c>
      <c r="B443" s="154"/>
      <c r="C443" s="86" t="s">
        <v>844</v>
      </c>
      <c r="D443" s="192">
        <f>SUM(D444:D465)</f>
        <v>1082784</v>
      </c>
      <c r="E443" s="192">
        <f aca="true" t="shared" si="95" ref="E443:N443">SUM(E444:E465)</f>
        <v>0</v>
      </c>
      <c r="F443" s="192">
        <f t="shared" si="95"/>
        <v>0</v>
      </c>
      <c r="G443" s="192">
        <f t="shared" si="95"/>
        <v>1082784</v>
      </c>
      <c r="H443" s="192">
        <f t="shared" si="95"/>
        <v>1082784</v>
      </c>
      <c r="I443" s="192">
        <f t="shared" si="95"/>
        <v>546889</v>
      </c>
      <c r="J443" s="192">
        <f t="shared" si="95"/>
        <v>95687</v>
      </c>
      <c r="K443" s="192">
        <f t="shared" si="95"/>
        <v>20568</v>
      </c>
      <c r="L443" s="192">
        <f t="shared" si="95"/>
        <v>0</v>
      </c>
      <c r="M443" s="192">
        <f t="shared" si="95"/>
        <v>0</v>
      </c>
      <c r="N443" s="193">
        <f t="shared" si="95"/>
        <v>0</v>
      </c>
    </row>
    <row r="444" spans="1:14" s="53" customFormat="1" ht="23.25" customHeight="1">
      <c r="A444" s="211"/>
      <c r="B444" s="212" t="s">
        <v>884</v>
      </c>
      <c r="C444" s="209" t="s">
        <v>284</v>
      </c>
      <c r="D444" s="205">
        <v>20568</v>
      </c>
      <c r="E444" s="205"/>
      <c r="F444" s="205"/>
      <c r="G444" s="103">
        <f>D444+E444-F444</f>
        <v>20568</v>
      </c>
      <c r="H444" s="103">
        <f>G444</f>
        <v>20568</v>
      </c>
      <c r="I444" s="205"/>
      <c r="J444" s="205"/>
      <c r="K444" s="205">
        <f>H444</f>
        <v>20568</v>
      </c>
      <c r="L444" s="205"/>
      <c r="M444" s="205"/>
      <c r="N444" s="240"/>
    </row>
    <row r="445" spans="1:14" s="53" customFormat="1" ht="19.5" customHeight="1">
      <c r="A445" s="139"/>
      <c r="B445" s="47" t="s">
        <v>586</v>
      </c>
      <c r="C445" s="38" t="s">
        <v>926</v>
      </c>
      <c r="D445" s="103">
        <v>506311</v>
      </c>
      <c r="E445" s="103"/>
      <c r="F445" s="103"/>
      <c r="G445" s="103">
        <f>D445+E445-F445</f>
        <v>506311</v>
      </c>
      <c r="H445" s="103">
        <f>G445</f>
        <v>506311</v>
      </c>
      <c r="I445" s="103">
        <f>H445</f>
        <v>506311</v>
      </c>
      <c r="J445" s="194"/>
      <c r="K445" s="195"/>
      <c r="L445" s="198"/>
      <c r="M445" s="198"/>
      <c r="N445" s="341"/>
    </row>
    <row r="446" spans="1:14" s="53" customFormat="1" ht="17.25" customHeight="1">
      <c r="A446" s="139"/>
      <c r="B446" s="47" t="s">
        <v>590</v>
      </c>
      <c r="C446" s="38" t="s">
        <v>591</v>
      </c>
      <c r="D446" s="103">
        <v>36298</v>
      </c>
      <c r="E446" s="103"/>
      <c r="F446" s="103"/>
      <c r="G446" s="103">
        <f aca="true" t="shared" si="96" ref="G446:G465">D446+E446-F446</f>
        <v>36298</v>
      </c>
      <c r="H446" s="103">
        <f aca="true" t="shared" si="97" ref="H446:H465">G446</f>
        <v>36298</v>
      </c>
      <c r="I446" s="103">
        <f>H446</f>
        <v>36298</v>
      </c>
      <c r="J446" s="194"/>
      <c r="K446" s="195"/>
      <c r="L446" s="198"/>
      <c r="M446" s="198"/>
      <c r="N446" s="341"/>
    </row>
    <row r="447" spans="1:14" s="53" customFormat="1" ht="18" customHeight="1">
      <c r="A447" s="139"/>
      <c r="B447" s="148" t="s">
        <v>635</v>
      </c>
      <c r="C447" s="38" t="s">
        <v>649</v>
      </c>
      <c r="D447" s="103">
        <v>82393</v>
      </c>
      <c r="E447" s="103"/>
      <c r="F447" s="103"/>
      <c r="G447" s="103">
        <f t="shared" si="96"/>
        <v>82393</v>
      </c>
      <c r="H447" s="103">
        <f t="shared" si="97"/>
        <v>82393</v>
      </c>
      <c r="I447" s="103"/>
      <c r="J447" s="194">
        <f>H447</f>
        <v>82393</v>
      </c>
      <c r="K447" s="195"/>
      <c r="L447" s="198"/>
      <c r="M447" s="198"/>
      <c r="N447" s="341"/>
    </row>
    <row r="448" spans="1:14" s="53" customFormat="1" ht="15.75" customHeight="1">
      <c r="A448" s="139"/>
      <c r="B448" s="47" t="s">
        <v>592</v>
      </c>
      <c r="C448" s="39" t="s">
        <v>593</v>
      </c>
      <c r="D448" s="103">
        <v>13294</v>
      </c>
      <c r="E448" s="103"/>
      <c r="F448" s="103"/>
      <c r="G448" s="103">
        <f t="shared" si="96"/>
        <v>13294</v>
      </c>
      <c r="H448" s="103">
        <f t="shared" si="97"/>
        <v>13294</v>
      </c>
      <c r="I448" s="103"/>
      <c r="J448" s="194">
        <f>H448</f>
        <v>13294</v>
      </c>
      <c r="K448" s="195"/>
      <c r="L448" s="198"/>
      <c r="M448" s="198"/>
      <c r="N448" s="341"/>
    </row>
    <row r="449" spans="1:14" s="53" customFormat="1" ht="15.75" customHeight="1">
      <c r="A449" s="139"/>
      <c r="B449" s="47" t="s">
        <v>132</v>
      </c>
      <c r="C449" s="39" t="s">
        <v>133</v>
      </c>
      <c r="D449" s="103">
        <v>4280</v>
      </c>
      <c r="E449" s="103"/>
      <c r="F449" s="103"/>
      <c r="G449" s="103">
        <f t="shared" si="96"/>
        <v>4280</v>
      </c>
      <c r="H449" s="103">
        <f t="shared" si="97"/>
        <v>4280</v>
      </c>
      <c r="I449" s="103">
        <f>H449</f>
        <v>4280</v>
      </c>
      <c r="J449" s="194"/>
      <c r="K449" s="195"/>
      <c r="L449" s="198"/>
      <c r="M449" s="198"/>
      <c r="N449" s="341"/>
    </row>
    <row r="450" spans="1:14" s="53" customFormat="1" ht="15.75" customHeight="1">
      <c r="A450" s="139"/>
      <c r="B450" s="47" t="s">
        <v>594</v>
      </c>
      <c r="C450" s="39" t="s">
        <v>718</v>
      </c>
      <c r="D450" s="103">
        <v>60921</v>
      </c>
      <c r="E450" s="103"/>
      <c r="F450" s="103"/>
      <c r="G450" s="103">
        <f t="shared" si="96"/>
        <v>60921</v>
      </c>
      <c r="H450" s="103">
        <f t="shared" si="97"/>
        <v>60921</v>
      </c>
      <c r="I450" s="103"/>
      <c r="J450" s="194"/>
      <c r="K450" s="195"/>
      <c r="L450" s="198"/>
      <c r="M450" s="198"/>
      <c r="N450" s="341"/>
    </row>
    <row r="451" spans="1:14" s="53" customFormat="1" ht="16.5" customHeight="1">
      <c r="A451" s="139"/>
      <c r="B451" s="47" t="s">
        <v>666</v>
      </c>
      <c r="C451" s="39" t="s">
        <v>842</v>
      </c>
      <c r="D451" s="103">
        <v>500</v>
      </c>
      <c r="E451" s="103"/>
      <c r="F451" s="103"/>
      <c r="G451" s="103">
        <f t="shared" si="96"/>
        <v>500</v>
      </c>
      <c r="H451" s="103">
        <f t="shared" si="97"/>
        <v>500</v>
      </c>
      <c r="I451" s="103"/>
      <c r="J451" s="194"/>
      <c r="K451" s="195"/>
      <c r="L451" s="198"/>
      <c r="M451" s="198"/>
      <c r="N451" s="341"/>
    </row>
    <row r="452" spans="1:14" s="53" customFormat="1" ht="16.5" customHeight="1">
      <c r="A452" s="139"/>
      <c r="B452" s="47" t="s">
        <v>845</v>
      </c>
      <c r="C452" s="39" t="s">
        <v>846</v>
      </c>
      <c r="D452" s="103">
        <v>7900</v>
      </c>
      <c r="E452" s="103"/>
      <c r="F452" s="103"/>
      <c r="G452" s="103">
        <f t="shared" si="96"/>
        <v>7900</v>
      </c>
      <c r="H452" s="103">
        <f t="shared" si="97"/>
        <v>7900</v>
      </c>
      <c r="I452" s="103"/>
      <c r="J452" s="194"/>
      <c r="K452" s="195"/>
      <c r="L452" s="198"/>
      <c r="M452" s="198"/>
      <c r="N452" s="341"/>
    </row>
    <row r="453" spans="1:14" s="53" customFormat="1" ht="14.25" customHeight="1">
      <c r="A453" s="139"/>
      <c r="B453" s="47" t="s">
        <v>596</v>
      </c>
      <c r="C453" s="39" t="s">
        <v>669</v>
      </c>
      <c r="D453" s="103">
        <v>70000</v>
      </c>
      <c r="E453" s="103"/>
      <c r="F453" s="103"/>
      <c r="G453" s="103">
        <f t="shared" si="96"/>
        <v>70000</v>
      </c>
      <c r="H453" s="103">
        <f t="shared" si="97"/>
        <v>70000</v>
      </c>
      <c r="I453" s="103"/>
      <c r="J453" s="194"/>
      <c r="K453" s="195"/>
      <c r="L453" s="198"/>
      <c r="M453" s="198"/>
      <c r="N453" s="341"/>
    </row>
    <row r="454" spans="1:14" s="53" customFormat="1" ht="14.25" customHeight="1">
      <c r="A454" s="139"/>
      <c r="B454" s="47" t="s">
        <v>655</v>
      </c>
      <c r="C454" s="39" t="s">
        <v>656</v>
      </c>
      <c r="D454" s="103">
        <v>400</v>
      </c>
      <c r="E454" s="103"/>
      <c r="F454" s="103"/>
      <c r="G454" s="103">
        <f t="shared" si="96"/>
        <v>400</v>
      </c>
      <c r="H454" s="103">
        <f t="shared" si="97"/>
        <v>400</v>
      </c>
      <c r="I454" s="103"/>
      <c r="J454" s="194"/>
      <c r="K454" s="195"/>
      <c r="L454" s="198"/>
      <c r="M454" s="198"/>
      <c r="N454" s="341"/>
    </row>
    <row r="455" spans="1:14" s="53" customFormat="1" ht="14.25" customHeight="1">
      <c r="A455" s="139"/>
      <c r="B455" s="435">
        <v>4300</v>
      </c>
      <c r="C455" s="39" t="s">
        <v>671</v>
      </c>
      <c r="D455" s="103">
        <v>246676</v>
      </c>
      <c r="E455" s="103"/>
      <c r="F455" s="103"/>
      <c r="G455" s="103">
        <f t="shared" si="96"/>
        <v>246676</v>
      </c>
      <c r="H455" s="103">
        <f t="shared" si="97"/>
        <v>246676</v>
      </c>
      <c r="I455" s="103"/>
      <c r="J455" s="194"/>
      <c r="K455" s="195"/>
      <c r="L455" s="198"/>
      <c r="M455" s="198"/>
      <c r="N455" s="341"/>
    </row>
    <row r="456" spans="1:14" s="53" customFormat="1" ht="15.75" customHeight="1">
      <c r="A456" s="139"/>
      <c r="B456" s="47" t="s">
        <v>134</v>
      </c>
      <c r="C456" s="39" t="s">
        <v>135</v>
      </c>
      <c r="D456" s="103">
        <v>792</v>
      </c>
      <c r="E456" s="103"/>
      <c r="F456" s="103"/>
      <c r="G456" s="103">
        <f t="shared" si="96"/>
        <v>792</v>
      </c>
      <c r="H456" s="103">
        <f t="shared" si="97"/>
        <v>792</v>
      </c>
      <c r="I456" s="103"/>
      <c r="J456" s="194"/>
      <c r="K456" s="195"/>
      <c r="L456" s="198"/>
      <c r="M456" s="198"/>
      <c r="N456" s="341"/>
    </row>
    <row r="457" spans="1:14" s="53" customFormat="1" ht="15.75" customHeight="1">
      <c r="A457" s="139"/>
      <c r="B457" s="47" t="s">
        <v>871</v>
      </c>
      <c r="C457" s="38" t="s">
        <v>873</v>
      </c>
      <c r="D457" s="103">
        <v>600</v>
      </c>
      <c r="E457" s="103"/>
      <c r="F457" s="103"/>
      <c r="G457" s="103">
        <f t="shared" si="96"/>
        <v>600</v>
      </c>
      <c r="H457" s="103">
        <f t="shared" si="97"/>
        <v>600</v>
      </c>
      <c r="I457" s="103"/>
      <c r="J457" s="194"/>
      <c r="K457" s="195"/>
      <c r="L457" s="198"/>
      <c r="M457" s="198"/>
      <c r="N457" s="341"/>
    </row>
    <row r="458" spans="1:14" s="53" customFormat="1" ht="15.75" customHeight="1">
      <c r="A458" s="139"/>
      <c r="B458" s="47" t="s">
        <v>862</v>
      </c>
      <c r="C458" s="38" t="s">
        <v>866</v>
      </c>
      <c r="D458" s="103">
        <v>1300</v>
      </c>
      <c r="E458" s="103"/>
      <c r="F458" s="103"/>
      <c r="G458" s="103">
        <f t="shared" si="96"/>
        <v>1300</v>
      </c>
      <c r="H458" s="103">
        <f t="shared" si="97"/>
        <v>1300</v>
      </c>
      <c r="I458" s="103"/>
      <c r="J458" s="194"/>
      <c r="K458" s="195"/>
      <c r="L458" s="198"/>
      <c r="M458" s="198"/>
      <c r="N458" s="341"/>
    </row>
    <row r="459" spans="1:14" s="53" customFormat="1" ht="15.75" customHeight="1">
      <c r="A459" s="139"/>
      <c r="B459" s="47" t="s">
        <v>601</v>
      </c>
      <c r="C459" s="39" t="s">
        <v>602</v>
      </c>
      <c r="D459" s="103">
        <v>800</v>
      </c>
      <c r="E459" s="103"/>
      <c r="F459" s="103"/>
      <c r="G459" s="103">
        <f t="shared" si="96"/>
        <v>800</v>
      </c>
      <c r="H459" s="103">
        <f t="shared" si="97"/>
        <v>800</v>
      </c>
      <c r="I459" s="103"/>
      <c r="J459" s="194"/>
      <c r="K459" s="195"/>
      <c r="L459" s="198"/>
      <c r="M459" s="198"/>
      <c r="N459" s="341"/>
    </row>
    <row r="460" spans="1:14" s="53" customFormat="1" ht="15.75" customHeight="1">
      <c r="A460" s="139"/>
      <c r="B460" s="47" t="s">
        <v>605</v>
      </c>
      <c r="C460" s="39" t="s">
        <v>606</v>
      </c>
      <c r="D460" s="103">
        <v>21124</v>
      </c>
      <c r="E460" s="103"/>
      <c r="F460" s="103"/>
      <c r="G460" s="103">
        <f t="shared" si="96"/>
        <v>21124</v>
      </c>
      <c r="H460" s="103">
        <f t="shared" si="97"/>
        <v>21124</v>
      </c>
      <c r="I460" s="103"/>
      <c r="J460" s="194"/>
      <c r="K460" s="195"/>
      <c r="L460" s="198"/>
      <c r="M460" s="198"/>
      <c r="N460" s="341"/>
    </row>
    <row r="461" spans="1:14" s="53" customFormat="1" ht="16.5" customHeight="1">
      <c r="A461" s="139"/>
      <c r="B461" s="47" t="s">
        <v>620</v>
      </c>
      <c r="C461" s="39" t="s">
        <v>621</v>
      </c>
      <c r="D461" s="103">
        <v>3683</v>
      </c>
      <c r="E461" s="103"/>
      <c r="F461" s="103"/>
      <c r="G461" s="103">
        <f t="shared" si="96"/>
        <v>3683</v>
      </c>
      <c r="H461" s="103">
        <f t="shared" si="97"/>
        <v>3683</v>
      </c>
      <c r="I461" s="103"/>
      <c r="J461" s="194"/>
      <c r="K461" s="195"/>
      <c r="L461" s="198"/>
      <c r="M461" s="198"/>
      <c r="N461" s="341"/>
    </row>
    <row r="462" spans="1:14" s="53" customFormat="1" ht="16.5" customHeight="1">
      <c r="A462" s="139"/>
      <c r="B462" s="47" t="s">
        <v>685</v>
      </c>
      <c r="C462" s="39" t="s">
        <v>686</v>
      </c>
      <c r="D462" s="103">
        <v>426</v>
      </c>
      <c r="E462" s="103"/>
      <c r="F462" s="103"/>
      <c r="G462" s="103">
        <f t="shared" si="96"/>
        <v>426</v>
      </c>
      <c r="H462" s="103">
        <f t="shared" si="97"/>
        <v>426</v>
      </c>
      <c r="I462" s="103"/>
      <c r="J462" s="194"/>
      <c r="K462" s="195"/>
      <c r="L462" s="198"/>
      <c r="M462" s="198"/>
      <c r="N462" s="341"/>
    </row>
    <row r="463" spans="1:14" s="53" customFormat="1" ht="15.75" customHeight="1">
      <c r="A463" s="139"/>
      <c r="B463" s="47" t="s">
        <v>863</v>
      </c>
      <c r="C463" s="38" t="s">
        <v>252</v>
      </c>
      <c r="D463" s="103">
        <v>1000</v>
      </c>
      <c r="E463" s="103"/>
      <c r="F463" s="103"/>
      <c r="G463" s="103">
        <f t="shared" si="96"/>
        <v>1000</v>
      </c>
      <c r="H463" s="103">
        <f t="shared" si="97"/>
        <v>1000</v>
      </c>
      <c r="I463" s="103"/>
      <c r="J463" s="194"/>
      <c r="K463" s="195"/>
      <c r="L463" s="198"/>
      <c r="M463" s="198"/>
      <c r="N463" s="341"/>
    </row>
    <row r="464" spans="1:14" s="53" customFormat="1" ht="16.5" customHeight="1">
      <c r="A464" s="139"/>
      <c r="B464" s="47" t="s">
        <v>864</v>
      </c>
      <c r="C464" s="38" t="s">
        <v>869</v>
      </c>
      <c r="D464" s="103">
        <v>500</v>
      </c>
      <c r="E464" s="103"/>
      <c r="F464" s="103"/>
      <c r="G464" s="103">
        <f t="shared" si="96"/>
        <v>500</v>
      </c>
      <c r="H464" s="103">
        <f t="shared" si="97"/>
        <v>500</v>
      </c>
      <c r="I464" s="103"/>
      <c r="J464" s="194"/>
      <c r="K464" s="195"/>
      <c r="L464" s="198"/>
      <c r="M464" s="198"/>
      <c r="N464" s="341"/>
    </row>
    <row r="465" spans="1:14" s="53" customFormat="1" ht="16.5" customHeight="1">
      <c r="A465" s="139"/>
      <c r="B465" s="47" t="s">
        <v>865</v>
      </c>
      <c r="C465" s="38" t="s">
        <v>870</v>
      </c>
      <c r="D465" s="103">
        <v>3018</v>
      </c>
      <c r="E465" s="103"/>
      <c r="F465" s="103"/>
      <c r="G465" s="103">
        <f t="shared" si="96"/>
        <v>3018</v>
      </c>
      <c r="H465" s="103">
        <f t="shared" si="97"/>
        <v>3018</v>
      </c>
      <c r="I465" s="103"/>
      <c r="J465" s="194"/>
      <c r="K465" s="195"/>
      <c r="L465" s="198"/>
      <c r="M465" s="198"/>
      <c r="N465" s="341"/>
    </row>
    <row r="466" spans="1:14" s="53" customFormat="1" ht="15" customHeight="1">
      <c r="A466" s="137" t="s">
        <v>856</v>
      </c>
      <c r="B466" s="512"/>
      <c r="C466" s="515" t="s">
        <v>74</v>
      </c>
      <c r="D466" s="192">
        <f>SUM(D467:D480)</f>
        <v>357000</v>
      </c>
      <c r="E466" s="192">
        <f aca="true" t="shared" si="98" ref="E466:N466">SUM(E467:E480)</f>
        <v>0</v>
      </c>
      <c r="F466" s="192">
        <f t="shared" si="98"/>
        <v>0</v>
      </c>
      <c r="G466" s="192">
        <f t="shared" si="98"/>
        <v>357000</v>
      </c>
      <c r="H466" s="192">
        <f t="shared" si="98"/>
        <v>357000</v>
      </c>
      <c r="I466" s="192">
        <f t="shared" si="98"/>
        <v>282348</v>
      </c>
      <c r="J466" s="192">
        <f t="shared" si="98"/>
        <v>46565</v>
      </c>
      <c r="K466" s="192">
        <f t="shared" si="98"/>
        <v>0</v>
      </c>
      <c r="L466" s="192">
        <f t="shared" si="98"/>
        <v>0</v>
      </c>
      <c r="M466" s="192">
        <f t="shared" si="98"/>
        <v>0</v>
      </c>
      <c r="N466" s="193">
        <f t="shared" si="98"/>
        <v>0</v>
      </c>
    </row>
    <row r="467" spans="1:14" s="53" customFormat="1" ht="14.25" customHeight="1">
      <c r="A467" s="139"/>
      <c r="B467" s="47" t="s">
        <v>586</v>
      </c>
      <c r="C467" s="38" t="s">
        <v>926</v>
      </c>
      <c r="D467" s="103">
        <v>266343</v>
      </c>
      <c r="E467" s="103"/>
      <c r="F467" s="103"/>
      <c r="G467" s="103">
        <f>D467+E467-F467</f>
        <v>266343</v>
      </c>
      <c r="H467" s="103">
        <f>G467</f>
        <v>266343</v>
      </c>
      <c r="I467" s="103">
        <f>H467</f>
        <v>266343</v>
      </c>
      <c r="J467" s="194"/>
      <c r="K467" s="195"/>
      <c r="L467" s="198"/>
      <c r="M467" s="198"/>
      <c r="N467" s="341"/>
    </row>
    <row r="468" spans="1:14" s="53" customFormat="1" ht="14.25" customHeight="1">
      <c r="A468" s="139"/>
      <c r="B468" s="47" t="s">
        <v>590</v>
      </c>
      <c r="C468" s="38" t="s">
        <v>591</v>
      </c>
      <c r="D468" s="103">
        <v>16005</v>
      </c>
      <c r="E468" s="103"/>
      <c r="F468" s="103"/>
      <c r="G468" s="103">
        <f aca="true" t="shared" si="99" ref="G468:G480">D468+E468-F468</f>
        <v>16005</v>
      </c>
      <c r="H468" s="103">
        <f aca="true" t="shared" si="100" ref="H468:H480">G468</f>
        <v>16005</v>
      </c>
      <c r="I468" s="103">
        <f>H468</f>
        <v>16005</v>
      </c>
      <c r="J468" s="194"/>
      <c r="K468" s="195"/>
      <c r="L468" s="198"/>
      <c r="M468" s="198"/>
      <c r="N468" s="341"/>
    </row>
    <row r="469" spans="1:14" s="53" customFormat="1" ht="15" customHeight="1">
      <c r="A469" s="139"/>
      <c r="B469" s="47" t="s">
        <v>616</v>
      </c>
      <c r="C469" s="38" t="s">
        <v>649</v>
      </c>
      <c r="D469" s="103">
        <v>40193</v>
      </c>
      <c r="E469" s="103"/>
      <c r="F469" s="103"/>
      <c r="G469" s="103">
        <f t="shared" si="99"/>
        <v>40193</v>
      </c>
      <c r="H469" s="103">
        <f t="shared" si="100"/>
        <v>40193</v>
      </c>
      <c r="I469" s="103"/>
      <c r="J469" s="194">
        <f>H469</f>
        <v>40193</v>
      </c>
      <c r="K469" s="195"/>
      <c r="L469" s="198"/>
      <c r="M469" s="198"/>
      <c r="N469" s="341"/>
    </row>
    <row r="470" spans="1:14" s="53" customFormat="1" ht="15" customHeight="1">
      <c r="A470" s="139"/>
      <c r="B470" s="47" t="s">
        <v>592</v>
      </c>
      <c r="C470" s="39" t="s">
        <v>593</v>
      </c>
      <c r="D470" s="103">
        <v>6372</v>
      </c>
      <c r="E470" s="103"/>
      <c r="F470" s="103"/>
      <c r="G470" s="103">
        <f t="shared" si="99"/>
        <v>6372</v>
      </c>
      <c r="H470" s="103">
        <f t="shared" si="100"/>
        <v>6372</v>
      </c>
      <c r="I470" s="103"/>
      <c r="J470" s="194">
        <f>H470</f>
        <v>6372</v>
      </c>
      <c r="K470" s="195"/>
      <c r="L470" s="198"/>
      <c r="M470" s="198"/>
      <c r="N470" s="341"/>
    </row>
    <row r="471" spans="1:14" s="53" customFormat="1" ht="15" customHeight="1">
      <c r="A471" s="139"/>
      <c r="B471" s="47" t="s">
        <v>594</v>
      </c>
      <c r="C471" s="39" t="s">
        <v>859</v>
      </c>
      <c r="D471" s="103">
        <v>6136</v>
      </c>
      <c r="E471" s="103"/>
      <c r="F471" s="103"/>
      <c r="G471" s="103">
        <f t="shared" si="99"/>
        <v>6136</v>
      </c>
      <c r="H471" s="103">
        <f t="shared" si="100"/>
        <v>6136</v>
      </c>
      <c r="I471" s="103"/>
      <c r="J471" s="194"/>
      <c r="K471" s="195"/>
      <c r="L471" s="198"/>
      <c r="M471" s="198"/>
      <c r="N471" s="341"/>
    </row>
    <row r="472" spans="1:14" s="53" customFormat="1" ht="15" customHeight="1">
      <c r="A472" s="139"/>
      <c r="B472" s="47" t="s">
        <v>845</v>
      </c>
      <c r="C472" s="39" t="s">
        <v>253</v>
      </c>
      <c r="D472" s="103">
        <v>300</v>
      </c>
      <c r="E472" s="103"/>
      <c r="F472" s="103"/>
      <c r="G472" s="103">
        <f t="shared" si="99"/>
        <v>300</v>
      </c>
      <c r="H472" s="103">
        <f t="shared" si="100"/>
        <v>300</v>
      </c>
      <c r="I472" s="103"/>
      <c r="J472" s="194"/>
      <c r="K472" s="195"/>
      <c r="L472" s="198"/>
      <c r="M472" s="198"/>
      <c r="N472" s="341"/>
    </row>
    <row r="473" spans="1:14" s="53" customFormat="1" ht="15" customHeight="1">
      <c r="A473" s="139"/>
      <c r="B473" s="47" t="s">
        <v>596</v>
      </c>
      <c r="C473" s="39" t="s">
        <v>669</v>
      </c>
      <c r="D473" s="103">
        <v>5310</v>
      </c>
      <c r="E473" s="103"/>
      <c r="F473" s="103"/>
      <c r="G473" s="103">
        <f t="shared" si="99"/>
        <v>5310</v>
      </c>
      <c r="H473" s="103">
        <f t="shared" si="100"/>
        <v>5310</v>
      </c>
      <c r="I473" s="103"/>
      <c r="J473" s="194"/>
      <c r="K473" s="195"/>
      <c r="L473" s="198"/>
      <c r="M473" s="198"/>
      <c r="N473" s="341"/>
    </row>
    <row r="474" spans="1:14" s="53" customFormat="1" ht="15" customHeight="1">
      <c r="A474" s="139"/>
      <c r="B474" s="47" t="s">
        <v>655</v>
      </c>
      <c r="C474" s="39" t="s">
        <v>656</v>
      </c>
      <c r="D474" s="103">
        <v>280</v>
      </c>
      <c r="E474" s="103"/>
      <c r="F474" s="103"/>
      <c r="G474" s="103">
        <f t="shared" si="99"/>
        <v>280</v>
      </c>
      <c r="H474" s="103">
        <f t="shared" si="100"/>
        <v>280</v>
      </c>
      <c r="I474" s="103"/>
      <c r="J474" s="194"/>
      <c r="K474" s="195"/>
      <c r="L474" s="198"/>
      <c r="M474" s="198"/>
      <c r="N474" s="341"/>
    </row>
    <row r="475" spans="1:14" s="53" customFormat="1" ht="15" customHeight="1">
      <c r="A475" s="139"/>
      <c r="B475" s="47" t="s">
        <v>599</v>
      </c>
      <c r="C475" s="39" t="s">
        <v>671</v>
      </c>
      <c r="D475" s="103">
        <v>3300</v>
      </c>
      <c r="E475" s="103"/>
      <c r="F475" s="103"/>
      <c r="G475" s="103">
        <f t="shared" si="99"/>
        <v>3300</v>
      </c>
      <c r="H475" s="103">
        <f t="shared" si="100"/>
        <v>3300</v>
      </c>
      <c r="I475" s="103"/>
      <c r="J475" s="194"/>
      <c r="K475" s="195"/>
      <c r="L475" s="198"/>
      <c r="M475" s="198"/>
      <c r="N475" s="341"/>
    </row>
    <row r="476" spans="1:14" s="53" customFormat="1" ht="15" customHeight="1">
      <c r="A476" s="139"/>
      <c r="B476" s="47" t="s">
        <v>134</v>
      </c>
      <c r="C476" s="39" t="s">
        <v>135</v>
      </c>
      <c r="D476" s="103">
        <v>396</v>
      </c>
      <c r="E476" s="103"/>
      <c r="F476" s="103"/>
      <c r="G476" s="103">
        <f t="shared" si="99"/>
        <v>396</v>
      </c>
      <c r="H476" s="103">
        <f t="shared" si="100"/>
        <v>396</v>
      </c>
      <c r="I476" s="103"/>
      <c r="J476" s="194"/>
      <c r="K476" s="195"/>
      <c r="L476" s="198"/>
      <c r="M476" s="198"/>
      <c r="N476" s="341"/>
    </row>
    <row r="477" spans="1:14" s="53" customFormat="1" ht="15" customHeight="1">
      <c r="A477" s="139"/>
      <c r="B477" s="47" t="s">
        <v>862</v>
      </c>
      <c r="C477" s="38" t="s">
        <v>866</v>
      </c>
      <c r="D477" s="103">
        <v>1000</v>
      </c>
      <c r="E477" s="103"/>
      <c r="F477" s="103"/>
      <c r="G477" s="103">
        <f t="shared" si="99"/>
        <v>1000</v>
      </c>
      <c r="H477" s="103">
        <f t="shared" si="100"/>
        <v>1000</v>
      </c>
      <c r="I477" s="103"/>
      <c r="J477" s="194"/>
      <c r="K477" s="195"/>
      <c r="L477" s="198"/>
      <c r="M477" s="198"/>
      <c r="N477" s="341"/>
    </row>
    <row r="478" spans="1:14" s="53" customFormat="1" ht="15" customHeight="1">
      <c r="A478" s="139"/>
      <c r="B478" s="47" t="s">
        <v>601</v>
      </c>
      <c r="C478" s="39" t="s">
        <v>602</v>
      </c>
      <c r="D478" s="103">
        <v>1000</v>
      </c>
      <c r="E478" s="103"/>
      <c r="F478" s="103"/>
      <c r="G478" s="103">
        <f t="shared" si="99"/>
        <v>1000</v>
      </c>
      <c r="H478" s="103">
        <f t="shared" si="100"/>
        <v>1000</v>
      </c>
      <c r="I478" s="103"/>
      <c r="J478" s="194"/>
      <c r="K478" s="195"/>
      <c r="L478" s="198"/>
      <c r="M478" s="198"/>
      <c r="N478" s="341"/>
    </row>
    <row r="479" spans="1:14" s="53" customFormat="1" ht="15" customHeight="1">
      <c r="A479" s="139"/>
      <c r="B479" s="47" t="s">
        <v>605</v>
      </c>
      <c r="C479" s="39" t="s">
        <v>606</v>
      </c>
      <c r="D479" s="103">
        <v>9365</v>
      </c>
      <c r="E479" s="103"/>
      <c r="F479" s="103"/>
      <c r="G479" s="103">
        <f t="shared" si="99"/>
        <v>9365</v>
      </c>
      <c r="H479" s="103">
        <f t="shared" si="100"/>
        <v>9365</v>
      </c>
      <c r="I479" s="103"/>
      <c r="J479" s="194"/>
      <c r="K479" s="195"/>
      <c r="L479" s="198"/>
      <c r="M479" s="198"/>
      <c r="N479" s="341"/>
    </row>
    <row r="480" spans="1:14" s="53" customFormat="1" ht="15" customHeight="1">
      <c r="A480" s="139"/>
      <c r="B480" s="47" t="s">
        <v>863</v>
      </c>
      <c r="C480" s="38" t="s">
        <v>252</v>
      </c>
      <c r="D480" s="103">
        <v>1000</v>
      </c>
      <c r="E480" s="103"/>
      <c r="F480" s="103"/>
      <c r="G480" s="103">
        <f t="shared" si="99"/>
        <v>1000</v>
      </c>
      <c r="H480" s="103">
        <f t="shared" si="100"/>
        <v>1000</v>
      </c>
      <c r="I480" s="103"/>
      <c r="J480" s="194"/>
      <c r="K480" s="195"/>
      <c r="L480" s="198"/>
      <c r="M480" s="198"/>
      <c r="N480" s="341"/>
    </row>
    <row r="481" spans="1:14" s="53" customFormat="1" ht="15.75" customHeight="1">
      <c r="A481" s="137" t="s">
        <v>696</v>
      </c>
      <c r="B481" s="153"/>
      <c r="C481" s="86" t="s">
        <v>847</v>
      </c>
      <c r="D481" s="192">
        <f>SUM(D482:D487)</f>
        <v>1090342</v>
      </c>
      <c r="E481" s="192">
        <f>SUM(E482:E487)</f>
        <v>3837</v>
      </c>
      <c r="F481" s="192">
        <f>SUM(F482:F487)</f>
        <v>3837</v>
      </c>
      <c r="G481" s="192">
        <f>SUM(G482:G487)</f>
        <v>1090342</v>
      </c>
      <c r="H481" s="192">
        <f aca="true" t="shared" si="101" ref="H481:N481">SUM(H482:H487)</f>
        <v>1090342</v>
      </c>
      <c r="I481" s="192">
        <f t="shared" si="101"/>
        <v>137641</v>
      </c>
      <c r="J481" s="192">
        <f t="shared" si="101"/>
        <v>20476</v>
      </c>
      <c r="K481" s="192">
        <f t="shared" si="101"/>
        <v>40941</v>
      </c>
      <c r="L481" s="192">
        <f t="shared" si="101"/>
        <v>0</v>
      </c>
      <c r="M481" s="192">
        <f t="shared" si="101"/>
        <v>0</v>
      </c>
      <c r="N481" s="193">
        <f t="shared" si="101"/>
        <v>0</v>
      </c>
    </row>
    <row r="482" spans="1:14" s="53" customFormat="1" ht="15.75" customHeight="1">
      <c r="A482" s="151"/>
      <c r="B482" s="47" t="s">
        <v>759</v>
      </c>
      <c r="C482" s="38" t="s">
        <v>1060</v>
      </c>
      <c r="D482" s="103">
        <v>40941</v>
      </c>
      <c r="E482" s="103"/>
      <c r="F482" s="103"/>
      <c r="G482" s="103">
        <f aca="true" t="shared" si="102" ref="G482:G487">D482+E482-F482</f>
        <v>40941</v>
      </c>
      <c r="H482" s="103">
        <f aca="true" t="shared" si="103" ref="H482:H487">G482</f>
        <v>40941</v>
      </c>
      <c r="I482" s="103"/>
      <c r="J482" s="103"/>
      <c r="K482" s="198">
        <f>H482</f>
        <v>40941</v>
      </c>
      <c r="L482" s="198"/>
      <c r="M482" s="198"/>
      <c r="N482" s="341"/>
    </row>
    <row r="483" spans="1:14" s="53" customFormat="1" ht="13.5" customHeight="1">
      <c r="A483" s="151"/>
      <c r="B483" s="47" t="s">
        <v>840</v>
      </c>
      <c r="C483" s="38" t="s">
        <v>841</v>
      </c>
      <c r="D483" s="103">
        <v>879726</v>
      </c>
      <c r="E483" s="103"/>
      <c r="F483" s="103">
        <v>3837</v>
      </c>
      <c r="G483" s="103">
        <f t="shared" si="102"/>
        <v>875889</v>
      </c>
      <c r="H483" s="103">
        <f t="shared" si="103"/>
        <v>875889</v>
      </c>
      <c r="I483" s="103"/>
      <c r="J483" s="194"/>
      <c r="K483" s="195"/>
      <c r="L483" s="198"/>
      <c r="M483" s="198"/>
      <c r="N483" s="341"/>
    </row>
    <row r="484" spans="1:14" s="53" customFormat="1" ht="13.5" customHeight="1">
      <c r="A484" s="151"/>
      <c r="B484" s="47" t="s">
        <v>616</v>
      </c>
      <c r="C484" s="38" t="s">
        <v>649</v>
      </c>
      <c r="D484" s="103">
        <v>17474</v>
      </c>
      <c r="E484" s="103"/>
      <c r="F484" s="103"/>
      <c r="G484" s="103">
        <f t="shared" si="102"/>
        <v>17474</v>
      </c>
      <c r="H484" s="103">
        <f t="shared" si="103"/>
        <v>17474</v>
      </c>
      <c r="I484" s="103"/>
      <c r="J484" s="194">
        <f>H484</f>
        <v>17474</v>
      </c>
      <c r="K484" s="195"/>
      <c r="L484" s="198"/>
      <c r="M484" s="198"/>
      <c r="N484" s="341"/>
    </row>
    <row r="485" spans="1:14" s="53" customFormat="1" ht="13.5" customHeight="1">
      <c r="A485" s="151"/>
      <c r="B485" s="47" t="s">
        <v>592</v>
      </c>
      <c r="C485" s="39" t="s">
        <v>593</v>
      </c>
      <c r="D485" s="103">
        <v>3002</v>
      </c>
      <c r="E485" s="103"/>
      <c r="F485" s="103"/>
      <c r="G485" s="103">
        <f t="shared" si="102"/>
        <v>3002</v>
      </c>
      <c r="H485" s="103">
        <f t="shared" si="103"/>
        <v>3002</v>
      </c>
      <c r="I485" s="103"/>
      <c r="J485" s="194">
        <f>H485</f>
        <v>3002</v>
      </c>
      <c r="K485" s="195"/>
      <c r="L485" s="198"/>
      <c r="M485" s="198"/>
      <c r="N485" s="341"/>
    </row>
    <row r="486" spans="1:14" s="53" customFormat="1" ht="16.5" customHeight="1">
      <c r="A486" s="151"/>
      <c r="B486" s="47" t="s">
        <v>132</v>
      </c>
      <c r="C486" s="39" t="s">
        <v>133</v>
      </c>
      <c r="D486" s="103">
        <v>137641</v>
      </c>
      <c r="E486" s="103"/>
      <c r="F486" s="103"/>
      <c r="G486" s="103">
        <f t="shared" si="102"/>
        <v>137641</v>
      </c>
      <c r="H486" s="103">
        <f t="shared" si="103"/>
        <v>137641</v>
      </c>
      <c r="I486" s="103">
        <f>H486</f>
        <v>137641</v>
      </c>
      <c r="J486" s="194"/>
      <c r="K486" s="195"/>
      <c r="L486" s="198"/>
      <c r="M486" s="198"/>
      <c r="N486" s="341"/>
    </row>
    <row r="487" spans="1:14" s="53" customFormat="1" ht="16.5" customHeight="1">
      <c r="A487" s="151"/>
      <c r="B487" s="47" t="s">
        <v>594</v>
      </c>
      <c r="C487" s="39" t="s">
        <v>718</v>
      </c>
      <c r="D487" s="103">
        <v>11558</v>
      </c>
      <c r="E487" s="103">
        <v>3837</v>
      </c>
      <c r="F487" s="103"/>
      <c r="G487" s="103">
        <f t="shared" si="102"/>
        <v>15395</v>
      </c>
      <c r="H487" s="103">
        <f t="shared" si="103"/>
        <v>15395</v>
      </c>
      <c r="I487" s="103"/>
      <c r="J487" s="194"/>
      <c r="K487" s="195"/>
      <c r="L487" s="198"/>
      <c r="M487" s="198"/>
      <c r="N487" s="341"/>
    </row>
    <row r="488" spans="1:14" s="53" customFormat="1" ht="21" customHeight="1">
      <c r="A488" s="137" t="s">
        <v>692</v>
      </c>
      <c r="B488" s="153"/>
      <c r="C488" s="86" t="s">
        <v>849</v>
      </c>
      <c r="D488" s="192">
        <f>SUM(D489:D506)</f>
        <v>418398</v>
      </c>
      <c r="E488" s="192">
        <f>SUM(E489:E506)</f>
        <v>1000</v>
      </c>
      <c r="F488" s="192">
        <f>SUM(F489:F506)</f>
        <v>0</v>
      </c>
      <c r="G488" s="192">
        <f>SUM(G489:G506)</f>
        <v>419398</v>
      </c>
      <c r="H488" s="192">
        <f aca="true" t="shared" si="104" ref="H488:N488">SUM(H489:H506)</f>
        <v>419398</v>
      </c>
      <c r="I488" s="192">
        <f t="shared" si="104"/>
        <v>311279</v>
      </c>
      <c r="J488" s="192">
        <f t="shared" si="104"/>
        <v>54110</v>
      </c>
      <c r="K488" s="192">
        <f t="shared" si="104"/>
        <v>0</v>
      </c>
      <c r="L488" s="192">
        <f t="shared" si="104"/>
        <v>0</v>
      </c>
      <c r="M488" s="192">
        <f t="shared" si="104"/>
        <v>0</v>
      </c>
      <c r="N488" s="193">
        <f t="shared" si="104"/>
        <v>0</v>
      </c>
    </row>
    <row r="489" spans="1:14" s="53" customFormat="1" ht="15.75" customHeight="1">
      <c r="A489" s="136"/>
      <c r="B489" s="156" t="s">
        <v>586</v>
      </c>
      <c r="C489" s="38" t="s">
        <v>926</v>
      </c>
      <c r="D489" s="198">
        <v>290475</v>
      </c>
      <c r="E489" s="198"/>
      <c r="F489" s="198"/>
      <c r="G489" s="198">
        <f>D489+E489-F489</f>
        <v>290475</v>
      </c>
      <c r="H489" s="198">
        <f>G489</f>
        <v>290475</v>
      </c>
      <c r="I489" s="198">
        <f>H489</f>
        <v>290475</v>
      </c>
      <c r="J489" s="195"/>
      <c r="K489" s="195"/>
      <c r="L489" s="198"/>
      <c r="M489" s="198"/>
      <c r="N489" s="341"/>
    </row>
    <row r="490" spans="1:14" s="53" customFormat="1" ht="18" customHeight="1">
      <c r="A490" s="136"/>
      <c r="B490" s="156" t="s">
        <v>590</v>
      </c>
      <c r="C490" s="38" t="s">
        <v>649</v>
      </c>
      <c r="D490" s="198">
        <v>18804</v>
      </c>
      <c r="E490" s="198"/>
      <c r="F490" s="198"/>
      <c r="G490" s="198">
        <f aca="true" t="shared" si="105" ref="G490:G506">D490+E490-F490</f>
        <v>18804</v>
      </c>
      <c r="H490" s="198">
        <f aca="true" t="shared" si="106" ref="H490:H506">G490</f>
        <v>18804</v>
      </c>
      <c r="I490" s="198">
        <f>H490</f>
        <v>18804</v>
      </c>
      <c r="J490" s="195"/>
      <c r="K490" s="195"/>
      <c r="L490" s="198"/>
      <c r="M490" s="198"/>
      <c r="N490" s="341"/>
    </row>
    <row r="491" spans="1:14" s="53" customFormat="1" ht="18" customHeight="1">
      <c r="A491" s="136"/>
      <c r="B491" s="156" t="s">
        <v>616</v>
      </c>
      <c r="C491" s="38" t="s">
        <v>649</v>
      </c>
      <c r="D491" s="198">
        <v>46700</v>
      </c>
      <c r="E491" s="198"/>
      <c r="F491" s="198"/>
      <c r="G491" s="198">
        <f t="shared" si="105"/>
        <v>46700</v>
      </c>
      <c r="H491" s="198">
        <f t="shared" si="106"/>
        <v>46700</v>
      </c>
      <c r="I491" s="198"/>
      <c r="J491" s="195">
        <f>H491</f>
        <v>46700</v>
      </c>
      <c r="K491" s="195"/>
      <c r="L491" s="198"/>
      <c r="M491" s="198"/>
      <c r="N491" s="341"/>
    </row>
    <row r="492" spans="1:14" s="53" customFormat="1" ht="16.5" customHeight="1">
      <c r="A492" s="136"/>
      <c r="B492" s="156" t="s">
        <v>592</v>
      </c>
      <c r="C492" s="39" t="s">
        <v>593</v>
      </c>
      <c r="D492" s="198">
        <v>7410</v>
      </c>
      <c r="E492" s="198"/>
      <c r="F492" s="198"/>
      <c r="G492" s="198">
        <f t="shared" si="105"/>
        <v>7410</v>
      </c>
      <c r="H492" s="198">
        <f t="shared" si="106"/>
        <v>7410</v>
      </c>
      <c r="I492" s="198"/>
      <c r="J492" s="195">
        <f>H492</f>
        <v>7410</v>
      </c>
      <c r="K492" s="195"/>
      <c r="L492" s="198"/>
      <c r="M492" s="198"/>
      <c r="N492" s="341"/>
    </row>
    <row r="493" spans="1:14" s="53" customFormat="1" ht="16.5" customHeight="1">
      <c r="A493" s="139"/>
      <c r="B493" s="47" t="s">
        <v>132</v>
      </c>
      <c r="C493" s="39" t="s">
        <v>133</v>
      </c>
      <c r="D493" s="103">
        <v>2000</v>
      </c>
      <c r="E493" s="103"/>
      <c r="F493" s="103"/>
      <c r="G493" s="198">
        <f t="shared" si="105"/>
        <v>2000</v>
      </c>
      <c r="H493" s="198">
        <f t="shared" si="106"/>
        <v>2000</v>
      </c>
      <c r="I493" s="103">
        <f>H493</f>
        <v>2000</v>
      </c>
      <c r="J493" s="195"/>
      <c r="K493" s="195"/>
      <c r="L493" s="198"/>
      <c r="M493" s="198"/>
      <c r="N493" s="341"/>
    </row>
    <row r="494" spans="1:14" s="53" customFormat="1" ht="15.75" customHeight="1">
      <c r="A494" s="139"/>
      <c r="B494" s="47" t="s">
        <v>594</v>
      </c>
      <c r="C494" s="39" t="s">
        <v>718</v>
      </c>
      <c r="D494" s="103">
        <v>8060</v>
      </c>
      <c r="E494" s="103">
        <v>1000</v>
      </c>
      <c r="F494" s="103"/>
      <c r="G494" s="198">
        <f t="shared" si="105"/>
        <v>9060</v>
      </c>
      <c r="H494" s="198">
        <f t="shared" si="106"/>
        <v>9060</v>
      </c>
      <c r="I494" s="103"/>
      <c r="J494" s="195"/>
      <c r="K494" s="195"/>
      <c r="L494" s="198"/>
      <c r="M494" s="198"/>
      <c r="N494" s="341"/>
    </row>
    <row r="495" spans="1:14" s="53" customFormat="1" ht="15.75" customHeight="1">
      <c r="A495" s="139"/>
      <c r="B495" s="47" t="s">
        <v>596</v>
      </c>
      <c r="C495" s="39" t="s">
        <v>669</v>
      </c>
      <c r="D495" s="103">
        <v>7954</v>
      </c>
      <c r="E495" s="103"/>
      <c r="F495" s="103"/>
      <c r="G495" s="198">
        <f t="shared" si="105"/>
        <v>7954</v>
      </c>
      <c r="H495" s="198">
        <f t="shared" si="106"/>
        <v>7954</v>
      </c>
      <c r="I495" s="103"/>
      <c r="J495" s="195"/>
      <c r="K495" s="195"/>
      <c r="L495" s="198"/>
      <c r="M495" s="198"/>
      <c r="N495" s="341"/>
    </row>
    <row r="496" spans="1:14" s="53" customFormat="1" ht="15.75" customHeight="1">
      <c r="A496" s="139"/>
      <c r="B496" s="47" t="s">
        <v>655</v>
      </c>
      <c r="C496" s="39" t="s">
        <v>656</v>
      </c>
      <c r="D496" s="103">
        <v>400</v>
      </c>
      <c r="E496" s="103"/>
      <c r="F496" s="103"/>
      <c r="G496" s="198">
        <f t="shared" si="105"/>
        <v>400</v>
      </c>
      <c r="H496" s="198">
        <f t="shared" si="106"/>
        <v>400</v>
      </c>
      <c r="I496" s="103"/>
      <c r="J496" s="195"/>
      <c r="K496" s="195"/>
      <c r="L496" s="198"/>
      <c r="M496" s="198"/>
      <c r="N496" s="341"/>
    </row>
    <row r="497" spans="1:14" s="53" customFormat="1" ht="15.75" customHeight="1">
      <c r="A497" s="139"/>
      <c r="B497" s="47" t="s">
        <v>599</v>
      </c>
      <c r="C497" s="39" t="s">
        <v>671</v>
      </c>
      <c r="D497" s="103">
        <v>15452</v>
      </c>
      <c r="E497" s="103"/>
      <c r="F497" s="103"/>
      <c r="G497" s="198">
        <f t="shared" si="105"/>
        <v>15452</v>
      </c>
      <c r="H497" s="198">
        <f t="shared" si="106"/>
        <v>15452</v>
      </c>
      <c r="I497" s="103"/>
      <c r="J497" s="195"/>
      <c r="K497" s="195"/>
      <c r="L497" s="198"/>
      <c r="M497" s="198"/>
      <c r="N497" s="341"/>
    </row>
    <row r="498" spans="1:14" s="53" customFormat="1" ht="15.75" customHeight="1">
      <c r="A498" s="139"/>
      <c r="B498" s="47" t="s">
        <v>134</v>
      </c>
      <c r="C498" s="39" t="s">
        <v>135</v>
      </c>
      <c r="D498" s="103">
        <v>396</v>
      </c>
      <c r="E498" s="103"/>
      <c r="F498" s="103"/>
      <c r="G498" s="198">
        <f t="shared" si="105"/>
        <v>396</v>
      </c>
      <c r="H498" s="198">
        <f t="shared" si="106"/>
        <v>396</v>
      </c>
      <c r="I498" s="103"/>
      <c r="J498" s="195"/>
      <c r="K498" s="195"/>
      <c r="L498" s="198"/>
      <c r="M498" s="198"/>
      <c r="N498" s="341"/>
    </row>
    <row r="499" spans="1:14" s="53" customFormat="1" ht="15.75" customHeight="1">
      <c r="A499" s="139"/>
      <c r="B499" s="47" t="s">
        <v>871</v>
      </c>
      <c r="C499" s="38" t="s">
        <v>873</v>
      </c>
      <c r="D499" s="103">
        <v>2040</v>
      </c>
      <c r="E499" s="103"/>
      <c r="F499" s="103"/>
      <c r="G499" s="198">
        <f t="shared" si="105"/>
        <v>2040</v>
      </c>
      <c r="H499" s="198">
        <f t="shared" si="106"/>
        <v>2040</v>
      </c>
      <c r="I499" s="103"/>
      <c r="J499" s="195"/>
      <c r="K499" s="195"/>
      <c r="L499" s="198"/>
      <c r="M499" s="198"/>
      <c r="N499" s="341"/>
    </row>
    <row r="500" spans="1:14" s="53" customFormat="1" ht="15.75" customHeight="1">
      <c r="A500" s="139"/>
      <c r="B500" s="47" t="s">
        <v>862</v>
      </c>
      <c r="C500" s="38" t="s">
        <v>866</v>
      </c>
      <c r="D500" s="103">
        <v>3770</v>
      </c>
      <c r="E500" s="103"/>
      <c r="F500" s="103"/>
      <c r="G500" s="198">
        <f t="shared" si="105"/>
        <v>3770</v>
      </c>
      <c r="H500" s="198">
        <f t="shared" si="106"/>
        <v>3770</v>
      </c>
      <c r="I500" s="103"/>
      <c r="J500" s="195"/>
      <c r="K500" s="195"/>
      <c r="L500" s="198"/>
      <c r="M500" s="198"/>
      <c r="N500" s="341"/>
    </row>
    <row r="501" spans="1:14" s="53" customFormat="1" ht="15" customHeight="1">
      <c r="A501" s="139"/>
      <c r="B501" s="47" t="s">
        <v>601</v>
      </c>
      <c r="C501" s="39" t="s">
        <v>602</v>
      </c>
      <c r="D501" s="103">
        <v>1200</v>
      </c>
      <c r="E501" s="103"/>
      <c r="F501" s="103"/>
      <c r="G501" s="198">
        <f t="shared" si="105"/>
        <v>1200</v>
      </c>
      <c r="H501" s="198">
        <f t="shared" si="106"/>
        <v>1200</v>
      </c>
      <c r="I501" s="103"/>
      <c r="J501" s="195"/>
      <c r="K501" s="195"/>
      <c r="L501" s="198"/>
      <c r="M501" s="198"/>
      <c r="N501" s="341"/>
    </row>
    <row r="502" spans="1:14" s="53" customFormat="1" ht="15" customHeight="1">
      <c r="A502" s="139"/>
      <c r="B502" s="47" t="s">
        <v>605</v>
      </c>
      <c r="C502" s="39" t="s">
        <v>606</v>
      </c>
      <c r="D502" s="103">
        <v>8767</v>
      </c>
      <c r="E502" s="103"/>
      <c r="F502" s="103"/>
      <c r="G502" s="198">
        <f t="shared" si="105"/>
        <v>8767</v>
      </c>
      <c r="H502" s="198">
        <f t="shared" si="106"/>
        <v>8767</v>
      </c>
      <c r="I502" s="103"/>
      <c r="J502" s="195"/>
      <c r="K502" s="195"/>
      <c r="L502" s="198"/>
      <c r="M502" s="198"/>
      <c r="N502" s="341"/>
    </row>
    <row r="503" spans="1:14" s="53" customFormat="1" ht="14.25" customHeight="1">
      <c r="A503" s="139"/>
      <c r="B503" s="47" t="s">
        <v>147</v>
      </c>
      <c r="C503" s="39" t="s">
        <v>1034</v>
      </c>
      <c r="D503" s="103">
        <v>120</v>
      </c>
      <c r="E503" s="103"/>
      <c r="F503" s="103"/>
      <c r="G503" s="198">
        <f t="shared" si="105"/>
        <v>120</v>
      </c>
      <c r="H503" s="198">
        <f t="shared" si="106"/>
        <v>120</v>
      </c>
      <c r="I503" s="103"/>
      <c r="J503" s="195"/>
      <c r="K503" s="195"/>
      <c r="L503" s="198"/>
      <c r="M503" s="198"/>
      <c r="N503" s="341"/>
    </row>
    <row r="504" spans="1:14" s="53" customFormat="1" ht="14.25" customHeight="1">
      <c r="A504" s="139"/>
      <c r="B504" s="47" t="s">
        <v>863</v>
      </c>
      <c r="C504" s="38" t="s">
        <v>252</v>
      </c>
      <c r="D504" s="103">
        <v>2400</v>
      </c>
      <c r="E504" s="103"/>
      <c r="F504" s="103"/>
      <c r="G504" s="198">
        <f t="shared" si="105"/>
        <v>2400</v>
      </c>
      <c r="H504" s="198">
        <f t="shared" si="106"/>
        <v>2400</v>
      </c>
      <c r="I504" s="103"/>
      <c r="J504" s="195"/>
      <c r="K504" s="195"/>
      <c r="L504" s="198"/>
      <c r="M504" s="198"/>
      <c r="N504" s="341"/>
    </row>
    <row r="505" spans="1:14" s="53" customFormat="1" ht="14.25" customHeight="1">
      <c r="A505" s="139"/>
      <c r="B505" s="47" t="s">
        <v>864</v>
      </c>
      <c r="C505" s="38" t="s">
        <v>869</v>
      </c>
      <c r="D505" s="103">
        <v>600</v>
      </c>
      <c r="E505" s="103"/>
      <c r="F505" s="103"/>
      <c r="G505" s="198">
        <f t="shared" si="105"/>
        <v>600</v>
      </c>
      <c r="H505" s="198">
        <f t="shared" si="106"/>
        <v>600</v>
      </c>
      <c r="I505" s="103"/>
      <c r="J505" s="195"/>
      <c r="K505" s="195"/>
      <c r="L505" s="198"/>
      <c r="M505" s="198"/>
      <c r="N505" s="341"/>
    </row>
    <row r="506" spans="1:14" s="53" customFormat="1" ht="14.25" customHeight="1">
      <c r="A506" s="139"/>
      <c r="B506" s="47" t="s">
        <v>865</v>
      </c>
      <c r="C506" s="38" t="s">
        <v>870</v>
      </c>
      <c r="D506" s="103">
        <v>1850</v>
      </c>
      <c r="E506" s="103"/>
      <c r="F506" s="103"/>
      <c r="G506" s="198">
        <f t="shared" si="105"/>
        <v>1850</v>
      </c>
      <c r="H506" s="198">
        <f t="shared" si="106"/>
        <v>1850</v>
      </c>
      <c r="I506" s="103"/>
      <c r="J506" s="195"/>
      <c r="K506" s="195"/>
      <c r="L506" s="198"/>
      <c r="M506" s="198"/>
      <c r="N506" s="341"/>
    </row>
    <row r="507" spans="1:14" s="52" customFormat="1" ht="39.75" customHeight="1">
      <c r="A507" s="137" t="s">
        <v>925</v>
      </c>
      <c r="B507" s="154"/>
      <c r="C507" s="86" t="s">
        <v>927</v>
      </c>
      <c r="D507" s="192">
        <f>SUM(D508:D514)</f>
        <v>25631</v>
      </c>
      <c r="E507" s="192">
        <f>SUM(E508:E514)</f>
        <v>0</v>
      </c>
      <c r="F507" s="192">
        <f>SUM(F508:F514)</f>
        <v>0</v>
      </c>
      <c r="G507" s="192">
        <f>SUM(G508:G514)</f>
        <v>25631</v>
      </c>
      <c r="H507" s="192">
        <f aca="true" t="shared" si="107" ref="H507:N507">SUM(H508:H514)</f>
        <v>25631</v>
      </c>
      <c r="I507" s="192">
        <f t="shared" si="107"/>
        <v>11536</v>
      </c>
      <c r="J507" s="192">
        <f t="shared" si="107"/>
        <v>2068</v>
      </c>
      <c r="K507" s="192">
        <f t="shared" si="107"/>
        <v>0</v>
      </c>
      <c r="L507" s="192">
        <f t="shared" si="107"/>
        <v>0</v>
      </c>
      <c r="M507" s="192">
        <f t="shared" si="107"/>
        <v>0</v>
      </c>
      <c r="N507" s="193">
        <f t="shared" si="107"/>
        <v>0</v>
      </c>
    </row>
    <row r="508" spans="1:14" s="52" customFormat="1" ht="18.75" customHeight="1">
      <c r="A508" s="151"/>
      <c r="B508" s="47" t="s">
        <v>586</v>
      </c>
      <c r="C508" s="38" t="s">
        <v>926</v>
      </c>
      <c r="D508" s="103">
        <v>11536</v>
      </c>
      <c r="E508" s="103"/>
      <c r="F508" s="103"/>
      <c r="G508" s="103">
        <f aca="true" t="shared" si="108" ref="G508:G514">D508+E508-F508</f>
        <v>11536</v>
      </c>
      <c r="H508" s="103">
        <f>G508</f>
        <v>11536</v>
      </c>
      <c r="I508" s="103">
        <f>H508</f>
        <v>11536</v>
      </c>
      <c r="J508" s="103"/>
      <c r="K508" s="198"/>
      <c r="L508" s="198"/>
      <c r="M508" s="198"/>
      <c r="N508" s="341"/>
    </row>
    <row r="509" spans="1:14" s="52" customFormat="1" ht="14.25" customHeight="1">
      <c r="A509" s="151"/>
      <c r="B509" s="47" t="s">
        <v>616</v>
      </c>
      <c r="C509" s="38" t="s">
        <v>617</v>
      </c>
      <c r="D509" s="103">
        <v>1785</v>
      </c>
      <c r="E509" s="103"/>
      <c r="F509" s="103"/>
      <c r="G509" s="103">
        <f t="shared" si="108"/>
        <v>1785</v>
      </c>
      <c r="H509" s="103">
        <f aca="true" t="shared" si="109" ref="H509:H514">G509</f>
        <v>1785</v>
      </c>
      <c r="I509" s="103"/>
      <c r="J509" s="103">
        <f>H509</f>
        <v>1785</v>
      </c>
      <c r="K509" s="198"/>
      <c r="L509" s="198"/>
      <c r="M509" s="198"/>
      <c r="N509" s="341"/>
    </row>
    <row r="510" spans="1:14" s="52" customFormat="1" ht="13.5" customHeight="1">
      <c r="A510" s="151"/>
      <c r="B510" s="47" t="s">
        <v>592</v>
      </c>
      <c r="C510" s="38" t="s">
        <v>593</v>
      </c>
      <c r="D510" s="103">
        <v>283</v>
      </c>
      <c r="E510" s="103"/>
      <c r="F510" s="103"/>
      <c r="G510" s="103">
        <f t="shared" si="108"/>
        <v>283</v>
      </c>
      <c r="H510" s="103">
        <f t="shared" si="109"/>
        <v>283</v>
      </c>
      <c r="I510" s="103"/>
      <c r="J510" s="103">
        <f>H510</f>
        <v>283</v>
      </c>
      <c r="K510" s="198"/>
      <c r="L510" s="198"/>
      <c r="M510" s="198"/>
      <c r="N510" s="341"/>
    </row>
    <row r="511" spans="1:14" s="52" customFormat="1" ht="13.5" customHeight="1">
      <c r="A511" s="151"/>
      <c r="B511" s="45" t="s">
        <v>594</v>
      </c>
      <c r="C511" s="38" t="s">
        <v>718</v>
      </c>
      <c r="D511" s="103">
        <v>1500</v>
      </c>
      <c r="E511" s="103"/>
      <c r="F511" s="103"/>
      <c r="G511" s="103">
        <f t="shared" si="108"/>
        <v>1500</v>
      </c>
      <c r="H511" s="103">
        <f t="shared" si="109"/>
        <v>1500</v>
      </c>
      <c r="I511" s="103"/>
      <c r="J511" s="103"/>
      <c r="K511" s="198"/>
      <c r="L511" s="198"/>
      <c r="M511" s="198"/>
      <c r="N511" s="341"/>
    </row>
    <row r="512" spans="1:14" s="53" customFormat="1" ht="14.25" customHeight="1">
      <c r="A512" s="139"/>
      <c r="B512" s="47" t="s">
        <v>596</v>
      </c>
      <c r="C512" s="39" t="s">
        <v>669</v>
      </c>
      <c r="D512" s="103">
        <v>4800</v>
      </c>
      <c r="E512" s="103"/>
      <c r="F512" s="103"/>
      <c r="G512" s="103">
        <f t="shared" si="108"/>
        <v>4800</v>
      </c>
      <c r="H512" s="103">
        <f t="shared" si="109"/>
        <v>4800</v>
      </c>
      <c r="I512" s="103"/>
      <c r="J512" s="103"/>
      <c r="K512" s="198"/>
      <c r="L512" s="198"/>
      <c r="M512" s="198"/>
      <c r="N512" s="341"/>
    </row>
    <row r="513" spans="1:14" s="53" customFormat="1" ht="14.25" customHeight="1">
      <c r="A513" s="139"/>
      <c r="B513" s="47" t="s">
        <v>599</v>
      </c>
      <c r="C513" s="39" t="s">
        <v>671</v>
      </c>
      <c r="D513" s="103">
        <v>5274</v>
      </c>
      <c r="E513" s="103"/>
      <c r="F513" s="103"/>
      <c r="G513" s="103">
        <f t="shared" si="108"/>
        <v>5274</v>
      </c>
      <c r="H513" s="103">
        <f t="shared" si="109"/>
        <v>5274</v>
      </c>
      <c r="I513" s="103"/>
      <c r="J513" s="103"/>
      <c r="K513" s="198"/>
      <c r="L513" s="198"/>
      <c r="M513" s="198"/>
      <c r="N513" s="341"/>
    </row>
    <row r="514" spans="1:14" s="53" customFormat="1" ht="14.25" customHeight="1">
      <c r="A514" s="139"/>
      <c r="B514" s="47" t="s">
        <v>605</v>
      </c>
      <c r="C514" s="39" t="s">
        <v>606</v>
      </c>
      <c r="D514" s="103">
        <v>453</v>
      </c>
      <c r="E514" s="103"/>
      <c r="F514" s="103"/>
      <c r="G514" s="103">
        <f t="shared" si="108"/>
        <v>453</v>
      </c>
      <c r="H514" s="103">
        <f t="shared" si="109"/>
        <v>453</v>
      </c>
      <c r="I514" s="103"/>
      <c r="J514" s="103"/>
      <c r="K514" s="198"/>
      <c r="L514" s="198"/>
      <c r="M514" s="198"/>
      <c r="N514" s="341"/>
    </row>
    <row r="515" spans="1:14" s="53" customFormat="1" ht="18.75" customHeight="1">
      <c r="A515" s="137" t="s">
        <v>694</v>
      </c>
      <c r="B515" s="160"/>
      <c r="C515" s="86" t="s">
        <v>651</v>
      </c>
      <c r="D515" s="192">
        <f>SUM(D516:D526)</f>
        <v>107662</v>
      </c>
      <c r="E515" s="192">
        <f aca="true" t="shared" si="110" ref="E515:N515">SUM(E516:E526)</f>
        <v>5600</v>
      </c>
      <c r="F515" s="192">
        <f t="shared" si="110"/>
        <v>5600</v>
      </c>
      <c r="G515" s="192">
        <f t="shared" si="110"/>
        <v>107662</v>
      </c>
      <c r="H515" s="192">
        <f t="shared" si="110"/>
        <v>107662</v>
      </c>
      <c r="I515" s="192">
        <f t="shared" si="110"/>
        <v>24655</v>
      </c>
      <c r="J515" s="192">
        <f t="shared" si="110"/>
        <v>1533</v>
      </c>
      <c r="K515" s="192">
        <f t="shared" si="110"/>
        <v>0</v>
      </c>
      <c r="L515" s="192">
        <f t="shared" si="110"/>
        <v>0</v>
      </c>
      <c r="M515" s="192">
        <f t="shared" si="110"/>
        <v>0</v>
      </c>
      <c r="N515" s="193">
        <f t="shared" si="110"/>
        <v>0</v>
      </c>
    </row>
    <row r="516" spans="1:14" s="53" customFormat="1" ht="18.75" customHeight="1">
      <c r="A516" s="349"/>
      <c r="B516" s="206" t="s">
        <v>586</v>
      </c>
      <c r="C516" s="38" t="s">
        <v>587</v>
      </c>
      <c r="D516" s="205">
        <v>2660</v>
      </c>
      <c r="E516" s="205"/>
      <c r="F516" s="205"/>
      <c r="G516" s="205">
        <f aca="true" t="shared" si="111" ref="G516:G526">D516+E516-F516</f>
        <v>2660</v>
      </c>
      <c r="H516" s="205">
        <f>G516</f>
        <v>2660</v>
      </c>
      <c r="I516" s="205">
        <f>H516</f>
        <v>2660</v>
      </c>
      <c r="J516" s="205"/>
      <c r="K516" s="205"/>
      <c r="L516" s="205"/>
      <c r="M516" s="205"/>
      <c r="N516" s="240"/>
    </row>
    <row r="517" spans="1:14" s="53" customFormat="1" ht="18.75" customHeight="1">
      <c r="A517" s="349"/>
      <c r="B517" s="206" t="s">
        <v>616</v>
      </c>
      <c r="C517" s="38" t="s">
        <v>852</v>
      </c>
      <c r="D517" s="205">
        <v>1324</v>
      </c>
      <c r="E517" s="205"/>
      <c r="F517" s="205"/>
      <c r="G517" s="205">
        <f t="shared" si="111"/>
        <v>1324</v>
      </c>
      <c r="H517" s="205">
        <f aca="true" t="shared" si="112" ref="H517:H526">G517</f>
        <v>1324</v>
      </c>
      <c r="I517" s="205"/>
      <c r="J517" s="205">
        <f>H517</f>
        <v>1324</v>
      </c>
      <c r="K517" s="205"/>
      <c r="L517" s="205"/>
      <c r="M517" s="205"/>
      <c r="N517" s="240"/>
    </row>
    <row r="518" spans="1:14" s="53" customFormat="1" ht="18.75" customHeight="1">
      <c r="A518" s="349"/>
      <c r="B518" s="206" t="s">
        <v>592</v>
      </c>
      <c r="C518" s="38" t="s">
        <v>593</v>
      </c>
      <c r="D518" s="205">
        <v>209</v>
      </c>
      <c r="E518" s="205"/>
      <c r="F518" s="205"/>
      <c r="G518" s="205">
        <f t="shared" si="111"/>
        <v>209</v>
      </c>
      <c r="H518" s="205">
        <f t="shared" si="112"/>
        <v>209</v>
      </c>
      <c r="I518" s="205"/>
      <c r="J518" s="205">
        <f>H518</f>
        <v>209</v>
      </c>
      <c r="K518" s="205"/>
      <c r="L518" s="205"/>
      <c r="M518" s="205"/>
      <c r="N518" s="240"/>
    </row>
    <row r="519" spans="1:14" s="53" customFormat="1" ht="15.75" customHeight="1">
      <c r="A519" s="136"/>
      <c r="B519" s="206" t="s">
        <v>132</v>
      </c>
      <c r="C519" s="38" t="s">
        <v>133</v>
      </c>
      <c r="D519" s="205">
        <v>21995</v>
      </c>
      <c r="E519" s="205"/>
      <c r="F519" s="205"/>
      <c r="G519" s="205">
        <f t="shared" si="111"/>
        <v>21995</v>
      </c>
      <c r="H519" s="205">
        <f t="shared" si="112"/>
        <v>21995</v>
      </c>
      <c r="I519" s="205">
        <f>H519</f>
        <v>21995</v>
      </c>
      <c r="J519" s="205"/>
      <c r="K519" s="205"/>
      <c r="L519" s="205"/>
      <c r="M519" s="205"/>
      <c r="N519" s="240"/>
    </row>
    <row r="520" spans="1:14" s="53" customFormat="1" ht="14.25" customHeight="1">
      <c r="A520" s="151"/>
      <c r="B520" s="45" t="s">
        <v>594</v>
      </c>
      <c r="C520" s="38" t="s">
        <v>619</v>
      </c>
      <c r="D520" s="103">
        <v>40054</v>
      </c>
      <c r="E520" s="103"/>
      <c r="F520" s="103"/>
      <c r="G520" s="205">
        <f t="shared" si="111"/>
        <v>40054</v>
      </c>
      <c r="H520" s="205">
        <f t="shared" si="112"/>
        <v>40054</v>
      </c>
      <c r="I520" s="103"/>
      <c r="J520" s="103"/>
      <c r="K520" s="198"/>
      <c r="L520" s="198"/>
      <c r="M520" s="198"/>
      <c r="N520" s="341"/>
    </row>
    <row r="521" spans="1:14" s="53" customFormat="1" ht="14.25" customHeight="1">
      <c r="A521" s="151"/>
      <c r="B521" s="45" t="s">
        <v>596</v>
      </c>
      <c r="C521" s="39" t="s">
        <v>669</v>
      </c>
      <c r="D521" s="103">
        <v>18400</v>
      </c>
      <c r="E521" s="103"/>
      <c r="F521" s="103"/>
      <c r="G521" s="205">
        <f t="shared" si="111"/>
        <v>18400</v>
      </c>
      <c r="H521" s="205">
        <f t="shared" si="112"/>
        <v>18400</v>
      </c>
      <c r="I521" s="103"/>
      <c r="J521" s="103"/>
      <c r="K521" s="198"/>
      <c r="L521" s="198"/>
      <c r="M521" s="198"/>
      <c r="N521" s="341"/>
    </row>
    <row r="522" spans="1:14" s="53" customFormat="1" ht="14.25" customHeight="1">
      <c r="A522" s="151"/>
      <c r="B522" s="45" t="s">
        <v>599</v>
      </c>
      <c r="C522" s="39" t="s">
        <v>671</v>
      </c>
      <c r="D522" s="103">
        <v>18920</v>
      </c>
      <c r="E522" s="103"/>
      <c r="F522" s="103">
        <v>5600</v>
      </c>
      <c r="G522" s="205">
        <f t="shared" si="111"/>
        <v>13320</v>
      </c>
      <c r="H522" s="205">
        <f t="shared" si="112"/>
        <v>13320</v>
      </c>
      <c r="I522" s="103"/>
      <c r="J522" s="103"/>
      <c r="K522" s="198"/>
      <c r="L522" s="198"/>
      <c r="M522" s="198"/>
      <c r="N522" s="341"/>
    </row>
    <row r="523" spans="1:14" s="53" customFormat="1" ht="14.25" customHeight="1">
      <c r="A523" s="151"/>
      <c r="B523" s="45" t="s">
        <v>862</v>
      </c>
      <c r="C523" s="38" t="s">
        <v>866</v>
      </c>
      <c r="D523" s="103">
        <v>1100</v>
      </c>
      <c r="E523" s="103"/>
      <c r="F523" s="103"/>
      <c r="G523" s="205">
        <f t="shared" si="111"/>
        <v>1100</v>
      </c>
      <c r="H523" s="205">
        <f t="shared" si="112"/>
        <v>1100</v>
      </c>
      <c r="I523" s="103"/>
      <c r="J523" s="103"/>
      <c r="K523" s="198"/>
      <c r="L523" s="198"/>
      <c r="M523" s="198"/>
      <c r="N523" s="341"/>
    </row>
    <row r="524" spans="1:14" s="53" customFormat="1" ht="14.25" customHeight="1">
      <c r="A524" s="151"/>
      <c r="B524" s="45" t="s">
        <v>863</v>
      </c>
      <c r="C524" s="38" t="s">
        <v>252</v>
      </c>
      <c r="D524" s="103"/>
      <c r="E524" s="103">
        <v>5600</v>
      </c>
      <c r="F524" s="103"/>
      <c r="G524" s="205">
        <f t="shared" si="111"/>
        <v>5600</v>
      </c>
      <c r="H524" s="205">
        <f t="shared" si="112"/>
        <v>5600</v>
      </c>
      <c r="I524" s="103"/>
      <c r="J524" s="103"/>
      <c r="K524" s="198"/>
      <c r="L524" s="198"/>
      <c r="M524" s="198"/>
      <c r="N524" s="341"/>
    </row>
    <row r="525" spans="1:14" s="53" customFormat="1" ht="14.25" customHeight="1">
      <c r="A525" s="151"/>
      <c r="B525" s="47" t="s">
        <v>864</v>
      </c>
      <c r="C525" s="38" t="s">
        <v>869</v>
      </c>
      <c r="D525" s="103">
        <v>1000</v>
      </c>
      <c r="E525" s="103"/>
      <c r="F525" s="103"/>
      <c r="G525" s="205">
        <f t="shared" si="111"/>
        <v>1000</v>
      </c>
      <c r="H525" s="205">
        <f t="shared" si="112"/>
        <v>1000</v>
      </c>
      <c r="I525" s="103"/>
      <c r="J525" s="103"/>
      <c r="K525" s="198"/>
      <c r="L525" s="198"/>
      <c r="M525" s="198"/>
      <c r="N525" s="341"/>
    </row>
    <row r="526" spans="1:14" s="53" customFormat="1" ht="14.25" customHeight="1">
      <c r="A526" s="151"/>
      <c r="B526" s="45" t="s">
        <v>865</v>
      </c>
      <c r="C526" s="38" t="s">
        <v>870</v>
      </c>
      <c r="D526" s="103">
        <v>2000</v>
      </c>
      <c r="E526" s="103"/>
      <c r="F526" s="103"/>
      <c r="G526" s="205">
        <f t="shared" si="111"/>
        <v>2000</v>
      </c>
      <c r="H526" s="205">
        <f t="shared" si="112"/>
        <v>2000</v>
      </c>
      <c r="I526" s="103"/>
      <c r="J526" s="103"/>
      <c r="K526" s="198"/>
      <c r="L526" s="198"/>
      <c r="M526" s="198"/>
      <c r="N526" s="341"/>
    </row>
    <row r="527" spans="1:14" s="53" customFormat="1" ht="24.75" customHeight="1">
      <c r="A527" s="152" t="s">
        <v>838</v>
      </c>
      <c r="B527" s="158"/>
      <c r="C527" s="69" t="s">
        <v>693</v>
      </c>
      <c r="D527" s="196">
        <f>D528+D530+D541+D566</f>
        <v>2122668</v>
      </c>
      <c r="E527" s="196">
        <f>E528+E530+E541+E566</f>
        <v>5710</v>
      </c>
      <c r="F527" s="196">
        <f>F528+F530+F541+F566</f>
        <v>200750</v>
      </c>
      <c r="G527" s="196">
        <f>G528+G530+G541+G566</f>
        <v>1927628</v>
      </c>
      <c r="H527" s="196">
        <f aca="true" t="shared" si="113" ref="H527:N527">H528+H530+H541+H566</f>
        <v>1877628</v>
      </c>
      <c r="I527" s="196">
        <f t="shared" si="113"/>
        <v>1226240</v>
      </c>
      <c r="J527" s="196">
        <f t="shared" si="113"/>
        <v>203355</v>
      </c>
      <c r="K527" s="196">
        <f t="shared" si="113"/>
        <v>28770</v>
      </c>
      <c r="L527" s="196">
        <f t="shared" si="113"/>
        <v>0</v>
      </c>
      <c r="M527" s="196">
        <f t="shared" si="113"/>
        <v>0</v>
      </c>
      <c r="N527" s="197">
        <f t="shared" si="113"/>
        <v>50000</v>
      </c>
    </row>
    <row r="528" spans="1:14" s="53" customFormat="1" ht="24.75" customHeight="1">
      <c r="A528" s="137" t="s">
        <v>857</v>
      </c>
      <c r="B528" s="160"/>
      <c r="C528" s="86" t="s">
        <v>510</v>
      </c>
      <c r="D528" s="192">
        <f>D529</f>
        <v>28770</v>
      </c>
      <c r="E528" s="192">
        <f>E529</f>
        <v>0</v>
      </c>
      <c r="F528" s="192">
        <f>F529</f>
        <v>0</v>
      </c>
      <c r="G528" s="192">
        <f>G529</f>
        <v>28770</v>
      </c>
      <c r="H528" s="192">
        <f aca="true" t="shared" si="114" ref="H528:N528">H529</f>
        <v>28770</v>
      </c>
      <c r="I528" s="192">
        <f t="shared" si="114"/>
        <v>0</v>
      </c>
      <c r="J528" s="192">
        <f t="shared" si="114"/>
        <v>0</v>
      </c>
      <c r="K528" s="192">
        <f t="shared" si="114"/>
        <v>28770</v>
      </c>
      <c r="L528" s="192">
        <f t="shared" si="114"/>
        <v>0</v>
      </c>
      <c r="M528" s="192">
        <f t="shared" si="114"/>
        <v>0</v>
      </c>
      <c r="N528" s="193">
        <f t="shared" si="114"/>
        <v>0</v>
      </c>
    </row>
    <row r="529" spans="1:14" s="53" customFormat="1" ht="24" customHeight="1">
      <c r="A529" s="136"/>
      <c r="B529" s="45" t="s">
        <v>311</v>
      </c>
      <c r="C529" s="38" t="s">
        <v>414</v>
      </c>
      <c r="D529" s="198">
        <v>28770</v>
      </c>
      <c r="E529" s="198"/>
      <c r="F529" s="198"/>
      <c r="G529" s="198">
        <f>D529+E529-F529</f>
        <v>28770</v>
      </c>
      <c r="H529" s="198">
        <f>G529</f>
        <v>28770</v>
      </c>
      <c r="I529" s="203"/>
      <c r="J529" s="203"/>
      <c r="K529" s="198">
        <f>H529</f>
        <v>28770</v>
      </c>
      <c r="L529" s="198"/>
      <c r="M529" s="198"/>
      <c r="N529" s="341"/>
    </row>
    <row r="530" spans="1:14" s="53" customFormat="1" ht="17.25" customHeight="1">
      <c r="A530" s="137" t="s">
        <v>850</v>
      </c>
      <c r="B530" s="160"/>
      <c r="C530" s="86" t="s">
        <v>98</v>
      </c>
      <c r="D530" s="192">
        <f>SUM(D531:D540)</f>
        <v>29672</v>
      </c>
      <c r="E530" s="192">
        <f>SUM(E531:E540)</f>
        <v>0</v>
      </c>
      <c r="F530" s="192">
        <f>SUM(F531:F540)</f>
        <v>0</v>
      </c>
      <c r="G530" s="192">
        <f>SUM(G531:G540)</f>
        <v>29672</v>
      </c>
      <c r="H530" s="192">
        <f>SUM(H531:H540)</f>
        <v>29672</v>
      </c>
      <c r="I530" s="192">
        <f aca="true" t="shared" si="115" ref="I530:N530">SUM(I531:I540)</f>
        <v>20151</v>
      </c>
      <c r="J530" s="192">
        <f t="shared" si="115"/>
        <v>3533</v>
      </c>
      <c r="K530" s="192">
        <f t="shared" si="115"/>
        <v>0</v>
      </c>
      <c r="L530" s="192">
        <f t="shared" si="115"/>
        <v>0</v>
      </c>
      <c r="M530" s="192">
        <f t="shared" si="115"/>
        <v>0</v>
      </c>
      <c r="N530" s="193">
        <f t="shared" si="115"/>
        <v>0</v>
      </c>
    </row>
    <row r="531" spans="1:14" s="53" customFormat="1" ht="16.5" customHeight="1">
      <c r="A531" s="139"/>
      <c r="B531" s="157" t="s">
        <v>586</v>
      </c>
      <c r="C531" s="38" t="s">
        <v>587</v>
      </c>
      <c r="D531" s="103">
        <v>18876</v>
      </c>
      <c r="E531" s="103"/>
      <c r="F531" s="103"/>
      <c r="G531" s="103">
        <f>D531+E531-F531</f>
        <v>18876</v>
      </c>
      <c r="H531" s="103">
        <f>G531</f>
        <v>18876</v>
      </c>
      <c r="I531" s="103">
        <f>H531</f>
        <v>18876</v>
      </c>
      <c r="J531" s="194"/>
      <c r="K531" s="195"/>
      <c r="L531" s="198"/>
      <c r="M531" s="198"/>
      <c r="N531" s="341"/>
    </row>
    <row r="532" spans="1:14" s="53" customFormat="1" ht="13.5" customHeight="1">
      <c r="A532" s="139"/>
      <c r="B532" s="157" t="s">
        <v>590</v>
      </c>
      <c r="C532" s="38" t="s">
        <v>591</v>
      </c>
      <c r="D532" s="103">
        <v>1275</v>
      </c>
      <c r="E532" s="103"/>
      <c r="F532" s="103"/>
      <c r="G532" s="103">
        <f aca="true" t="shared" si="116" ref="G532:G540">D532+E532-F532</f>
        <v>1275</v>
      </c>
      <c r="H532" s="103">
        <f aca="true" t="shared" si="117" ref="H532:H540">G532</f>
        <v>1275</v>
      </c>
      <c r="I532" s="103">
        <f>H532</f>
        <v>1275</v>
      </c>
      <c r="J532" s="194"/>
      <c r="K532" s="195"/>
      <c r="L532" s="198"/>
      <c r="M532" s="198"/>
      <c r="N532" s="341"/>
    </row>
    <row r="533" spans="1:14" s="53" customFormat="1" ht="14.25" customHeight="1">
      <c r="A533" s="139"/>
      <c r="B533" s="159" t="s">
        <v>616</v>
      </c>
      <c r="C533" s="38" t="s">
        <v>852</v>
      </c>
      <c r="D533" s="103">
        <v>3042</v>
      </c>
      <c r="E533" s="103"/>
      <c r="F533" s="103"/>
      <c r="G533" s="103">
        <f t="shared" si="116"/>
        <v>3042</v>
      </c>
      <c r="H533" s="103">
        <f t="shared" si="117"/>
        <v>3042</v>
      </c>
      <c r="I533" s="103"/>
      <c r="J533" s="194">
        <f>H533</f>
        <v>3042</v>
      </c>
      <c r="K533" s="195"/>
      <c r="L533" s="198"/>
      <c r="M533" s="198"/>
      <c r="N533" s="341"/>
    </row>
    <row r="534" spans="1:14" s="53" customFormat="1" ht="13.5" customHeight="1">
      <c r="A534" s="139"/>
      <c r="B534" s="159" t="s">
        <v>592</v>
      </c>
      <c r="C534" s="38" t="s">
        <v>593</v>
      </c>
      <c r="D534" s="103">
        <v>491</v>
      </c>
      <c r="E534" s="103"/>
      <c r="F534" s="103"/>
      <c r="G534" s="103">
        <f t="shared" si="116"/>
        <v>491</v>
      </c>
      <c r="H534" s="103">
        <f t="shared" si="117"/>
        <v>491</v>
      </c>
      <c r="I534" s="103"/>
      <c r="J534" s="194">
        <f>H534</f>
        <v>491</v>
      </c>
      <c r="K534" s="195"/>
      <c r="L534" s="198"/>
      <c r="M534" s="198"/>
      <c r="N534" s="341"/>
    </row>
    <row r="535" spans="1:14" s="53" customFormat="1" ht="13.5" customHeight="1">
      <c r="A535" s="139"/>
      <c r="B535" s="157" t="s">
        <v>594</v>
      </c>
      <c r="C535" s="38" t="s">
        <v>718</v>
      </c>
      <c r="D535" s="103">
        <v>550</v>
      </c>
      <c r="E535" s="103"/>
      <c r="F535" s="103"/>
      <c r="G535" s="103">
        <f t="shared" si="116"/>
        <v>550</v>
      </c>
      <c r="H535" s="103">
        <f t="shared" si="117"/>
        <v>550</v>
      </c>
      <c r="I535" s="103"/>
      <c r="J535" s="194"/>
      <c r="K535" s="195"/>
      <c r="L535" s="198"/>
      <c r="M535" s="198"/>
      <c r="N535" s="341"/>
    </row>
    <row r="536" spans="1:14" s="53" customFormat="1" ht="14.25" customHeight="1">
      <c r="A536" s="139"/>
      <c r="B536" s="157" t="s">
        <v>599</v>
      </c>
      <c r="C536" s="38" t="s">
        <v>671</v>
      </c>
      <c r="D536" s="103">
        <v>1190</v>
      </c>
      <c r="E536" s="103"/>
      <c r="F536" s="103"/>
      <c r="G536" s="103">
        <f t="shared" si="116"/>
        <v>1190</v>
      </c>
      <c r="H536" s="103">
        <f t="shared" si="117"/>
        <v>1190</v>
      </c>
      <c r="I536" s="103"/>
      <c r="J536" s="194"/>
      <c r="K536" s="195"/>
      <c r="L536" s="198"/>
      <c r="M536" s="198"/>
      <c r="N536" s="341"/>
    </row>
    <row r="537" spans="1:14" s="53" customFormat="1" ht="14.25" customHeight="1">
      <c r="A537" s="139"/>
      <c r="B537" s="157" t="s">
        <v>862</v>
      </c>
      <c r="C537" s="38" t="s">
        <v>866</v>
      </c>
      <c r="D537" s="103">
        <v>550</v>
      </c>
      <c r="E537" s="103"/>
      <c r="F537" s="103"/>
      <c r="G537" s="103">
        <f t="shared" si="116"/>
        <v>550</v>
      </c>
      <c r="H537" s="103">
        <f t="shared" si="117"/>
        <v>550</v>
      </c>
      <c r="I537" s="103"/>
      <c r="J537" s="194"/>
      <c r="K537" s="195"/>
      <c r="L537" s="198"/>
      <c r="M537" s="198"/>
      <c r="N537" s="341"/>
    </row>
    <row r="538" spans="1:14" s="53" customFormat="1" ht="12.75" customHeight="1">
      <c r="A538" s="139"/>
      <c r="B538" s="157" t="s">
        <v>605</v>
      </c>
      <c r="C538" s="38" t="s">
        <v>606</v>
      </c>
      <c r="D538" s="103">
        <v>472</v>
      </c>
      <c r="E538" s="103"/>
      <c r="F538" s="103"/>
      <c r="G538" s="103">
        <f t="shared" si="116"/>
        <v>472</v>
      </c>
      <c r="H538" s="103">
        <f t="shared" si="117"/>
        <v>472</v>
      </c>
      <c r="I538" s="103"/>
      <c r="J538" s="194"/>
      <c r="K538" s="195"/>
      <c r="L538" s="198"/>
      <c r="M538" s="198"/>
      <c r="N538" s="341"/>
    </row>
    <row r="539" spans="1:14" s="53" customFormat="1" ht="12.75" customHeight="1">
      <c r="A539" s="139"/>
      <c r="B539" s="157" t="s">
        <v>864</v>
      </c>
      <c r="C539" s="38" t="s">
        <v>869</v>
      </c>
      <c r="D539" s="103">
        <v>400</v>
      </c>
      <c r="E539" s="103"/>
      <c r="F539" s="103"/>
      <c r="G539" s="103">
        <f t="shared" si="116"/>
        <v>400</v>
      </c>
      <c r="H539" s="103">
        <f t="shared" si="117"/>
        <v>400</v>
      </c>
      <c r="I539" s="103"/>
      <c r="J539" s="194"/>
      <c r="K539" s="195"/>
      <c r="L539" s="198"/>
      <c r="M539" s="198"/>
      <c r="N539" s="341"/>
    </row>
    <row r="540" spans="1:14" s="53" customFormat="1" ht="12.75" customHeight="1">
      <c r="A540" s="139"/>
      <c r="B540" s="157" t="s">
        <v>865</v>
      </c>
      <c r="C540" s="38" t="s">
        <v>870</v>
      </c>
      <c r="D540" s="103">
        <v>2826</v>
      </c>
      <c r="E540" s="103"/>
      <c r="F540" s="103"/>
      <c r="G540" s="103">
        <f t="shared" si="116"/>
        <v>2826</v>
      </c>
      <c r="H540" s="103">
        <f t="shared" si="117"/>
        <v>2826</v>
      </c>
      <c r="I540" s="103"/>
      <c r="J540" s="194"/>
      <c r="K540" s="195"/>
      <c r="L540" s="198"/>
      <c r="M540" s="198"/>
      <c r="N540" s="341"/>
    </row>
    <row r="541" spans="1:14" s="53" customFormat="1" ht="15.75" customHeight="1">
      <c r="A541" s="137" t="s">
        <v>882</v>
      </c>
      <c r="B541" s="161"/>
      <c r="C541" s="86" t="s">
        <v>883</v>
      </c>
      <c r="D541" s="192">
        <f>SUM(D542:D565)</f>
        <v>1486849</v>
      </c>
      <c r="E541" s="192">
        <f aca="true" t="shared" si="118" ref="E541:N541">SUM(E542:E565)</f>
        <v>5710</v>
      </c>
      <c r="F541" s="192">
        <f t="shared" si="118"/>
        <v>200750</v>
      </c>
      <c r="G541" s="192">
        <f t="shared" si="118"/>
        <v>1291809</v>
      </c>
      <c r="H541" s="192">
        <f t="shared" si="118"/>
        <v>1241809</v>
      </c>
      <c r="I541" s="192">
        <f t="shared" si="118"/>
        <v>930857</v>
      </c>
      <c r="J541" s="192">
        <f t="shared" si="118"/>
        <v>165921</v>
      </c>
      <c r="K541" s="192">
        <f t="shared" si="118"/>
        <v>0</v>
      </c>
      <c r="L541" s="192">
        <f t="shared" si="118"/>
        <v>0</v>
      </c>
      <c r="M541" s="192">
        <f t="shared" si="118"/>
        <v>0</v>
      </c>
      <c r="N541" s="193">
        <f t="shared" si="118"/>
        <v>50000</v>
      </c>
    </row>
    <row r="542" spans="1:14" s="53" customFormat="1" ht="15.75" customHeight="1">
      <c r="A542" s="151"/>
      <c r="B542" s="157" t="s">
        <v>239</v>
      </c>
      <c r="C542" s="38" t="s">
        <v>928</v>
      </c>
      <c r="D542" s="103">
        <v>3000</v>
      </c>
      <c r="E542" s="103"/>
      <c r="F542" s="103"/>
      <c r="G542" s="103">
        <f>D542+E542-F542</f>
        <v>3000</v>
      </c>
      <c r="H542" s="103">
        <f>G542</f>
        <v>3000</v>
      </c>
      <c r="I542" s="224"/>
      <c r="J542" s="103"/>
      <c r="K542" s="111"/>
      <c r="L542" s="198"/>
      <c r="M542" s="198"/>
      <c r="N542" s="341"/>
    </row>
    <row r="543" spans="1:14" s="53" customFormat="1" ht="15.75" customHeight="1">
      <c r="A543" s="139"/>
      <c r="B543" s="157" t="s">
        <v>586</v>
      </c>
      <c r="C543" s="38" t="s">
        <v>926</v>
      </c>
      <c r="D543" s="103">
        <v>819745</v>
      </c>
      <c r="E543" s="103"/>
      <c r="F543" s="103"/>
      <c r="G543" s="103">
        <f aca="true" t="shared" si="119" ref="G543:G565">D543+E543-F543</f>
        <v>819745</v>
      </c>
      <c r="H543" s="103">
        <f aca="true" t="shared" si="120" ref="H543:H564">G543</f>
        <v>819745</v>
      </c>
      <c r="I543" s="103">
        <f>H543</f>
        <v>819745</v>
      </c>
      <c r="J543" s="103"/>
      <c r="K543" s="194"/>
      <c r="L543" s="198"/>
      <c r="M543" s="198"/>
      <c r="N543" s="341"/>
    </row>
    <row r="544" spans="1:14" s="53" customFormat="1" ht="15.75" customHeight="1">
      <c r="A544" s="139"/>
      <c r="B544" s="157" t="s">
        <v>853</v>
      </c>
      <c r="C544" s="38" t="s">
        <v>926</v>
      </c>
      <c r="D544" s="103">
        <v>33783</v>
      </c>
      <c r="E544" s="103"/>
      <c r="F544" s="103"/>
      <c r="G544" s="103">
        <f t="shared" si="119"/>
        <v>33783</v>
      </c>
      <c r="H544" s="103">
        <f t="shared" si="120"/>
        <v>33783</v>
      </c>
      <c r="I544" s="103">
        <f>H544</f>
        <v>33783</v>
      </c>
      <c r="J544" s="103"/>
      <c r="K544" s="194"/>
      <c r="L544" s="198"/>
      <c r="M544" s="198"/>
      <c r="N544" s="341"/>
    </row>
    <row r="545" spans="1:14" s="53" customFormat="1" ht="15" customHeight="1">
      <c r="A545" s="139"/>
      <c r="B545" s="157" t="s">
        <v>590</v>
      </c>
      <c r="C545" s="38" t="s">
        <v>591</v>
      </c>
      <c r="D545" s="103">
        <v>60579</v>
      </c>
      <c r="E545" s="103"/>
      <c r="F545" s="103"/>
      <c r="G545" s="103">
        <f t="shared" si="119"/>
        <v>60579</v>
      </c>
      <c r="H545" s="103">
        <f t="shared" si="120"/>
        <v>60579</v>
      </c>
      <c r="I545" s="103">
        <f>H545</f>
        <v>60579</v>
      </c>
      <c r="J545" s="103"/>
      <c r="K545" s="194"/>
      <c r="L545" s="198"/>
      <c r="M545" s="198"/>
      <c r="N545" s="341"/>
    </row>
    <row r="546" spans="1:14" s="53" customFormat="1" ht="15" customHeight="1">
      <c r="A546" s="139"/>
      <c r="B546" s="157" t="s">
        <v>528</v>
      </c>
      <c r="C546" s="38" t="s">
        <v>591</v>
      </c>
      <c r="D546" s="103">
        <v>1390</v>
      </c>
      <c r="E546" s="103"/>
      <c r="F546" s="103"/>
      <c r="G546" s="103">
        <f t="shared" si="119"/>
        <v>1390</v>
      </c>
      <c r="H546" s="103">
        <f t="shared" si="120"/>
        <v>1390</v>
      </c>
      <c r="I546" s="103">
        <f>H546</f>
        <v>1390</v>
      </c>
      <c r="J546" s="103"/>
      <c r="K546" s="194"/>
      <c r="L546" s="198"/>
      <c r="M546" s="198"/>
      <c r="N546" s="341"/>
    </row>
    <row r="547" spans="1:14" s="53" customFormat="1" ht="15" customHeight="1">
      <c r="A547" s="139"/>
      <c r="B547" s="159" t="s">
        <v>635</v>
      </c>
      <c r="C547" s="38" t="s">
        <v>649</v>
      </c>
      <c r="D547" s="103">
        <v>129849</v>
      </c>
      <c r="E547" s="103">
        <v>5710</v>
      </c>
      <c r="F547" s="103"/>
      <c r="G547" s="103">
        <f t="shared" si="119"/>
        <v>135559</v>
      </c>
      <c r="H547" s="103">
        <f t="shared" si="120"/>
        <v>135559</v>
      </c>
      <c r="I547" s="103"/>
      <c r="J547" s="103">
        <f>H547</f>
        <v>135559</v>
      </c>
      <c r="K547" s="194"/>
      <c r="L547" s="198"/>
      <c r="M547" s="198"/>
      <c r="N547" s="341"/>
    </row>
    <row r="548" spans="1:14" s="53" customFormat="1" ht="15" customHeight="1">
      <c r="A548" s="139"/>
      <c r="B548" s="159" t="s">
        <v>854</v>
      </c>
      <c r="C548" s="38" t="s">
        <v>649</v>
      </c>
      <c r="D548" s="103">
        <v>6583</v>
      </c>
      <c r="E548" s="103"/>
      <c r="F548" s="103"/>
      <c r="G548" s="103">
        <f t="shared" si="119"/>
        <v>6583</v>
      </c>
      <c r="H548" s="103">
        <f t="shared" si="120"/>
        <v>6583</v>
      </c>
      <c r="I548" s="103"/>
      <c r="J548" s="103">
        <f>H548</f>
        <v>6583</v>
      </c>
      <c r="K548" s="194"/>
      <c r="L548" s="198"/>
      <c r="M548" s="198"/>
      <c r="N548" s="341"/>
    </row>
    <row r="549" spans="1:14" s="53" customFormat="1" ht="15" customHeight="1">
      <c r="A549" s="139"/>
      <c r="B549" s="159" t="s">
        <v>592</v>
      </c>
      <c r="C549" s="38" t="s">
        <v>593</v>
      </c>
      <c r="D549" s="103">
        <v>23467</v>
      </c>
      <c r="E549" s="103"/>
      <c r="F549" s="103">
        <v>750</v>
      </c>
      <c r="G549" s="103">
        <f t="shared" si="119"/>
        <v>22717</v>
      </c>
      <c r="H549" s="103">
        <f t="shared" si="120"/>
        <v>22717</v>
      </c>
      <c r="I549" s="103"/>
      <c r="J549" s="103">
        <f>H549</f>
        <v>22717</v>
      </c>
      <c r="K549" s="194"/>
      <c r="L549" s="198"/>
      <c r="M549" s="198"/>
      <c r="N549" s="341"/>
    </row>
    <row r="550" spans="1:14" s="53" customFormat="1" ht="15" customHeight="1">
      <c r="A550" s="139"/>
      <c r="B550" s="159" t="s">
        <v>855</v>
      </c>
      <c r="C550" s="38" t="s">
        <v>593</v>
      </c>
      <c r="D550" s="103">
        <v>1062</v>
      </c>
      <c r="E550" s="103"/>
      <c r="F550" s="103"/>
      <c r="G550" s="103">
        <f t="shared" si="119"/>
        <v>1062</v>
      </c>
      <c r="H550" s="103">
        <f t="shared" si="120"/>
        <v>1062</v>
      </c>
      <c r="I550" s="103"/>
      <c r="J550" s="103">
        <f>H550</f>
        <v>1062</v>
      </c>
      <c r="K550" s="194"/>
      <c r="L550" s="198"/>
      <c r="M550" s="198"/>
      <c r="N550" s="341"/>
    </row>
    <row r="551" spans="1:14" s="53" customFormat="1" ht="14.25" customHeight="1">
      <c r="A551" s="139"/>
      <c r="B551" s="157" t="s">
        <v>132</v>
      </c>
      <c r="C551" s="38" t="s">
        <v>133</v>
      </c>
      <c r="D551" s="103">
        <v>7200</v>
      </c>
      <c r="E551" s="103"/>
      <c r="F551" s="103"/>
      <c r="G551" s="103">
        <f t="shared" si="119"/>
        <v>7200</v>
      </c>
      <c r="H551" s="103">
        <f t="shared" si="120"/>
        <v>7200</v>
      </c>
      <c r="I551" s="103">
        <f>H551</f>
        <v>7200</v>
      </c>
      <c r="J551" s="103"/>
      <c r="K551" s="194"/>
      <c r="L551" s="198"/>
      <c r="M551" s="198"/>
      <c r="N551" s="341"/>
    </row>
    <row r="552" spans="1:14" s="53" customFormat="1" ht="14.25" customHeight="1">
      <c r="A552" s="139"/>
      <c r="B552" s="157" t="s">
        <v>919</v>
      </c>
      <c r="C552" s="38" t="s">
        <v>133</v>
      </c>
      <c r="D552" s="103">
        <v>8160</v>
      </c>
      <c r="E552" s="103"/>
      <c r="F552" s="103"/>
      <c r="G552" s="103">
        <f t="shared" si="119"/>
        <v>8160</v>
      </c>
      <c r="H552" s="103">
        <f t="shared" si="120"/>
        <v>8160</v>
      </c>
      <c r="I552" s="103">
        <f>H552</f>
        <v>8160</v>
      </c>
      <c r="J552" s="103"/>
      <c r="K552" s="194"/>
      <c r="L552" s="198"/>
      <c r="M552" s="198"/>
      <c r="N552" s="341"/>
    </row>
    <row r="553" spans="1:14" s="53" customFormat="1" ht="14.25" customHeight="1">
      <c r="A553" s="139"/>
      <c r="B553" s="157" t="s">
        <v>594</v>
      </c>
      <c r="C553" s="38" t="s">
        <v>718</v>
      </c>
      <c r="D553" s="103">
        <v>48930</v>
      </c>
      <c r="E553" s="103"/>
      <c r="F553" s="103"/>
      <c r="G553" s="103">
        <f t="shared" si="119"/>
        <v>48930</v>
      </c>
      <c r="H553" s="103">
        <f t="shared" si="120"/>
        <v>48930</v>
      </c>
      <c r="I553" s="103"/>
      <c r="J553" s="103"/>
      <c r="K553" s="194"/>
      <c r="L553" s="198"/>
      <c r="M553" s="198"/>
      <c r="N553" s="341"/>
    </row>
    <row r="554" spans="1:14" s="53" customFormat="1" ht="13.5" customHeight="1">
      <c r="A554" s="139"/>
      <c r="B554" s="157" t="s">
        <v>596</v>
      </c>
      <c r="C554" s="38" t="s">
        <v>669</v>
      </c>
      <c r="D554" s="103">
        <v>23000</v>
      </c>
      <c r="E554" s="103"/>
      <c r="F554" s="103"/>
      <c r="G554" s="103">
        <f t="shared" si="119"/>
        <v>23000</v>
      </c>
      <c r="H554" s="103">
        <f t="shared" si="120"/>
        <v>23000</v>
      </c>
      <c r="I554" s="103"/>
      <c r="J554" s="103"/>
      <c r="K554" s="194"/>
      <c r="L554" s="198"/>
      <c r="M554" s="198"/>
      <c r="N554" s="341"/>
    </row>
    <row r="555" spans="1:14" s="53" customFormat="1" ht="13.5" customHeight="1">
      <c r="A555" s="139"/>
      <c r="B555" s="157" t="s">
        <v>598</v>
      </c>
      <c r="C555" s="39" t="s">
        <v>670</v>
      </c>
      <c r="D555" s="103">
        <v>3000</v>
      </c>
      <c r="E555" s="103"/>
      <c r="F555" s="103"/>
      <c r="G555" s="103">
        <f t="shared" si="119"/>
        <v>3000</v>
      </c>
      <c r="H555" s="103">
        <f t="shared" si="120"/>
        <v>3000</v>
      </c>
      <c r="I555" s="103"/>
      <c r="J555" s="103"/>
      <c r="K555" s="194"/>
      <c r="L555" s="198"/>
      <c r="M555" s="198"/>
      <c r="N555" s="341"/>
    </row>
    <row r="556" spans="1:14" s="53" customFormat="1" ht="13.5" customHeight="1">
      <c r="A556" s="139"/>
      <c r="B556" s="157" t="s">
        <v>655</v>
      </c>
      <c r="C556" s="39" t="s">
        <v>656</v>
      </c>
      <c r="D556" s="103">
        <v>1400</v>
      </c>
      <c r="E556" s="103"/>
      <c r="F556" s="103"/>
      <c r="G556" s="103">
        <f t="shared" si="119"/>
        <v>1400</v>
      </c>
      <c r="H556" s="103">
        <f t="shared" si="120"/>
        <v>1400</v>
      </c>
      <c r="I556" s="103"/>
      <c r="J556" s="103"/>
      <c r="K556" s="194"/>
      <c r="L556" s="198"/>
      <c r="M556" s="198"/>
      <c r="N556" s="341"/>
    </row>
    <row r="557" spans="1:14" s="53" customFormat="1" ht="15" customHeight="1">
      <c r="A557" s="139"/>
      <c r="B557" s="157" t="s">
        <v>599</v>
      </c>
      <c r="C557" s="38" t="s">
        <v>671</v>
      </c>
      <c r="D557" s="103">
        <v>13200</v>
      </c>
      <c r="E557" s="103"/>
      <c r="F557" s="103"/>
      <c r="G557" s="103">
        <f t="shared" si="119"/>
        <v>13200</v>
      </c>
      <c r="H557" s="103">
        <f t="shared" si="120"/>
        <v>13200</v>
      </c>
      <c r="I557" s="103"/>
      <c r="J557" s="103"/>
      <c r="K557" s="194"/>
      <c r="L557" s="198"/>
      <c r="M557" s="198"/>
      <c r="N557" s="341"/>
    </row>
    <row r="558" spans="1:14" s="53" customFormat="1" ht="15" customHeight="1">
      <c r="A558" s="139"/>
      <c r="B558" s="157" t="s">
        <v>871</v>
      </c>
      <c r="C558" s="38" t="s">
        <v>873</v>
      </c>
      <c r="D558" s="103">
        <v>1100</v>
      </c>
      <c r="E558" s="103"/>
      <c r="F558" s="103"/>
      <c r="G558" s="103">
        <f t="shared" si="119"/>
        <v>1100</v>
      </c>
      <c r="H558" s="103">
        <f t="shared" si="120"/>
        <v>1100</v>
      </c>
      <c r="I558" s="103"/>
      <c r="J558" s="103"/>
      <c r="K558" s="194"/>
      <c r="L558" s="198"/>
      <c r="M558" s="198"/>
      <c r="N558" s="341"/>
    </row>
    <row r="559" spans="1:14" s="53" customFormat="1" ht="15" customHeight="1">
      <c r="A559" s="139"/>
      <c r="B559" s="157" t="s">
        <v>862</v>
      </c>
      <c r="C559" s="38" t="s">
        <v>866</v>
      </c>
      <c r="D559" s="103">
        <v>2700</v>
      </c>
      <c r="E559" s="103"/>
      <c r="F559" s="103"/>
      <c r="G559" s="103">
        <f t="shared" si="119"/>
        <v>2700</v>
      </c>
      <c r="H559" s="103">
        <f t="shared" si="120"/>
        <v>2700</v>
      </c>
      <c r="I559" s="103"/>
      <c r="J559" s="103"/>
      <c r="K559" s="194"/>
      <c r="L559" s="198"/>
      <c r="M559" s="198"/>
      <c r="N559" s="341"/>
    </row>
    <row r="560" spans="1:14" s="53" customFormat="1" ht="14.25" customHeight="1">
      <c r="A560" s="139"/>
      <c r="B560" s="157" t="s">
        <v>601</v>
      </c>
      <c r="C560" s="38" t="s">
        <v>602</v>
      </c>
      <c r="D560" s="103">
        <v>2000</v>
      </c>
      <c r="E560" s="103"/>
      <c r="F560" s="103"/>
      <c r="G560" s="103">
        <f t="shared" si="119"/>
        <v>2000</v>
      </c>
      <c r="H560" s="103">
        <f t="shared" si="120"/>
        <v>2000</v>
      </c>
      <c r="I560" s="103"/>
      <c r="J560" s="103"/>
      <c r="K560" s="194"/>
      <c r="L560" s="198"/>
      <c r="M560" s="198"/>
      <c r="N560" s="341"/>
    </row>
    <row r="561" spans="1:14" s="53" customFormat="1" ht="14.25" customHeight="1">
      <c r="A561" s="139"/>
      <c r="B561" s="157" t="s">
        <v>605</v>
      </c>
      <c r="C561" s="38" t="s">
        <v>606</v>
      </c>
      <c r="D561" s="103">
        <v>37201</v>
      </c>
      <c r="E561" s="103"/>
      <c r="F561" s="103"/>
      <c r="G561" s="103">
        <f t="shared" si="119"/>
        <v>37201</v>
      </c>
      <c r="H561" s="103">
        <f t="shared" si="120"/>
        <v>37201</v>
      </c>
      <c r="I561" s="103"/>
      <c r="J561" s="103"/>
      <c r="K561" s="194"/>
      <c r="L561" s="198"/>
      <c r="M561" s="198"/>
      <c r="N561" s="341"/>
    </row>
    <row r="562" spans="1:14" s="53" customFormat="1" ht="14.25" customHeight="1">
      <c r="A562" s="139"/>
      <c r="B562" s="157" t="s">
        <v>620</v>
      </c>
      <c r="C562" s="38" t="s">
        <v>621</v>
      </c>
      <c r="D562" s="103">
        <v>3300</v>
      </c>
      <c r="E562" s="103"/>
      <c r="F562" s="103"/>
      <c r="G562" s="103">
        <f t="shared" si="119"/>
        <v>3300</v>
      </c>
      <c r="H562" s="103">
        <f t="shared" si="120"/>
        <v>3300</v>
      </c>
      <c r="I562" s="103"/>
      <c r="J562" s="103"/>
      <c r="K562" s="194"/>
      <c r="L562" s="198"/>
      <c r="M562" s="198"/>
      <c r="N562" s="341"/>
    </row>
    <row r="563" spans="1:14" s="53" customFormat="1" ht="14.25" customHeight="1">
      <c r="A563" s="139"/>
      <c r="B563" s="157" t="s">
        <v>685</v>
      </c>
      <c r="C563" s="38" t="s">
        <v>1035</v>
      </c>
      <c r="D563" s="103">
        <v>2700</v>
      </c>
      <c r="E563" s="103"/>
      <c r="F563" s="103"/>
      <c r="G563" s="103">
        <f t="shared" si="119"/>
        <v>2700</v>
      </c>
      <c r="H563" s="103">
        <f t="shared" si="120"/>
        <v>2700</v>
      </c>
      <c r="I563" s="103"/>
      <c r="J563" s="103"/>
      <c r="K563" s="194"/>
      <c r="L563" s="198"/>
      <c r="M563" s="198"/>
      <c r="N563" s="341"/>
    </row>
    <row r="564" spans="1:14" s="53" customFormat="1" ht="15" customHeight="1">
      <c r="A564" s="139"/>
      <c r="B564" s="157" t="s">
        <v>863</v>
      </c>
      <c r="C564" s="38" t="s">
        <v>252</v>
      </c>
      <c r="D564" s="103">
        <v>3500</v>
      </c>
      <c r="E564" s="103"/>
      <c r="F564" s="103"/>
      <c r="G564" s="103">
        <f t="shared" si="119"/>
        <v>3500</v>
      </c>
      <c r="H564" s="103">
        <f t="shared" si="120"/>
        <v>3500</v>
      </c>
      <c r="I564" s="103"/>
      <c r="J564" s="194"/>
      <c r="K564" s="194"/>
      <c r="L564" s="198"/>
      <c r="M564" s="198"/>
      <c r="N564" s="341"/>
    </row>
    <row r="565" spans="1:14" s="53" customFormat="1" ht="15" customHeight="1">
      <c r="A565" s="139"/>
      <c r="B565" s="157" t="s">
        <v>622</v>
      </c>
      <c r="C565" s="38" t="s">
        <v>206</v>
      </c>
      <c r="D565" s="103">
        <v>250000</v>
      </c>
      <c r="E565" s="103"/>
      <c r="F565" s="103">
        <v>200000</v>
      </c>
      <c r="G565" s="103">
        <f t="shared" si="119"/>
        <v>50000</v>
      </c>
      <c r="H565" s="103"/>
      <c r="I565" s="103"/>
      <c r="J565" s="194"/>
      <c r="K565" s="194"/>
      <c r="L565" s="198"/>
      <c r="M565" s="198"/>
      <c r="N565" s="341">
        <f>G565</f>
        <v>50000</v>
      </c>
    </row>
    <row r="566" spans="1:14" s="53" customFormat="1" ht="15" customHeight="1">
      <c r="A566" s="348" t="s">
        <v>568</v>
      </c>
      <c r="B566" s="351"/>
      <c r="C566" s="339" t="s">
        <v>651</v>
      </c>
      <c r="D566" s="340">
        <f>SUM(D567:D593)</f>
        <v>577377</v>
      </c>
      <c r="E566" s="340">
        <f aca="true" t="shared" si="121" ref="E566:N566">SUM(E567:E593)</f>
        <v>0</v>
      </c>
      <c r="F566" s="340">
        <f t="shared" si="121"/>
        <v>0</v>
      </c>
      <c r="G566" s="340">
        <f t="shared" si="121"/>
        <v>577377</v>
      </c>
      <c r="H566" s="340">
        <f t="shared" si="121"/>
        <v>577377</v>
      </c>
      <c r="I566" s="340">
        <f t="shared" si="121"/>
        <v>275232</v>
      </c>
      <c r="J566" s="340">
        <f t="shared" si="121"/>
        <v>33901</v>
      </c>
      <c r="K566" s="340">
        <f t="shared" si="121"/>
        <v>0</v>
      </c>
      <c r="L566" s="340">
        <f t="shared" si="121"/>
        <v>0</v>
      </c>
      <c r="M566" s="340">
        <f t="shared" si="121"/>
        <v>0</v>
      </c>
      <c r="N566" s="432">
        <f t="shared" si="121"/>
        <v>0</v>
      </c>
    </row>
    <row r="567" spans="1:14" s="53" customFormat="1" ht="15" customHeight="1">
      <c r="A567" s="349"/>
      <c r="B567" s="350" t="s">
        <v>440</v>
      </c>
      <c r="C567" s="38" t="s">
        <v>841</v>
      </c>
      <c r="D567" s="205">
        <v>12004</v>
      </c>
      <c r="E567" s="205"/>
      <c r="F567" s="205"/>
      <c r="G567" s="103">
        <f>D567+E567-F567</f>
        <v>12004</v>
      </c>
      <c r="H567" s="103">
        <f>G567</f>
        <v>12004</v>
      </c>
      <c r="I567" s="205"/>
      <c r="J567" s="205"/>
      <c r="K567" s="205"/>
      <c r="L567" s="205"/>
      <c r="M567" s="205"/>
      <c r="N567" s="240"/>
    </row>
    <row r="568" spans="1:14" s="53" customFormat="1" ht="15" customHeight="1">
      <c r="A568" s="139"/>
      <c r="B568" s="157" t="s">
        <v>853</v>
      </c>
      <c r="C568" s="38" t="s">
        <v>926</v>
      </c>
      <c r="D568" s="103">
        <v>42992</v>
      </c>
      <c r="E568" s="103"/>
      <c r="F568" s="103"/>
      <c r="G568" s="103">
        <f>D568+E568-F568</f>
        <v>42992</v>
      </c>
      <c r="H568" s="103">
        <f>G568</f>
        <v>42992</v>
      </c>
      <c r="I568" s="103">
        <f>H568</f>
        <v>42992</v>
      </c>
      <c r="J568" s="194"/>
      <c r="K568" s="194"/>
      <c r="L568" s="198"/>
      <c r="M568" s="198"/>
      <c r="N568" s="341"/>
    </row>
    <row r="569" spans="1:14" s="53" customFormat="1" ht="15" customHeight="1">
      <c r="A569" s="139"/>
      <c r="B569" s="157" t="s">
        <v>476</v>
      </c>
      <c r="C569" s="38" t="s">
        <v>926</v>
      </c>
      <c r="D569" s="103">
        <v>6158</v>
      </c>
      <c r="E569" s="103"/>
      <c r="F569" s="103"/>
      <c r="G569" s="103">
        <f aca="true" t="shared" si="122" ref="G569:G593">D569+E569-F569</f>
        <v>6158</v>
      </c>
      <c r="H569" s="103">
        <f aca="true" t="shared" si="123" ref="H569:H593">G569</f>
        <v>6158</v>
      </c>
      <c r="I569" s="103">
        <f>H569</f>
        <v>6158</v>
      </c>
      <c r="J569" s="194"/>
      <c r="K569" s="194"/>
      <c r="L569" s="198"/>
      <c r="M569" s="198"/>
      <c r="N569" s="341"/>
    </row>
    <row r="570" spans="1:14" s="53" customFormat="1" ht="15" customHeight="1">
      <c r="A570" s="139"/>
      <c r="B570" s="157" t="s">
        <v>854</v>
      </c>
      <c r="C570" s="38" t="s">
        <v>649</v>
      </c>
      <c r="D570" s="103">
        <v>25032</v>
      </c>
      <c r="E570" s="103"/>
      <c r="F570" s="103"/>
      <c r="G570" s="103">
        <f t="shared" si="122"/>
        <v>25032</v>
      </c>
      <c r="H570" s="103">
        <f t="shared" si="123"/>
        <v>25032</v>
      </c>
      <c r="I570" s="103"/>
      <c r="J570" s="194">
        <f>H570</f>
        <v>25032</v>
      </c>
      <c r="K570" s="194"/>
      <c r="L570" s="198"/>
      <c r="M570" s="198"/>
      <c r="N570" s="341"/>
    </row>
    <row r="571" spans="1:14" s="53" customFormat="1" ht="15" customHeight="1">
      <c r="A571" s="139"/>
      <c r="B571" s="157" t="s">
        <v>477</v>
      </c>
      <c r="C571" s="38" t="s">
        <v>649</v>
      </c>
      <c r="D571" s="103">
        <v>4173</v>
      </c>
      <c r="E571" s="103"/>
      <c r="F571" s="103"/>
      <c r="G571" s="103">
        <f t="shared" si="122"/>
        <v>4173</v>
      </c>
      <c r="H571" s="103">
        <f t="shared" si="123"/>
        <v>4173</v>
      </c>
      <c r="I571" s="103"/>
      <c r="J571" s="194">
        <f>H571</f>
        <v>4173</v>
      </c>
      <c r="K571" s="194"/>
      <c r="L571" s="198"/>
      <c r="M571" s="198"/>
      <c r="N571" s="341"/>
    </row>
    <row r="572" spans="1:14" s="53" customFormat="1" ht="15" customHeight="1">
      <c r="A572" s="139"/>
      <c r="B572" s="157" t="s">
        <v>855</v>
      </c>
      <c r="C572" s="38" t="s">
        <v>593</v>
      </c>
      <c r="D572" s="103">
        <v>4025</v>
      </c>
      <c r="E572" s="103"/>
      <c r="F572" s="103"/>
      <c r="G572" s="103">
        <f t="shared" si="122"/>
        <v>4025</v>
      </c>
      <c r="H572" s="103">
        <f t="shared" si="123"/>
        <v>4025</v>
      </c>
      <c r="I572" s="103"/>
      <c r="J572" s="194">
        <f>H572</f>
        <v>4025</v>
      </c>
      <c r="K572" s="194"/>
      <c r="L572" s="198"/>
      <c r="M572" s="198"/>
      <c r="N572" s="341"/>
    </row>
    <row r="573" spans="1:14" s="53" customFormat="1" ht="15" customHeight="1">
      <c r="A573" s="139"/>
      <c r="B573" s="157" t="s">
        <v>478</v>
      </c>
      <c r="C573" s="38" t="s">
        <v>593</v>
      </c>
      <c r="D573" s="103">
        <v>671</v>
      </c>
      <c r="E573" s="103"/>
      <c r="F573" s="103"/>
      <c r="G573" s="103">
        <f t="shared" si="122"/>
        <v>671</v>
      </c>
      <c r="H573" s="103">
        <f t="shared" si="123"/>
        <v>671</v>
      </c>
      <c r="I573" s="103"/>
      <c r="J573" s="194">
        <f>H573</f>
        <v>671</v>
      </c>
      <c r="K573" s="194"/>
      <c r="L573" s="198"/>
      <c r="M573" s="198"/>
      <c r="N573" s="341"/>
    </row>
    <row r="574" spans="1:14" s="53" customFormat="1" ht="15" customHeight="1">
      <c r="A574" s="139"/>
      <c r="B574" s="157" t="s">
        <v>919</v>
      </c>
      <c r="C574" s="38" t="s">
        <v>133</v>
      </c>
      <c r="D574" s="103">
        <v>192347</v>
      </c>
      <c r="E574" s="103"/>
      <c r="F574" s="103"/>
      <c r="G574" s="103">
        <f t="shared" si="122"/>
        <v>192347</v>
      </c>
      <c r="H574" s="103">
        <f t="shared" si="123"/>
        <v>192347</v>
      </c>
      <c r="I574" s="103">
        <f>H574</f>
        <v>192347</v>
      </c>
      <c r="J574" s="194"/>
      <c r="K574" s="194"/>
      <c r="L574" s="198"/>
      <c r="M574" s="198"/>
      <c r="N574" s="341"/>
    </row>
    <row r="575" spans="1:14" s="53" customFormat="1" ht="15" customHeight="1">
      <c r="A575" s="139"/>
      <c r="B575" s="157" t="s">
        <v>481</v>
      </c>
      <c r="C575" s="38" t="s">
        <v>133</v>
      </c>
      <c r="D575" s="103">
        <v>33735</v>
      </c>
      <c r="E575" s="103"/>
      <c r="F575" s="103"/>
      <c r="G575" s="103">
        <f t="shared" si="122"/>
        <v>33735</v>
      </c>
      <c r="H575" s="103">
        <f t="shared" si="123"/>
        <v>33735</v>
      </c>
      <c r="I575" s="103">
        <f>H575</f>
        <v>33735</v>
      </c>
      <c r="J575" s="194"/>
      <c r="K575" s="194"/>
      <c r="L575" s="198"/>
      <c r="M575" s="198"/>
      <c r="N575" s="341"/>
    </row>
    <row r="576" spans="1:14" s="53" customFormat="1" ht="15" customHeight="1">
      <c r="A576" s="139"/>
      <c r="B576" s="157" t="s">
        <v>920</v>
      </c>
      <c r="C576" s="38" t="s">
        <v>718</v>
      </c>
      <c r="D576" s="103">
        <v>31523</v>
      </c>
      <c r="E576" s="103"/>
      <c r="F576" s="103"/>
      <c r="G576" s="103">
        <f t="shared" si="122"/>
        <v>31523</v>
      </c>
      <c r="H576" s="103">
        <f t="shared" si="123"/>
        <v>31523</v>
      </c>
      <c r="I576" s="103"/>
      <c r="J576" s="194"/>
      <c r="K576" s="194"/>
      <c r="L576" s="198"/>
      <c r="M576" s="198"/>
      <c r="N576" s="341"/>
    </row>
    <row r="577" spans="1:14" s="53" customFormat="1" ht="15" customHeight="1">
      <c r="A577" s="139"/>
      <c r="B577" s="157" t="s">
        <v>922</v>
      </c>
      <c r="C577" s="38" t="s">
        <v>718</v>
      </c>
      <c r="D577" s="103">
        <v>3228</v>
      </c>
      <c r="E577" s="103"/>
      <c r="F577" s="103"/>
      <c r="G577" s="103">
        <f t="shared" si="122"/>
        <v>3228</v>
      </c>
      <c r="H577" s="103">
        <f t="shared" si="123"/>
        <v>3228</v>
      </c>
      <c r="I577" s="103"/>
      <c r="J577" s="194"/>
      <c r="K577" s="194"/>
      <c r="L577" s="198"/>
      <c r="M577" s="198"/>
      <c r="N577" s="341"/>
    </row>
    <row r="578" spans="1:14" s="53" customFormat="1" ht="15" customHeight="1">
      <c r="A578" s="139"/>
      <c r="B578" s="157" t="s">
        <v>482</v>
      </c>
      <c r="C578" s="38" t="s">
        <v>656</v>
      </c>
      <c r="D578" s="103">
        <v>4301</v>
      </c>
      <c r="E578" s="103"/>
      <c r="F578" s="103"/>
      <c r="G578" s="103">
        <f t="shared" si="122"/>
        <v>4301</v>
      </c>
      <c r="H578" s="103">
        <f t="shared" si="123"/>
        <v>4301</v>
      </c>
      <c r="I578" s="103"/>
      <c r="J578" s="194"/>
      <c r="K578" s="194"/>
      <c r="L578" s="198"/>
      <c r="M578" s="198"/>
      <c r="N578" s="341"/>
    </row>
    <row r="579" spans="1:14" s="53" customFormat="1" ht="15" customHeight="1">
      <c r="A579" s="139"/>
      <c r="B579" s="157" t="s">
        <v>483</v>
      </c>
      <c r="C579" s="38" t="s">
        <v>656</v>
      </c>
      <c r="D579" s="103">
        <v>759</v>
      </c>
      <c r="E579" s="103"/>
      <c r="F579" s="103"/>
      <c r="G579" s="103">
        <f t="shared" si="122"/>
        <v>759</v>
      </c>
      <c r="H579" s="103">
        <f t="shared" si="123"/>
        <v>759</v>
      </c>
      <c r="I579" s="103"/>
      <c r="J579" s="194"/>
      <c r="K579" s="194"/>
      <c r="L579" s="198"/>
      <c r="M579" s="198"/>
      <c r="N579" s="341"/>
    </row>
    <row r="580" spans="1:14" s="53" customFormat="1" ht="15" customHeight="1">
      <c r="A580" s="139"/>
      <c r="B580" s="157" t="s">
        <v>921</v>
      </c>
      <c r="C580" s="38" t="s">
        <v>671</v>
      </c>
      <c r="D580" s="103">
        <v>168193</v>
      </c>
      <c r="E580" s="103"/>
      <c r="F580" s="103"/>
      <c r="G580" s="103">
        <f t="shared" si="122"/>
        <v>168193</v>
      </c>
      <c r="H580" s="103">
        <f t="shared" si="123"/>
        <v>168193</v>
      </c>
      <c r="I580" s="103"/>
      <c r="J580" s="194"/>
      <c r="K580" s="194"/>
      <c r="L580" s="198"/>
      <c r="M580" s="198"/>
      <c r="N580" s="341"/>
    </row>
    <row r="581" spans="1:14" s="53" customFormat="1" ht="15" customHeight="1">
      <c r="A581" s="139"/>
      <c r="B581" s="157" t="s">
        <v>484</v>
      </c>
      <c r="C581" s="38" t="s">
        <v>671</v>
      </c>
      <c r="D581" s="103">
        <v>27159</v>
      </c>
      <c r="E581" s="103"/>
      <c r="F581" s="103"/>
      <c r="G581" s="103">
        <f t="shared" si="122"/>
        <v>27159</v>
      </c>
      <c r="H581" s="103">
        <f t="shared" si="123"/>
        <v>27159</v>
      </c>
      <c r="I581" s="103"/>
      <c r="J581" s="194"/>
      <c r="K581" s="194"/>
      <c r="L581" s="198"/>
      <c r="M581" s="198"/>
      <c r="N581" s="341"/>
    </row>
    <row r="582" spans="1:14" s="53" customFormat="1" ht="15" customHeight="1">
      <c r="A582" s="139"/>
      <c r="B582" s="157" t="s">
        <v>1051</v>
      </c>
      <c r="C582" s="39" t="s">
        <v>135</v>
      </c>
      <c r="D582" s="103">
        <v>2295</v>
      </c>
      <c r="E582" s="103"/>
      <c r="F582" s="103"/>
      <c r="G582" s="103">
        <f t="shared" si="122"/>
        <v>2295</v>
      </c>
      <c r="H582" s="103">
        <f t="shared" si="123"/>
        <v>2295</v>
      </c>
      <c r="I582" s="103"/>
      <c r="J582" s="194"/>
      <c r="K582" s="194"/>
      <c r="L582" s="198"/>
      <c r="M582" s="198"/>
      <c r="N582" s="341"/>
    </row>
    <row r="583" spans="1:14" s="53" customFormat="1" ht="15" customHeight="1">
      <c r="A583" s="139"/>
      <c r="B583" s="157" t="s">
        <v>1052</v>
      </c>
      <c r="C583" s="39" t="s">
        <v>135</v>
      </c>
      <c r="D583" s="103">
        <v>405</v>
      </c>
      <c r="E583" s="103"/>
      <c r="F583" s="103"/>
      <c r="G583" s="103">
        <f t="shared" si="122"/>
        <v>405</v>
      </c>
      <c r="H583" s="103">
        <f t="shared" si="123"/>
        <v>405</v>
      </c>
      <c r="I583" s="103"/>
      <c r="J583" s="194"/>
      <c r="K583" s="194"/>
      <c r="L583" s="198"/>
      <c r="M583" s="198"/>
      <c r="N583" s="341"/>
    </row>
    <row r="584" spans="1:14" s="53" customFormat="1" ht="15" customHeight="1">
      <c r="A584" s="139"/>
      <c r="B584" s="157" t="s">
        <v>567</v>
      </c>
      <c r="C584" s="38" t="s">
        <v>866</v>
      </c>
      <c r="D584" s="103">
        <v>1744</v>
      </c>
      <c r="E584" s="103"/>
      <c r="F584" s="103"/>
      <c r="G584" s="103">
        <f t="shared" si="122"/>
        <v>1744</v>
      </c>
      <c r="H584" s="103">
        <f t="shared" si="123"/>
        <v>1744</v>
      </c>
      <c r="I584" s="103"/>
      <c r="J584" s="194"/>
      <c r="K584" s="194"/>
      <c r="L584" s="198"/>
      <c r="M584" s="198"/>
      <c r="N584" s="341"/>
    </row>
    <row r="585" spans="1:14" s="53" customFormat="1" ht="15" customHeight="1">
      <c r="A585" s="139"/>
      <c r="B585" s="157" t="s">
        <v>485</v>
      </c>
      <c r="C585" s="38" t="s">
        <v>866</v>
      </c>
      <c r="D585" s="103">
        <v>201</v>
      </c>
      <c r="E585" s="103"/>
      <c r="F585" s="103"/>
      <c r="G585" s="103">
        <f t="shared" si="122"/>
        <v>201</v>
      </c>
      <c r="H585" s="103">
        <f t="shared" si="123"/>
        <v>201</v>
      </c>
      <c r="I585" s="103"/>
      <c r="J585" s="194"/>
      <c r="K585" s="194"/>
      <c r="L585" s="198"/>
      <c r="M585" s="198"/>
      <c r="N585" s="341"/>
    </row>
    <row r="586" spans="1:14" s="53" customFormat="1" ht="15" customHeight="1">
      <c r="A586" s="139"/>
      <c r="B586" s="157" t="s">
        <v>486</v>
      </c>
      <c r="C586" s="38" t="s">
        <v>878</v>
      </c>
      <c r="D586" s="103">
        <v>4438</v>
      </c>
      <c r="E586" s="103"/>
      <c r="F586" s="103"/>
      <c r="G586" s="103">
        <f t="shared" si="122"/>
        <v>4438</v>
      </c>
      <c r="H586" s="103">
        <f t="shared" si="123"/>
        <v>4438</v>
      </c>
      <c r="I586" s="103"/>
      <c r="J586" s="194"/>
      <c r="K586" s="194"/>
      <c r="L586" s="198"/>
      <c r="M586" s="198"/>
      <c r="N586" s="341"/>
    </row>
    <row r="587" spans="1:14" s="53" customFormat="1" ht="15" customHeight="1">
      <c r="A587" s="139"/>
      <c r="B587" s="157" t="s">
        <v>490</v>
      </c>
      <c r="C587" s="38" t="s">
        <v>878</v>
      </c>
      <c r="D587" s="103">
        <v>783</v>
      </c>
      <c r="E587" s="103"/>
      <c r="F587" s="103"/>
      <c r="G587" s="103">
        <f t="shared" si="122"/>
        <v>783</v>
      </c>
      <c r="H587" s="103">
        <f t="shared" si="123"/>
        <v>783</v>
      </c>
      <c r="I587" s="103"/>
      <c r="J587" s="194"/>
      <c r="K587" s="194"/>
      <c r="L587" s="198"/>
      <c r="M587" s="198"/>
      <c r="N587" s="341"/>
    </row>
    <row r="588" spans="1:14" s="53" customFormat="1" ht="15" customHeight="1">
      <c r="A588" s="139"/>
      <c r="B588" s="157" t="s">
        <v>1053</v>
      </c>
      <c r="C588" s="38" t="s">
        <v>602</v>
      </c>
      <c r="D588" s="103">
        <v>136</v>
      </c>
      <c r="E588" s="103"/>
      <c r="F588" s="103"/>
      <c r="G588" s="103">
        <f t="shared" si="122"/>
        <v>136</v>
      </c>
      <c r="H588" s="103">
        <f t="shared" si="123"/>
        <v>136</v>
      </c>
      <c r="I588" s="103"/>
      <c r="J588" s="194"/>
      <c r="K588" s="194"/>
      <c r="L588" s="198"/>
      <c r="M588" s="198"/>
      <c r="N588" s="341"/>
    </row>
    <row r="589" spans="1:14" s="53" customFormat="1" ht="15" customHeight="1">
      <c r="A589" s="139"/>
      <c r="B589" s="157" t="s">
        <v>1054</v>
      </c>
      <c r="C589" s="38" t="s">
        <v>602</v>
      </c>
      <c r="D589" s="103">
        <v>24</v>
      </c>
      <c r="E589" s="103"/>
      <c r="F589" s="103"/>
      <c r="G589" s="103">
        <f t="shared" si="122"/>
        <v>24</v>
      </c>
      <c r="H589" s="103">
        <f t="shared" si="123"/>
        <v>24</v>
      </c>
      <c r="I589" s="103"/>
      <c r="J589" s="194"/>
      <c r="K589" s="194"/>
      <c r="L589" s="198"/>
      <c r="M589" s="198"/>
      <c r="N589" s="341"/>
    </row>
    <row r="590" spans="1:14" s="53" customFormat="1" ht="15" customHeight="1">
      <c r="A590" s="139"/>
      <c r="B590" s="157" t="s">
        <v>881</v>
      </c>
      <c r="C590" s="38" t="s">
        <v>869</v>
      </c>
      <c r="D590" s="103">
        <v>737</v>
      </c>
      <c r="E590" s="103"/>
      <c r="F590" s="103"/>
      <c r="G590" s="103">
        <f t="shared" si="122"/>
        <v>737</v>
      </c>
      <c r="H590" s="103">
        <f t="shared" si="123"/>
        <v>737</v>
      </c>
      <c r="I590" s="103"/>
      <c r="J590" s="194"/>
      <c r="K590" s="194"/>
      <c r="L590" s="198"/>
      <c r="M590" s="198"/>
      <c r="N590" s="341"/>
    </row>
    <row r="591" spans="1:14" s="53" customFormat="1" ht="15" customHeight="1">
      <c r="A591" s="139"/>
      <c r="B591" s="157" t="s">
        <v>491</v>
      </c>
      <c r="C591" s="38" t="s">
        <v>869</v>
      </c>
      <c r="D591" s="103">
        <v>130</v>
      </c>
      <c r="E591" s="103"/>
      <c r="F591" s="103"/>
      <c r="G591" s="103">
        <f t="shared" si="122"/>
        <v>130</v>
      </c>
      <c r="H591" s="103">
        <f t="shared" si="123"/>
        <v>130</v>
      </c>
      <c r="I591" s="103"/>
      <c r="J591" s="194"/>
      <c r="K591" s="194"/>
      <c r="L591" s="198"/>
      <c r="M591" s="198"/>
      <c r="N591" s="341"/>
    </row>
    <row r="592" spans="1:14" s="53" customFormat="1" ht="15" customHeight="1">
      <c r="A592" s="139"/>
      <c r="B592" s="157" t="s">
        <v>566</v>
      </c>
      <c r="C592" s="38" t="s">
        <v>870</v>
      </c>
      <c r="D592" s="103">
        <v>8708</v>
      </c>
      <c r="E592" s="103"/>
      <c r="F592" s="103"/>
      <c r="G592" s="103">
        <f t="shared" si="122"/>
        <v>8708</v>
      </c>
      <c r="H592" s="103">
        <f t="shared" si="123"/>
        <v>8708</v>
      </c>
      <c r="I592" s="103"/>
      <c r="J592" s="194"/>
      <c r="K592" s="194"/>
      <c r="L592" s="198"/>
      <c r="M592" s="198"/>
      <c r="N592" s="341"/>
    </row>
    <row r="593" spans="1:14" s="53" customFormat="1" ht="15" customHeight="1">
      <c r="A593" s="139"/>
      <c r="B593" s="157" t="s">
        <v>492</v>
      </c>
      <c r="C593" s="38" t="s">
        <v>870</v>
      </c>
      <c r="D593" s="103">
        <v>1476</v>
      </c>
      <c r="E593" s="103"/>
      <c r="F593" s="103"/>
      <c r="G593" s="103">
        <f t="shared" si="122"/>
        <v>1476</v>
      </c>
      <c r="H593" s="103">
        <f t="shared" si="123"/>
        <v>1476</v>
      </c>
      <c r="I593" s="103"/>
      <c r="J593" s="194"/>
      <c r="K593" s="194"/>
      <c r="L593" s="198"/>
      <c r="M593" s="198"/>
      <c r="N593" s="341"/>
    </row>
    <row r="594" spans="1:14" s="52" customFormat="1" ht="24.75" customHeight="1">
      <c r="A594" s="152" t="s">
        <v>885</v>
      </c>
      <c r="B594" s="158"/>
      <c r="C594" s="80" t="s">
        <v>886</v>
      </c>
      <c r="D594" s="196">
        <f>D595+D613+D633+D648+D650+D654+D656</f>
        <v>2577457</v>
      </c>
      <c r="E594" s="196">
        <f>E595+E613+E633+E648+E650+E654+E656</f>
        <v>250090</v>
      </c>
      <c r="F594" s="196">
        <f>F595+F613+F633+F648+F650+F654+F656</f>
        <v>11041</v>
      </c>
      <c r="G594" s="196">
        <f>G595+G613+G633+G648+G650+G654+G656</f>
        <v>2816506</v>
      </c>
      <c r="H594" s="196">
        <f aca="true" t="shared" si="124" ref="H594:N594">H595+H613+H633+H650+H654+H656+H648</f>
        <v>2816506</v>
      </c>
      <c r="I594" s="196">
        <f t="shared" si="124"/>
        <v>1739464</v>
      </c>
      <c r="J594" s="196">
        <f t="shared" si="124"/>
        <v>311912</v>
      </c>
      <c r="K594" s="196">
        <f t="shared" si="124"/>
        <v>113169</v>
      </c>
      <c r="L594" s="196">
        <f t="shared" si="124"/>
        <v>0</v>
      </c>
      <c r="M594" s="196">
        <f t="shared" si="124"/>
        <v>0</v>
      </c>
      <c r="N594" s="197">
        <f t="shared" si="124"/>
        <v>0</v>
      </c>
    </row>
    <row r="595" spans="1:14" s="53" customFormat="1" ht="24" customHeight="1">
      <c r="A595" s="137" t="s">
        <v>887</v>
      </c>
      <c r="B595" s="161"/>
      <c r="C595" s="86" t="s">
        <v>888</v>
      </c>
      <c r="D595" s="192">
        <f>SUM(D596:D612)</f>
        <v>1015006</v>
      </c>
      <c r="E595" s="192">
        <f>SUM(E596:E612)</f>
        <v>123802</v>
      </c>
      <c r="F595" s="192">
        <f>SUM(F596:F612)</f>
        <v>6387</v>
      </c>
      <c r="G595" s="192">
        <f>SUM(G596:G612)</f>
        <v>1132421</v>
      </c>
      <c r="H595" s="192">
        <f aca="true" t="shared" si="125" ref="H595:N595">SUM(H596:H612)</f>
        <v>1132421</v>
      </c>
      <c r="I595" s="192">
        <f t="shared" si="125"/>
        <v>734197</v>
      </c>
      <c r="J595" s="192">
        <f t="shared" si="125"/>
        <v>138372</v>
      </c>
      <c r="K595" s="192">
        <f t="shared" si="125"/>
        <v>0</v>
      </c>
      <c r="L595" s="192">
        <f t="shared" si="125"/>
        <v>0</v>
      </c>
      <c r="M595" s="192">
        <f t="shared" si="125"/>
        <v>0</v>
      </c>
      <c r="N595" s="193">
        <f t="shared" si="125"/>
        <v>0</v>
      </c>
    </row>
    <row r="596" spans="1:14" s="53" customFormat="1" ht="15.75" customHeight="1">
      <c r="A596" s="139"/>
      <c r="B596" s="157" t="s">
        <v>586</v>
      </c>
      <c r="C596" s="38" t="s">
        <v>926</v>
      </c>
      <c r="D596" s="103">
        <v>610384</v>
      </c>
      <c r="E596" s="103">
        <v>70740</v>
      </c>
      <c r="F596" s="103"/>
      <c r="G596" s="103">
        <f>D596+E596-F596</f>
        <v>681124</v>
      </c>
      <c r="H596" s="103">
        <f>G596</f>
        <v>681124</v>
      </c>
      <c r="I596" s="103">
        <f>H596</f>
        <v>681124</v>
      </c>
      <c r="J596" s="194"/>
      <c r="K596" s="195"/>
      <c r="L596" s="198"/>
      <c r="M596" s="198"/>
      <c r="N596" s="341"/>
    </row>
    <row r="597" spans="1:14" s="53" customFormat="1" ht="15.75" customHeight="1">
      <c r="A597" s="139"/>
      <c r="B597" s="157" t="s">
        <v>590</v>
      </c>
      <c r="C597" s="38" t="s">
        <v>591</v>
      </c>
      <c r="D597" s="103">
        <v>53073</v>
      </c>
      <c r="E597" s="103"/>
      <c r="F597" s="103"/>
      <c r="G597" s="103">
        <f aca="true" t="shared" si="126" ref="G597:G612">D597+E597-F597</f>
        <v>53073</v>
      </c>
      <c r="H597" s="103">
        <f aca="true" t="shared" si="127" ref="H597:H612">G597</f>
        <v>53073</v>
      </c>
      <c r="I597" s="103">
        <f>H597</f>
        <v>53073</v>
      </c>
      <c r="J597" s="194"/>
      <c r="K597" s="195"/>
      <c r="L597" s="198"/>
      <c r="M597" s="198"/>
      <c r="N597" s="341"/>
    </row>
    <row r="598" spans="1:14" s="53" customFormat="1" ht="15" customHeight="1">
      <c r="A598" s="139"/>
      <c r="B598" s="159" t="s">
        <v>616</v>
      </c>
      <c r="C598" s="38" t="s">
        <v>649</v>
      </c>
      <c r="D598" s="103">
        <v>122601</v>
      </c>
      <c r="E598" s="103"/>
      <c r="F598" s="103">
        <v>3417</v>
      </c>
      <c r="G598" s="103">
        <f t="shared" si="126"/>
        <v>119184</v>
      </c>
      <c r="H598" s="103">
        <f t="shared" si="127"/>
        <v>119184</v>
      </c>
      <c r="I598" s="103"/>
      <c r="J598" s="194">
        <f>H598</f>
        <v>119184</v>
      </c>
      <c r="K598" s="195"/>
      <c r="L598" s="198"/>
      <c r="M598" s="198"/>
      <c r="N598" s="341"/>
    </row>
    <row r="599" spans="1:14" s="53" customFormat="1" ht="16.5" customHeight="1">
      <c r="A599" s="139"/>
      <c r="B599" s="159" t="s">
        <v>592</v>
      </c>
      <c r="C599" s="38" t="s">
        <v>593</v>
      </c>
      <c r="D599" s="103">
        <v>19096</v>
      </c>
      <c r="E599" s="103">
        <v>92</v>
      </c>
      <c r="F599" s="103"/>
      <c r="G599" s="103">
        <f t="shared" si="126"/>
        <v>19188</v>
      </c>
      <c r="H599" s="103">
        <f t="shared" si="127"/>
        <v>19188</v>
      </c>
      <c r="I599" s="103"/>
      <c r="J599" s="194">
        <f>H599</f>
        <v>19188</v>
      </c>
      <c r="K599" s="195"/>
      <c r="L599" s="198"/>
      <c r="M599" s="198"/>
      <c r="N599" s="341"/>
    </row>
    <row r="600" spans="1:14" s="53" customFormat="1" ht="16.5" customHeight="1">
      <c r="A600" s="139"/>
      <c r="B600" s="159" t="s">
        <v>594</v>
      </c>
      <c r="C600" s="38" t="s">
        <v>718</v>
      </c>
      <c r="D600" s="103">
        <v>42601</v>
      </c>
      <c r="E600" s="103">
        <v>52970</v>
      </c>
      <c r="F600" s="103"/>
      <c r="G600" s="103">
        <f t="shared" si="126"/>
        <v>95571</v>
      </c>
      <c r="H600" s="103">
        <f t="shared" si="127"/>
        <v>95571</v>
      </c>
      <c r="I600" s="103"/>
      <c r="J600" s="194"/>
      <c r="K600" s="195"/>
      <c r="L600" s="198"/>
      <c r="M600" s="198"/>
      <c r="N600" s="341"/>
    </row>
    <row r="601" spans="1:14" s="53" customFormat="1" ht="14.25" customHeight="1">
      <c r="A601" s="139"/>
      <c r="B601" s="159" t="s">
        <v>596</v>
      </c>
      <c r="C601" s="38" t="s">
        <v>669</v>
      </c>
      <c r="D601" s="103">
        <v>6720</v>
      </c>
      <c r="E601" s="103"/>
      <c r="F601" s="103"/>
      <c r="G601" s="103">
        <f t="shared" si="126"/>
        <v>6720</v>
      </c>
      <c r="H601" s="103">
        <f t="shared" si="127"/>
        <v>6720</v>
      </c>
      <c r="I601" s="103"/>
      <c r="J601" s="194"/>
      <c r="K601" s="195"/>
      <c r="L601" s="198"/>
      <c r="M601" s="198"/>
      <c r="N601" s="341"/>
    </row>
    <row r="602" spans="1:14" s="53" customFormat="1" ht="14.25" customHeight="1">
      <c r="A602" s="139"/>
      <c r="B602" s="159" t="s">
        <v>598</v>
      </c>
      <c r="C602" s="38" t="s">
        <v>670</v>
      </c>
      <c r="D602" s="103">
        <v>84000</v>
      </c>
      <c r="E602" s="103"/>
      <c r="F602" s="103"/>
      <c r="G602" s="103">
        <f t="shared" si="126"/>
        <v>84000</v>
      </c>
      <c r="H602" s="103">
        <f t="shared" si="127"/>
        <v>84000</v>
      </c>
      <c r="I602" s="103"/>
      <c r="J602" s="194"/>
      <c r="K602" s="195"/>
      <c r="L602" s="198"/>
      <c r="M602" s="198"/>
      <c r="N602" s="341"/>
    </row>
    <row r="603" spans="1:14" s="53" customFormat="1" ht="15.75" customHeight="1">
      <c r="A603" s="139"/>
      <c r="B603" s="159" t="s">
        <v>655</v>
      </c>
      <c r="C603" s="38" t="s">
        <v>656</v>
      </c>
      <c r="D603" s="103">
        <v>1544</v>
      </c>
      <c r="E603" s="103"/>
      <c r="F603" s="103">
        <v>800</v>
      </c>
      <c r="G603" s="103">
        <f t="shared" si="126"/>
        <v>744</v>
      </c>
      <c r="H603" s="103">
        <f t="shared" si="127"/>
        <v>744</v>
      </c>
      <c r="I603" s="103"/>
      <c r="J603" s="194"/>
      <c r="K603" s="195"/>
      <c r="L603" s="198"/>
      <c r="M603" s="198"/>
      <c r="N603" s="341"/>
    </row>
    <row r="604" spans="1:14" s="53" customFormat="1" ht="15" customHeight="1">
      <c r="A604" s="139"/>
      <c r="B604" s="159" t="s">
        <v>599</v>
      </c>
      <c r="C604" s="38" t="s">
        <v>671</v>
      </c>
      <c r="D604" s="103">
        <v>13536</v>
      </c>
      <c r="E604" s="103"/>
      <c r="F604" s="103"/>
      <c r="G604" s="103">
        <f t="shared" si="126"/>
        <v>13536</v>
      </c>
      <c r="H604" s="103">
        <f t="shared" si="127"/>
        <v>13536</v>
      </c>
      <c r="I604" s="103"/>
      <c r="J604" s="194"/>
      <c r="K604" s="195"/>
      <c r="L604" s="198"/>
      <c r="M604" s="198"/>
      <c r="N604" s="341"/>
    </row>
    <row r="605" spans="1:14" s="53" customFormat="1" ht="15" customHeight="1">
      <c r="A605" s="139"/>
      <c r="B605" s="159" t="s">
        <v>134</v>
      </c>
      <c r="C605" s="39" t="s">
        <v>135</v>
      </c>
      <c r="D605" s="103">
        <v>926</v>
      </c>
      <c r="E605" s="103"/>
      <c r="F605" s="103"/>
      <c r="G605" s="103">
        <f t="shared" si="126"/>
        <v>926</v>
      </c>
      <c r="H605" s="103">
        <f t="shared" si="127"/>
        <v>926</v>
      </c>
      <c r="I605" s="103"/>
      <c r="J605" s="194"/>
      <c r="K605" s="195"/>
      <c r="L605" s="198"/>
      <c r="M605" s="198"/>
      <c r="N605" s="341"/>
    </row>
    <row r="606" spans="1:14" s="53" customFormat="1" ht="15" customHeight="1">
      <c r="A606" s="139"/>
      <c r="B606" s="159" t="s">
        <v>862</v>
      </c>
      <c r="C606" s="38" t="s">
        <v>866</v>
      </c>
      <c r="D606" s="103">
        <v>1029</v>
      </c>
      <c r="E606" s="103"/>
      <c r="F606" s="103"/>
      <c r="G606" s="103">
        <f t="shared" si="126"/>
        <v>1029</v>
      </c>
      <c r="H606" s="103">
        <f t="shared" si="127"/>
        <v>1029</v>
      </c>
      <c r="I606" s="103"/>
      <c r="J606" s="194"/>
      <c r="K606" s="195"/>
      <c r="L606" s="198"/>
      <c r="M606" s="198"/>
      <c r="N606" s="341"/>
    </row>
    <row r="607" spans="1:14" s="53" customFormat="1" ht="14.25" customHeight="1">
      <c r="A607" s="139"/>
      <c r="B607" s="159" t="s">
        <v>601</v>
      </c>
      <c r="C607" s="38" t="s">
        <v>602</v>
      </c>
      <c r="D607" s="103">
        <v>3344</v>
      </c>
      <c r="E607" s="103"/>
      <c r="F607" s="103">
        <v>2000</v>
      </c>
      <c r="G607" s="103">
        <f t="shared" si="126"/>
        <v>1344</v>
      </c>
      <c r="H607" s="103">
        <f t="shared" si="127"/>
        <v>1344</v>
      </c>
      <c r="I607" s="103"/>
      <c r="J607" s="194"/>
      <c r="K607" s="195"/>
      <c r="L607" s="198"/>
      <c r="M607" s="198"/>
      <c r="N607" s="341"/>
    </row>
    <row r="608" spans="1:14" s="53" customFormat="1" ht="13.5" customHeight="1">
      <c r="A608" s="139"/>
      <c r="B608" s="159" t="s">
        <v>605</v>
      </c>
      <c r="C608" s="38" t="s">
        <v>606</v>
      </c>
      <c r="D608" s="103">
        <v>40918</v>
      </c>
      <c r="E608" s="103"/>
      <c r="F608" s="103"/>
      <c r="G608" s="103">
        <f t="shared" si="126"/>
        <v>40918</v>
      </c>
      <c r="H608" s="103">
        <f t="shared" si="127"/>
        <v>40918</v>
      </c>
      <c r="I608" s="103"/>
      <c r="J608" s="194"/>
      <c r="K608" s="195"/>
      <c r="L608" s="198"/>
      <c r="M608" s="198"/>
      <c r="N608" s="341"/>
    </row>
    <row r="609" spans="1:14" s="53" customFormat="1" ht="13.5" customHeight="1">
      <c r="A609" s="139"/>
      <c r="B609" s="159" t="s">
        <v>620</v>
      </c>
      <c r="C609" s="38" t="s">
        <v>621</v>
      </c>
      <c r="D609" s="103">
        <v>600</v>
      </c>
      <c r="E609" s="103"/>
      <c r="F609" s="103">
        <v>170</v>
      </c>
      <c r="G609" s="103">
        <f t="shared" si="126"/>
        <v>430</v>
      </c>
      <c r="H609" s="103">
        <f t="shared" si="127"/>
        <v>430</v>
      </c>
      <c r="I609" s="103"/>
      <c r="J609" s="194"/>
      <c r="K609" s="195"/>
      <c r="L609" s="198"/>
      <c r="M609" s="198"/>
      <c r="N609" s="341"/>
    </row>
    <row r="610" spans="1:14" s="53" customFormat="1" ht="13.5" customHeight="1">
      <c r="A610" s="139"/>
      <c r="B610" s="159" t="s">
        <v>685</v>
      </c>
      <c r="C610" s="38" t="s">
        <v>1035</v>
      </c>
      <c r="D610" s="103">
        <v>12000</v>
      </c>
      <c r="E610" s="103"/>
      <c r="F610" s="103"/>
      <c r="G610" s="103">
        <f t="shared" si="126"/>
        <v>12000</v>
      </c>
      <c r="H610" s="103">
        <f t="shared" si="127"/>
        <v>12000</v>
      </c>
      <c r="I610" s="103"/>
      <c r="J610" s="194"/>
      <c r="K610" s="195"/>
      <c r="L610" s="198"/>
      <c r="M610" s="198"/>
      <c r="N610" s="341"/>
    </row>
    <row r="611" spans="1:14" s="53" customFormat="1" ht="16.5" customHeight="1">
      <c r="A611" s="139"/>
      <c r="B611" s="159" t="s">
        <v>863</v>
      </c>
      <c r="C611" s="38" t="s">
        <v>252</v>
      </c>
      <c r="D611" s="103">
        <v>1029</v>
      </c>
      <c r="E611" s="103"/>
      <c r="F611" s="103"/>
      <c r="G611" s="103">
        <f t="shared" si="126"/>
        <v>1029</v>
      </c>
      <c r="H611" s="103">
        <f t="shared" si="127"/>
        <v>1029</v>
      </c>
      <c r="I611" s="103"/>
      <c r="J611" s="194"/>
      <c r="K611" s="195"/>
      <c r="L611" s="198"/>
      <c r="M611" s="198"/>
      <c r="N611" s="341"/>
    </row>
    <row r="612" spans="1:14" s="53" customFormat="1" ht="15.75" customHeight="1">
      <c r="A612" s="139"/>
      <c r="B612" s="159" t="s">
        <v>864</v>
      </c>
      <c r="C612" s="38" t="s">
        <v>869</v>
      </c>
      <c r="D612" s="103">
        <v>1605</v>
      </c>
      <c r="E612" s="103"/>
      <c r="F612" s="103"/>
      <c r="G612" s="103">
        <f t="shared" si="126"/>
        <v>1605</v>
      </c>
      <c r="H612" s="103">
        <f t="shared" si="127"/>
        <v>1605</v>
      </c>
      <c r="I612" s="103"/>
      <c r="J612" s="194"/>
      <c r="K612" s="195"/>
      <c r="L612" s="198"/>
      <c r="M612" s="198"/>
      <c r="N612" s="341"/>
    </row>
    <row r="613" spans="1:14" s="53" customFormat="1" ht="18.75" customHeight="1">
      <c r="A613" s="137" t="s">
        <v>890</v>
      </c>
      <c r="B613" s="161"/>
      <c r="C613" s="86" t="s">
        <v>891</v>
      </c>
      <c r="D613" s="192">
        <f>SUM(D614:D632)</f>
        <v>559933</v>
      </c>
      <c r="E613" s="192">
        <f>SUM(E614:E632)</f>
        <v>56188</v>
      </c>
      <c r="F613" s="192">
        <f>SUM(F614:F632)</f>
        <v>1589</v>
      </c>
      <c r="G613" s="192">
        <f>SUM(G614:G632)</f>
        <v>614532</v>
      </c>
      <c r="H613" s="192">
        <f>SUM(H614:H632)</f>
        <v>614532</v>
      </c>
      <c r="I613" s="192">
        <f aca="true" t="shared" si="128" ref="I613:N613">SUM(I614:I632)</f>
        <v>375818</v>
      </c>
      <c r="J613" s="192">
        <f t="shared" si="128"/>
        <v>65341</v>
      </c>
      <c r="K613" s="192">
        <f t="shared" si="128"/>
        <v>113169</v>
      </c>
      <c r="L613" s="192">
        <f t="shared" si="128"/>
        <v>0</v>
      </c>
      <c r="M613" s="192">
        <f t="shared" si="128"/>
        <v>0</v>
      </c>
      <c r="N613" s="193">
        <f t="shared" si="128"/>
        <v>0</v>
      </c>
    </row>
    <row r="614" spans="1:14" s="53" customFormat="1" ht="17.25" customHeight="1">
      <c r="A614" s="349"/>
      <c r="B614" s="350" t="s">
        <v>715</v>
      </c>
      <c r="C614" s="38" t="s">
        <v>560</v>
      </c>
      <c r="D614" s="205">
        <v>96247</v>
      </c>
      <c r="E614" s="205">
        <v>16922</v>
      </c>
      <c r="F614" s="205"/>
      <c r="G614" s="205">
        <f>D614+E614-F614</f>
        <v>113169</v>
      </c>
      <c r="H614" s="205">
        <f>G614</f>
        <v>113169</v>
      </c>
      <c r="I614" s="205"/>
      <c r="J614" s="205"/>
      <c r="K614" s="205">
        <f>H614</f>
        <v>113169</v>
      </c>
      <c r="L614" s="205"/>
      <c r="M614" s="205"/>
      <c r="N614" s="240"/>
    </row>
    <row r="615" spans="1:14" s="53" customFormat="1" ht="14.25" customHeight="1">
      <c r="A615" s="139"/>
      <c r="B615" s="159" t="s">
        <v>239</v>
      </c>
      <c r="C615" s="38" t="s">
        <v>721</v>
      </c>
      <c r="D615" s="103">
        <v>440</v>
      </c>
      <c r="E615" s="103"/>
      <c r="F615" s="103"/>
      <c r="G615" s="205">
        <f aca="true" t="shared" si="129" ref="G615:G632">D615+E615-F615</f>
        <v>440</v>
      </c>
      <c r="H615" s="205">
        <f aca="true" t="shared" si="130" ref="H615:H632">G615</f>
        <v>440</v>
      </c>
      <c r="I615" s="103"/>
      <c r="J615" s="194"/>
      <c r="K615" s="195"/>
      <c r="L615" s="198"/>
      <c r="M615" s="198"/>
      <c r="N615" s="341"/>
    </row>
    <row r="616" spans="1:14" s="53" customFormat="1" ht="15" customHeight="1">
      <c r="A616" s="139"/>
      <c r="B616" s="157" t="s">
        <v>586</v>
      </c>
      <c r="C616" s="38" t="s">
        <v>208</v>
      </c>
      <c r="D616" s="103">
        <v>315597</v>
      </c>
      <c r="E616" s="103">
        <v>32526</v>
      </c>
      <c r="F616" s="103"/>
      <c r="G616" s="205">
        <f t="shared" si="129"/>
        <v>348123</v>
      </c>
      <c r="H616" s="205">
        <f t="shared" si="130"/>
        <v>348123</v>
      </c>
      <c r="I616" s="103">
        <f>H616</f>
        <v>348123</v>
      </c>
      <c r="J616" s="194"/>
      <c r="K616" s="195"/>
      <c r="L616" s="198"/>
      <c r="M616" s="198"/>
      <c r="N616" s="341"/>
    </row>
    <row r="617" spans="1:14" s="53" customFormat="1" ht="16.5" customHeight="1">
      <c r="A617" s="139"/>
      <c r="B617" s="157" t="s">
        <v>590</v>
      </c>
      <c r="C617" s="38" t="s">
        <v>591</v>
      </c>
      <c r="D617" s="103">
        <v>26784</v>
      </c>
      <c r="E617" s="103"/>
      <c r="F617" s="103">
        <v>89</v>
      </c>
      <c r="G617" s="205">
        <f t="shared" si="129"/>
        <v>26695</v>
      </c>
      <c r="H617" s="205">
        <f t="shared" si="130"/>
        <v>26695</v>
      </c>
      <c r="I617" s="103">
        <f>H617</f>
        <v>26695</v>
      </c>
      <c r="J617" s="194"/>
      <c r="K617" s="195"/>
      <c r="L617" s="198"/>
      <c r="M617" s="198"/>
      <c r="N617" s="341"/>
    </row>
    <row r="618" spans="1:14" s="53" customFormat="1" ht="15" customHeight="1">
      <c r="A618" s="139"/>
      <c r="B618" s="159" t="s">
        <v>635</v>
      </c>
      <c r="C618" s="38" t="s">
        <v>649</v>
      </c>
      <c r="D618" s="103">
        <v>52864</v>
      </c>
      <c r="E618" s="103">
        <v>3980</v>
      </c>
      <c r="F618" s="103"/>
      <c r="G618" s="205">
        <f t="shared" si="129"/>
        <v>56844</v>
      </c>
      <c r="H618" s="205">
        <f t="shared" si="130"/>
        <v>56844</v>
      </c>
      <c r="I618" s="103"/>
      <c r="J618" s="194">
        <f>H618</f>
        <v>56844</v>
      </c>
      <c r="K618" s="195"/>
      <c r="L618" s="198"/>
      <c r="M618" s="198"/>
      <c r="N618" s="341"/>
    </row>
    <row r="619" spans="1:14" s="53" customFormat="1" ht="14.25" customHeight="1">
      <c r="A619" s="139"/>
      <c r="B619" s="159" t="s">
        <v>592</v>
      </c>
      <c r="C619" s="38" t="s">
        <v>593</v>
      </c>
      <c r="D619" s="103">
        <v>8388</v>
      </c>
      <c r="E619" s="103">
        <v>109</v>
      </c>
      <c r="F619" s="103"/>
      <c r="G619" s="205">
        <f t="shared" si="129"/>
        <v>8497</v>
      </c>
      <c r="H619" s="205">
        <f t="shared" si="130"/>
        <v>8497</v>
      </c>
      <c r="I619" s="103"/>
      <c r="J619" s="194">
        <f>H619</f>
        <v>8497</v>
      </c>
      <c r="K619" s="195"/>
      <c r="L619" s="198"/>
      <c r="M619" s="198"/>
      <c r="N619" s="341"/>
    </row>
    <row r="620" spans="1:14" s="53" customFormat="1" ht="14.25" customHeight="1">
      <c r="A620" s="139"/>
      <c r="B620" s="159" t="s">
        <v>132</v>
      </c>
      <c r="C620" s="38" t="s">
        <v>133</v>
      </c>
      <c r="D620" s="103">
        <v>1000</v>
      </c>
      <c r="E620" s="103"/>
      <c r="F620" s="103"/>
      <c r="G620" s="205">
        <f t="shared" si="129"/>
        <v>1000</v>
      </c>
      <c r="H620" s="205">
        <f t="shared" si="130"/>
        <v>1000</v>
      </c>
      <c r="I620" s="103">
        <f>H620</f>
        <v>1000</v>
      </c>
      <c r="J620" s="194"/>
      <c r="K620" s="195"/>
      <c r="L620" s="198"/>
      <c r="M620" s="198"/>
      <c r="N620" s="341"/>
    </row>
    <row r="621" spans="1:14" s="53" customFormat="1" ht="14.25" customHeight="1">
      <c r="A621" s="139"/>
      <c r="B621" s="159" t="s">
        <v>594</v>
      </c>
      <c r="C621" s="38" t="s">
        <v>718</v>
      </c>
      <c r="D621" s="103">
        <v>8800</v>
      </c>
      <c r="E621" s="103"/>
      <c r="F621" s="103">
        <v>1500</v>
      </c>
      <c r="G621" s="205">
        <f t="shared" si="129"/>
        <v>7300</v>
      </c>
      <c r="H621" s="205">
        <f t="shared" si="130"/>
        <v>7300</v>
      </c>
      <c r="I621" s="103"/>
      <c r="J621" s="194"/>
      <c r="K621" s="195"/>
      <c r="L621" s="198"/>
      <c r="M621" s="198"/>
      <c r="N621" s="341"/>
    </row>
    <row r="622" spans="1:14" s="53" customFormat="1" ht="15" customHeight="1">
      <c r="A622" s="139"/>
      <c r="B622" s="159" t="s">
        <v>713</v>
      </c>
      <c r="C622" s="38" t="s">
        <v>843</v>
      </c>
      <c r="D622" s="103">
        <v>3087</v>
      </c>
      <c r="E622" s="103"/>
      <c r="F622" s="103"/>
      <c r="G622" s="205">
        <f t="shared" si="129"/>
        <v>3087</v>
      </c>
      <c r="H622" s="205">
        <f t="shared" si="130"/>
        <v>3087</v>
      </c>
      <c r="I622" s="103"/>
      <c r="J622" s="194"/>
      <c r="K622" s="195"/>
      <c r="L622" s="198"/>
      <c r="M622" s="198"/>
      <c r="N622" s="341"/>
    </row>
    <row r="623" spans="1:14" s="53" customFormat="1" ht="15.75" customHeight="1">
      <c r="A623" s="139"/>
      <c r="B623" s="159" t="s">
        <v>596</v>
      </c>
      <c r="C623" s="38" t="s">
        <v>669</v>
      </c>
      <c r="D623" s="103">
        <v>13464</v>
      </c>
      <c r="E623" s="103"/>
      <c r="F623" s="103"/>
      <c r="G623" s="205">
        <f t="shared" si="129"/>
        <v>13464</v>
      </c>
      <c r="H623" s="205">
        <f t="shared" si="130"/>
        <v>13464</v>
      </c>
      <c r="I623" s="103"/>
      <c r="J623" s="194"/>
      <c r="K623" s="195"/>
      <c r="L623" s="198"/>
      <c r="M623" s="198"/>
      <c r="N623" s="341"/>
    </row>
    <row r="624" spans="1:14" s="53" customFormat="1" ht="15.75" customHeight="1">
      <c r="A624" s="139"/>
      <c r="B624" s="159" t="s">
        <v>655</v>
      </c>
      <c r="C624" s="38" t="s">
        <v>656</v>
      </c>
      <c r="D624" s="103">
        <v>940</v>
      </c>
      <c r="E624" s="103"/>
      <c r="F624" s="103"/>
      <c r="G624" s="205">
        <f t="shared" si="129"/>
        <v>940</v>
      </c>
      <c r="H624" s="205">
        <f t="shared" si="130"/>
        <v>940</v>
      </c>
      <c r="I624" s="103"/>
      <c r="J624" s="194"/>
      <c r="K624" s="195"/>
      <c r="L624" s="198"/>
      <c r="M624" s="198"/>
      <c r="N624" s="341"/>
    </row>
    <row r="625" spans="1:14" s="53" customFormat="1" ht="15" customHeight="1">
      <c r="A625" s="139"/>
      <c r="B625" s="159" t="s">
        <v>599</v>
      </c>
      <c r="C625" s="38" t="s">
        <v>671</v>
      </c>
      <c r="D625" s="103">
        <v>3700</v>
      </c>
      <c r="E625" s="103">
        <v>1589</v>
      </c>
      <c r="F625" s="103"/>
      <c r="G625" s="205">
        <f t="shared" si="129"/>
        <v>5289</v>
      </c>
      <c r="H625" s="205">
        <f t="shared" si="130"/>
        <v>5289</v>
      </c>
      <c r="I625" s="103"/>
      <c r="J625" s="194"/>
      <c r="K625" s="195"/>
      <c r="L625" s="198"/>
      <c r="M625" s="198"/>
      <c r="N625" s="341"/>
    </row>
    <row r="626" spans="1:14" s="53" customFormat="1" ht="15" customHeight="1">
      <c r="A626" s="139"/>
      <c r="B626" s="159" t="s">
        <v>134</v>
      </c>
      <c r="C626" s="38" t="s">
        <v>1028</v>
      </c>
      <c r="D626" s="103">
        <v>672</v>
      </c>
      <c r="E626" s="103"/>
      <c r="F626" s="103"/>
      <c r="G626" s="205">
        <f t="shared" si="129"/>
        <v>672</v>
      </c>
      <c r="H626" s="205">
        <f t="shared" si="130"/>
        <v>672</v>
      </c>
      <c r="I626" s="103"/>
      <c r="J626" s="194"/>
      <c r="K626" s="195"/>
      <c r="L626" s="198"/>
      <c r="M626" s="198"/>
      <c r="N626" s="341"/>
    </row>
    <row r="627" spans="1:14" s="53" customFormat="1" ht="15" customHeight="1">
      <c r="A627" s="139"/>
      <c r="B627" s="159" t="s">
        <v>862</v>
      </c>
      <c r="C627" s="38" t="s">
        <v>866</v>
      </c>
      <c r="D627" s="103">
        <v>1834</v>
      </c>
      <c r="E627" s="103"/>
      <c r="F627" s="103"/>
      <c r="G627" s="205">
        <f t="shared" si="129"/>
        <v>1834</v>
      </c>
      <c r="H627" s="205">
        <f t="shared" si="130"/>
        <v>1834</v>
      </c>
      <c r="I627" s="103"/>
      <c r="J627" s="194"/>
      <c r="K627" s="195"/>
      <c r="L627" s="198"/>
      <c r="M627" s="198"/>
      <c r="N627" s="341"/>
    </row>
    <row r="628" spans="1:14" s="53" customFormat="1" ht="14.25" customHeight="1">
      <c r="A628" s="139"/>
      <c r="B628" s="159" t="s">
        <v>601</v>
      </c>
      <c r="C628" s="38" t="s">
        <v>602</v>
      </c>
      <c r="D628" s="103">
        <v>3000</v>
      </c>
      <c r="E628" s="103"/>
      <c r="F628" s="103"/>
      <c r="G628" s="205">
        <f t="shared" si="129"/>
        <v>3000</v>
      </c>
      <c r="H628" s="205">
        <f t="shared" si="130"/>
        <v>3000</v>
      </c>
      <c r="I628" s="103"/>
      <c r="J628" s="194"/>
      <c r="K628" s="195"/>
      <c r="L628" s="198"/>
      <c r="M628" s="198"/>
      <c r="N628" s="341"/>
    </row>
    <row r="629" spans="1:14" s="53" customFormat="1" ht="13.5" customHeight="1">
      <c r="A629" s="139"/>
      <c r="B629" s="157" t="s">
        <v>605</v>
      </c>
      <c r="C629" s="38" t="s">
        <v>606</v>
      </c>
      <c r="D629" s="103">
        <v>19305</v>
      </c>
      <c r="E629" s="103">
        <v>1062</v>
      </c>
      <c r="F629" s="103"/>
      <c r="G629" s="205">
        <f t="shared" si="129"/>
        <v>20367</v>
      </c>
      <c r="H629" s="205">
        <f t="shared" si="130"/>
        <v>20367</v>
      </c>
      <c r="I629" s="103"/>
      <c r="J629" s="194"/>
      <c r="K629" s="195"/>
      <c r="L629" s="198"/>
      <c r="M629" s="198"/>
      <c r="N629" s="341"/>
    </row>
    <row r="630" spans="1:14" s="53" customFormat="1" ht="14.25" customHeight="1">
      <c r="A630" s="139"/>
      <c r="B630" s="157" t="s">
        <v>863</v>
      </c>
      <c r="C630" s="38" t="s">
        <v>252</v>
      </c>
      <c r="D630" s="103">
        <v>1200</v>
      </c>
      <c r="E630" s="103"/>
      <c r="F630" s="103"/>
      <c r="G630" s="205">
        <f t="shared" si="129"/>
        <v>1200</v>
      </c>
      <c r="H630" s="205">
        <f t="shared" si="130"/>
        <v>1200</v>
      </c>
      <c r="I630" s="103"/>
      <c r="J630" s="194"/>
      <c r="K630" s="195"/>
      <c r="L630" s="198"/>
      <c r="M630" s="198"/>
      <c r="N630" s="341"/>
    </row>
    <row r="631" spans="1:14" s="53" customFormat="1" ht="15" customHeight="1">
      <c r="A631" s="139"/>
      <c r="B631" s="157" t="s">
        <v>864</v>
      </c>
      <c r="C631" s="38" t="s">
        <v>869</v>
      </c>
      <c r="D631" s="103">
        <v>800</v>
      </c>
      <c r="E631" s="103"/>
      <c r="F631" s="103"/>
      <c r="G631" s="205">
        <f t="shared" si="129"/>
        <v>800</v>
      </c>
      <c r="H631" s="205">
        <f t="shared" si="130"/>
        <v>800</v>
      </c>
      <c r="I631" s="103"/>
      <c r="J631" s="194"/>
      <c r="K631" s="195"/>
      <c r="L631" s="198"/>
      <c r="M631" s="198"/>
      <c r="N631" s="341"/>
    </row>
    <row r="632" spans="1:14" s="53" customFormat="1" ht="15" customHeight="1">
      <c r="A632" s="139"/>
      <c r="B632" s="157" t="s">
        <v>865</v>
      </c>
      <c r="C632" s="38" t="s">
        <v>870</v>
      </c>
      <c r="D632" s="103">
        <v>1811</v>
      </c>
      <c r="E632" s="103"/>
      <c r="F632" s="103"/>
      <c r="G632" s="205">
        <f t="shared" si="129"/>
        <v>1811</v>
      </c>
      <c r="H632" s="205">
        <f t="shared" si="130"/>
        <v>1811</v>
      </c>
      <c r="I632" s="103"/>
      <c r="J632" s="194"/>
      <c r="K632" s="195"/>
      <c r="L632" s="198"/>
      <c r="M632" s="198"/>
      <c r="N632" s="341"/>
    </row>
    <row r="633" spans="1:14" s="53" customFormat="1" ht="20.25" customHeight="1">
      <c r="A633" s="137" t="s">
        <v>892</v>
      </c>
      <c r="B633" s="160"/>
      <c r="C633" s="86" t="s">
        <v>893</v>
      </c>
      <c r="D633" s="192">
        <f>SUM(D634:D647)</f>
        <v>698086</v>
      </c>
      <c r="E633" s="192">
        <f>SUM(E634:E647)</f>
        <v>70100</v>
      </c>
      <c r="F633" s="192">
        <f>SUM(F634:F647)</f>
        <v>3065</v>
      </c>
      <c r="G633" s="192">
        <f>SUM(G634:G647)</f>
        <v>765121</v>
      </c>
      <c r="H633" s="192">
        <f aca="true" t="shared" si="131" ref="H633:N633">SUM(H634:H647)</f>
        <v>765121</v>
      </c>
      <c r="I633" s="192">
        <f t="shared" si="131"/>
        <v>444983</v>
      </c>
      <c r="J633" s="192">
        <f t="shared" si="131"/>
        <v>74498</v>
      </c>
      <c r="K633" s="192">
        <f t="shared" si="131"/>
        <v>0</v>
      </c>
      <c r="L633" s="192">
        <f t="shared" si="131"/>
        <v>0</v>
      </c>
      <c r="M633" s="192">
        <f t="shared" si="131"/>
        <v>0</v>
      </c>
      <c r="N633" s="193">
        <f t="shared" si="131"/>
        <v>0</v>
      </c>
    </row>
    <row r="634" spans="1:14" s="53" customFormat="1" ht="15.75" customHeight="1">
      <c r="A634" s="139"/>
      <c r="B634" s="157" t="s">
        <v>586</v>
      </c>
      <c r="C634" s="38" t="s">
        <v>926</v>
      </c>
      <c r="D634" s="103">
        <v>410445</v>
      </c>
      <c r="E634" s="103"/>
      <c r="F634" s="103"/>
      <c r="G634" s="103">
        <f>D634+E634-F634</f>
        <v>410445</v>
      </c>
      <c r="H634" s="103">
        <f>G634</f>
        <v>410445</v>
      </c>
      <c r="I634" s="103">
        <f>H634</f>
        <v>410445</v>
      </c>
      <c r="J634" s="194"/>
      <c r="K634" s="195"/>
      <c r="L634" s="198"/>
      <c r="M634" s="198"/>
      <c r="N634" s="341"/>
    </row>
    <row r="635" spans="1:14" s="53" customFormat="1" ht="15" customHeight="1">
      <c r="A635" s="139"/>
      <c r="B635" s="157" t="s">
        <v>590</v>
      </c>
      <c r="C635" s="38" t="s">
        <v>591</v>
      </c>
      <c r="D635" s="103">
        <v>30538</v>
      </c>
      <c r="E635" s="103"/>
      <c r="F635" s="103"/>
      <c r="G635" s="103">
        <f aca="true" t="shared" si="132" ref="G635:G647">D635+E635-F635</f>
        <v>30538</v>
      </c>
      <c r="H635" s="103">
        <f aca="true" t="shared" si="133" ref="H635:H647">G635</f>
        <v>30538</v>
      </c>
      <c r="I635" s="103">
        <f>H635</f>
        <v>30538</v>
      </c>
      <c r="J635" s="194"/>
      <c r="K635" s="195"/>
      <c r="L635" s="198"/>
      <c r="M635" s="198"/>
      <c r="N635" s="341"/>
    </row>
    <row r="636" spans="1:14" s="53" customFormat="1" ht="12.75" customHeight="1">
      <c r="A636" s="139"/>
      <c r="B636" s="159" t="s">
        <v>635</v>
      </c>
      <c r="C636" s="38" t="s">
        <v>617</v>
      </c>
      <c r="D636" s="103">
        <v>63037</v>
      </c>
      <c r="E636" s="103">
        <v>1000</v>
      </c>
      <c r="F636" s="103"/>
      <c r="G636" s="103">
        <f t="shared" si="132"/>
        <v>64037</v>
      </c>
      <c r="H636" s="103">
        <f t="shared" si="133"/>
        <v>64037</v>
      </c>
      <c r="I636" s="103"/>
      <c r="J636" s="194">
        <f>H636</f>
        <v>64037</v>
      </c>
      <c r="K636" s="195"/>
      <c r="L636" s="198"/>
      <c r="M636" s="198"/>
      <c r="N636" s="341"/>
    </row>
    <row r="637" spans="1:14" s="53" customFormat="1" ht="13.5" customHeight="1">
      <c r="A637" s="139"/>
      <c r="B637" s="159" t="s">
        <v>592</v>
      </c>
      <c r="C637" s="38" t="s">
        <v>593</v>
      </c>
      <c r="D637" s="103">
        <v>10461</v>
      </c>
      <c r="E637" s="103"/>
      <c r="F637" s="103"/>
      <c r="G637" s="103">
        <f t="shared" si="132"/>
        <v>10461</v>
      </c>
      <c r="H637" s="103">
        <f t="shared" si="133"/>
        <v>10461</v>
      </c>
      <c r="I637" s="103"/>
      <c r="J637" s="194">
        <f>H637</f>
        <v>10461</v>
      </c>
      <c r="K637" s="195"/>
      <c r="L637" s="198"/>
      <c r="M637" s="198"/>
      <c r="N637" s="341"/>
    </row>
    <row r="638" spans="1:14" s="53" customFormat="1" ht="14.25" customHeight="1">
      <c r="A638" s="139"/>
      <c r="B638" s="159" t="s">
        <v>132</v>
      </c>
      <c r="C638" s="38" t="s">
        <v>133</v>
      </c>
      <c r="D638" s="103">
        <v>4000</v>
      </c>
      <c r="E638" s="103"/>
      <c r="F638" s="103"/>
      <c r="G638" s="103">
        <f t="shared" si="132"/>
        <v>4000</v>
      </c>
      <c r="H638" s="103">
        <f t="shared" si="133"/>
        <v>4000</v>
      </c>
      <c r="I638" s="103">
        <f>H638</f>
        <v>4000</v>
      </c>
      <c r="J638" s="194"/>
      <c r="K638" s="195"/>
      <c r="L638" s="198"/>
      <c r="M638" s="198"/>
      <c r="N638" s="341"/>
    </row>
    <row r="639" spans="1:14" s="53" customFormat="1" ht="13.5" customHeight="1">
      <c r="A639" s="139"/>
      <c r="B639" s="159" t="s">
        <v>594</v>
      </c>
      <c r="C639" s="38" t="s">
        <v>619</v>
      </c>
      <c r="D639" s="103">
        <v>58399</v>
      </c>
      <c r="E639" s="103"/>
      <c r="F639" s="103"/>
      <c r="G639" s="103">
        <f t="shared" si="132"/>
        <v>58399</v>
      </c>
      <c r="H639" s="103">
        <f t="shared" si="133"/>
        <v>58399</v>
      </c>
      <c r="I639" s="103"/>
      <c r="J639" s="194"/>
      <c r="K639" s="195"/>
      <c r="L639" s="198"/>
      <c r="M639" s="198"/>
      <c r="N639" s="341"/>
    </row>
    <row r="640" spans="1:14" s="53" customFormat="1" ht="13.5" customHeight="1">
      <c r="A640" s="139"/>
      <c r="B640" s="159" t="s">
        <v>596</v>
      </c>
      <c r="C640" s="38" t="s">
        <v>669</v>
      </c>
      <c r="D640" s="103">
        <v>57200</v>
      </c>
      <c r="E640" s="103"/>
      <c r="F640" s="103">
        <v>3000</v>
      </c>
      <c r="G640" s="103">
        <f t="shared" si="132"/>
        <v>54200</v>
      </c>
      <c r="H640" s="103">
        <f t="shared" si="133"/>
        <v>54200</v>
      </c>
      <c r="I640" s="103"/>
      <c r="J640" s="194"/>
      <c r="K640" s="195"/>
      <c r="L640" s="198"/>
      <c r="M640" s="198"/>
      <c r="N640" s="341"/>
    </row>
    <row r="641" spans="1:14" s="53" customFormat="1" ht="13.5" customHeight="1">
      <c r="A641" s="139"/>
      <c r="B641" s="159" t="s">
        <v>598</v>
      </c>
      <c r="C641" s="38" t="s">
        <v>670</v>
      </c>
      <c r="D641" s="103"/>
      <c r="E641" s="103">
        <v>66000</v>
      </c>
      <c r="F641" s="103"/>
      <c r="G641" s="103">
        <f t="shared" si="132"/>
        <v>66000</v>
      </c>
      <c r="H641" s="103">
        <f t="shared" si="133"/>
        <v>66000</v>
      </c>
      <c r="I641" s="103"/>
      <c r="J641" s="194"/>
      <c r="K641" s="195"/>
      <c r="L641" s="198"/>
      <c r="M641" s="198"/>
      <c r="N641" s="341"/>
    </row>
    <row r="642" spans="1:14" s="53" customFormat="1" ht="13.5" customHeight="1">
      <c r="A642" s="139"/>
      <c r="B642" s="159" t="s">
        <v>655</v>
      </c>
      <c r="C642" s="38" t="s">
        <v>656</v>
      </c>
      <c r="D642" s="103">
        <v>65</v>
      </c>
      <c r="E642" s="103"/>
      <c r="F642" s="103">
        <v>65</v>
      </c>
      <c r="G642" s="103">
        <f t="shared" si="132"/>
        <v>0</v>
      </c>
      <c r="H642" s="103">
        <f t="shared" si="133"/>
        <v>0</v>
      </c>
      <c r="I642" s="103"/>
      <c r="J642" s="194"/>
      <c r="K642" s="195"/>
      <c r="L642" s="198"/>
      <c r="M642" s="198"/>
      <c r="N642" s="341"/>
    </row>
    <row r="643" spans="1:14" s="53" customFormat="1" ht="13.5" customHeight="1">
      <c r="A643" s="139"/>
      <c r="B643" s="159" t="s">
        <v>599</v>
      </c>
      <c r="C643" s="38" t="s">
        <v>671</v>
      </c>
      <c r="D643" s="103">
        <v>27532</v>
      </c>
      <c r="E643" s="103">
        <v>3100</v>
      </c>
      <c r="F643" s="103"/>
      <c r="G643" s="103">
        <f t="shared" si="132"/>
        <v>30632</v>
      </c>
      <c r="H643" s="103">
        <f t="shared" si="133"/>
        <v>30632</v>
      </c>
      <c r="I643" s="103"/>
      <c r="J643" s="194"/>
      <c r="K643" s="195"/>
      <c r="L643" s="198"/>
      <c r="M643" s="198"/>
      <c r="N643" s="341"/>
    </row>
    <row r="644" spans="1:14" s="53" customFormat="1" ht="13.5" customHeight="1">
      <c r="A644" s="139"/>
      <c r="B644" s="159" t="s">
        <v>862</v>
      </c>
      <c r="C644" s="38" t="s">
        <v>866</v>
      </c>
      <c r="D644" s="103">
        <v>823</v>
      </c>
      <c r="E644" s="103"/>
      <c r="F644" s="103"/>
      <c r="G644" s="103">
        <f t="shared" si="132"/>
        <v>823</v>
      </c>
      <c r="H644" s="103">
        <f t="shared" si="133"/>
        <v>823</v>
      </c>
      <c r="I644" s="103"/>
      <c r="J644" s="194"/>
      <c r="K644" s="195"/>
      <c r="L644" s="198"/>
      <c r="M644" s="198"/>
      <c r="N644" s="341"/>
    </row>
    <row r="645" spans="1:14" s="53" customFormat="1" ht="13.5" customHeight="1">
      <c r="A645" s="139"/>
      <c r="B645" s="159" t="s">
        <v>605</v>
      </c>
      <c r="C645" s="38" t="s">
        <v>606</v>
      </c>
      <c r="D645" s="103">
        <v>23986</v>
      </c>
      <c r="E645" s="103"/>
      <c r="F645" s="103"/>
      <c r="G645" s="103">
        <f t="shared" si="132"/>
        <v>23986</v>
      </c>
      <c r="H645" s="103">
        <f t="shared" si="133"/>
        <v>23986</v>
      </c>
      <c r="I645" s="103"/>
      <c r="J645" s="194"/>
      <c r="K645" s="195"/>
      <c r="L645" s="198"/>
      <c r="M645" s="198"/>
      <c r="N645" s="341"/>
    </row>
    <row r="646" spans="1:14" s="53" customFormat="1" ht="12.75" customHeight="1">
      <c r="A646" s="139"/>
      <c r="B646" s="159" t="s">
        <v>620</v>
      </c>
      <c r="C646" s="38" t="s">
        <v>621</v>
      </c>
      <c r="D646" s="103">
        <v>11400</v>
      </c>
      <c r="E646" s="103"/>
      <c r="F646" s="103"/>
      <c r="G646" s="103">
        <f t="shared" si="132"/>
        <v>11400</v>
      </c>
      <c r="H646" s="103">
        <f t="shared" si="133"/>
        <v>11400</v>
      </c>
      <c r="I646" s="103"/>
      <c r="J646" s="194"/>
      <c r="K646" s="195"/>
      <c r="L646" s="198"/>
      <c r="M646" s="198"/>
      <c r="N646" s="341"/>
    </row>
    <row r="647" spans="1:14" s="53" customFormat="1" ht="12.75" customHeight="1">
      <c r="A647" s="139"/>
      <c r="B647" s="159" t="s">
        <v>864</v>
      </c>
      <c r="C647" s="38" t="s">
        <v>869</v>
      </c>
      <c r="D647" s="103">
        <v>200</v>
      </c>
      <c r="E647" s="103"/>
      <c r="F647" s="103"/>
      <c r="G647" s="103">
        <f t="shared" si="132"/>
        <v>200</v>
      </c>
      <c r="H647" s="103">
        <f t="shared" si="133"/>
        <v>200</v>
      </c>
      <c r="I647" s="103"/>
      <c r="J647" s="194"/>
      <c r="K647" s="195"/>
      <c r="L647" s="198"/>
      <c r="M647" s="198"/>
      <c r="N647" s="341"/>
    </row>
    <row r="648" spans="1:14" s="53" customFormat="1" ht="19.5" customHeight="1">
      <c r="A648" s="137" t="s">
        <v>894</v>
      </c>
      <c r="B648" s="162"/>
      <c r="C648" s="86" t="s">
        <v>895</v>
      </c>
      <c r="D648" s="192">
        <f>SUM(D649:D649)</f>
        <v>15000</v>
      </c>
      <c r="E648" s="192">
        <f>SUM(E649:E649)</f>
        <v>0</v>
      </c>
      <c r="F648" s="192">
        <f>SUM(F649:F649)</f>
        <v>0</v>
      </c>
      <c r="G648" s="192">
        <f>SUM(G649:G649)</f>
        <v>15000</v>
      </c>
      <c r="H648" s="192">
        <f aca="true" t="shared" si="134" ref="H648:N648">SUM(H649:H649)</f>
        <v>15000</v>
      </c>
      <c r="I648" s="192">
        <f t="shared" si="134"/>
        <v>0</v>
      </c>
      <c r="J648" s="192">
        <f t="shared" si="134"/>
        <v>0</v>
      </c>
      <c r="K648" s="192">
        <f t="shared" si="134"/>
        <v>0</v>
      </c>
      <c r="L648" s="192">
        <f t="shared" si="134"/>
        <v>0</v>
      </c>
      <c r="M648" s="192">
        <f t="shared" si="134"/>
        <v>0</v>
      </c>
      <c r="N648" s="193">
        <f t="shared" si="134"/>
        <v>0</v>
      </c>
    </row>
    <row r="649" spans="1:14" s="53" customFormat="1" ht="14.25" customHeight="1">
      <c r="A649" s="139"/>
      <c r="B649" s="159" t="s">
        <v>231</v>
      </c>
      <c r="C649" s="38" t="s">
        <v>929</v>
      </c>
      <c r="D649" s="103">
        <v>15000</v>
      </c>
      <c r="E649" s="103"/>
      <c r="F649" s="103"/>
      <c r="G649" s="103">
        <f>D649+E649-F649</f>
        <v>15000</v>
      </c>
      <c r="H649" s="103">
        <f>G649</f>
        <v>15000</v>
      </c>
      <c r="I649" s="103"/>
      <c r="J649" s="194"/>
      <c r="K649" s="194"/>
      <c r="L649" s="198"/>
      <c r="M649" s="198"/>
      <c r="N649" s="341"/>
    </row>
    <row r="650" spans="1:14" s="53" customFormat="1" ht="23.25" customHeight="1">
      <c r="A650" s="137" t="s">
        <v>896</v>
      </c>
      <c r="B650" s="160"/>
      <c r="C650" s="86" t="s">
        <v>897</v>
      </c>
      <c r="D650" s="192">
        <f>SUM(D651:D653)</f>
        <v>3000</v>
      </c>
      <c r="E650" s="192">
        <f>SUM(E651:E653)</f>
        <v>0</v>
      </c>
      <c r="F650" s="192">
        <f>SUM(F651:F653)</f>
        <v>0</v>
      </c>
      <c r="G650" s="192">
        <f>SUM(G651:G653)</f>
        <v>3000</v>
      </c>
      <c r="H650" s="192">
        <f aca="true" t="shared" si="135" ref="H650:N650">SUM(H651:H653)</f>
        <v>3000</v>
      </c>
      <c r="I650" s="192">
        <f t="shared" si="135"/>
        <v>2000</v>
      </c>
      <c r="J650" s="192">
        <f t="shared" si="135"/>
        <v>0</v>
      </c>
      <c r="K650" s="192">
        <f t="shared" si="135"/>
        <v>0</v>
      </c>
      <c r="L650" s="192">
        <f t="shared" si="135"/>
        <v>0</v>
      </c>
      <c r="M650" s="192">
        <f t="shared" si="135"/>
        <v>0</v>
      </c>
      <c r="N650" s="193">
        <f t="shared" si="135"/>
        <v>0</v>
      </c>
    </row>
    <row r="651" spans="1:14" s="53" customFormat="1" ht="13.5" customHeight="1">
      <c r="A651" s="139"/>
      <c r="B651" s="157" t="s">
        <v>132</v>
      </c>
      <c r="C651" s="38" t="s">
        <v>133</v>
      </c>
      <c r="D651" s="103">
        <v>2000</v>
      </c>
      <c r="E651" s="103"/>
      <c r="F651" s="103"/>
      <c r="G651" s="103">
        <f>D651+E651-F651</f>
        <v>2000</v>
      </c>
      <c r="H651" s="103">
        <f>G651</f>
        <v>2000</v>
      </c>
      <c r="I651" s="103">
        <f>H651</f>
        <v>2000</v>
      </c>
      <c r="J651" s="194"/>
      <c r="K651" s="195">
        <v>0</v>
      </c>
      <c r="L651" s="198"/>
      <c r="M651" s="198"/>
      <c r="N651" s="341"/>
    </row>
    <row r="652" spans="1:14" s="53" customFormat="1" ht="13.5" customHeight="1">
      <c r="A652" s="139"/>
      <c r="B652" s="157" t="s">
        <v>594</v>
      </c>
      <c r="C652" s="38" t="s">
        <v>619</v>
      </c>
      <c r="D652" s="103">
        <v>600</v>
      </c>
      <c r="E652" s="103"/>
      <c r="F652" s="103"/>
      <c r="G652" s="103">
        <f>D652+E652-F652</f>
        <v>600</v>
      </c>
      <c r="H652" s="103">
        <f>G652</f>
        <v>600</v>
      </c>
      <c r="I652" s="103">
        <v>0</v>
      </c>
      <c r="J652" s="194"/>
      <c r="K652" s="195">
        <v>0</v>
      </c>
      <c r="L652" s="198"/>
      <c r="M652" s="198"/>
      <c r="N652" s="341"/>
    </row>
    <row r="653" spans="1:14" s="53" customFormat="1" ht="15" customHeight="1">
      <c r="A653" s="139"/>
      <c r="B653" s="157" t="s">
        <v>599</v>
      </c>
      <c r="C653" s="38" t="s">
        <v>600</v>
      </c>
      <c r="D653" s="103">
        <v>400</v>
      </c>
      <c r="E653" s="103"/>
      <c r="F653" s="103"/>
      <c r="G653" s="103">
        <f>D653+E653-F653</f>
        <v>400</v>
      </c>
      <c r="H653" s="103">
        <f>G653</f>
        <v>400</v>
      </c>
      <c r="I653" s="103">
        <v>0</v>
      </c>
      <c r="J653" s="194"/>
      <c r="K653" s="195">
        <v>0</v>
      </c>
      <c r="L653" s="198"/>
      <c r="M653" s="198"/>
      <c r="N653" s="341"/>
    </row>
    <row r="654" spans="1:14" s="53" customFormat="1" ht="23.25" customHeight="1">
      <c r="A654" s="348" t="s">
        <v>569</v>
      </c>
      <c r="B654" s="351"/>
      <c r="C654" s="339" t="s">
        <v>953</v>
      </c>
      <c r="D654" s="340">
        <f>D655</f>
        <v>2430</v>
      </c>
      <c r="E654" s="340">
        <f>E655</f>
        <v>0</v>
      </c>
      <c r="F654" s="340">
        <f>F655</f>
        <v>0</v>
      </c>
      <c r="G654" s="340">
        <f>G655</f>
        <v>2430</v>
      </c>
      <c r="H654" s="340">
        <f>H655</f>
        <v>2430</v>
      </c>
      <c r="I654" s="340">
        <f aca="true" t="shared" si="136" ref="I654:N654">I655</f>
        <v>0</v>
      </c>
      <c r="J654" s="340">
        <f t="shared" si="136"/>
        <v>0</v>
      </c>
      <c r="K654" s="340">
        <f t="shared" si="136"/>
        <v>0</v>
      </c>
      <c r="L654" s="340">
        <f t="shared" si="136"/>
        <v>0</v>
      </c>
      <c r="M654" s="340">
        <f t="shared" si="136"/>
        <v>0</v>
      </c>
      <c r="N654" s="432">
        <f t="shared" si="136"/>
        <v>0</v>
      </c>
    </row>
    <row r="655" spans="1:14" s="53" customFormat="1" ht="15" customHeight="1">
      <c r="A655" s="139"/>
      <c r="B655" s="157" t="s">
        <v>863</v>
      </c>
      <c r="C655" s="38" t="s">
        <v>868</v>
      </c>
      <c r="D655" s="103">
        <v>2430</v>
      </c>
      <c r="E655" s="103"/>
      <c r="F655" s="103"/>
      <c r="G655" s="103">
        <f>D655+E655-F655</f>
        <v>2430</v>
      </c>
      <c r="H655" s="103">
        <f>G655</f>
        <v>2430</v>
      </c>
      <c r="I655" s="103"/>
      <c r="J655" s="194"/>
      <c r="K655" s="195"/>
      <c r="L655" s="198"/>
      <c r="M655" s="198"/>
      <c r="N655" s="341"/>
    </row>
    <row r="656" spans="1:14" s="53" customFormat="1" ht="17.25" customHeight="1">
      <c r="A656" s="137" t="s">
        <v>898</v>
      </c>
      <c r="B656" s="160"/>
      <c r="C656" s="88" t="s">
        <v>651</v>
      </c>
      <c r="D656" s="192">
        <f>SUM(D657:D665)</f>
        <v>284002</v>
      </c>
      <c r="E656" s="192">
        <f aca="true" t="shared" si="137" ref="E656:N656">SUM(E657:E665)</f>
        <v>0</v>
      </c>
      <c r="F656" s="192">
        <f t="shared" si="137"/>
        <v>0</v>
      </c>
      <c r="G656" s="192">
        <f t="shared" si="137"/>
        <v>284002</v>
      </c>
      <c r="H656" s="192">
        <f t="shared" si="137"/>
        <v>284002</v>
      </c>
      <c r="I656" s="192">
        <f t="shared" si="137"/>
        <v>182466</v>
      </c>
      <c r="J656" s="192">
        <f t="shared" si="137"/>
        <v>33701</v>
      </c>
      <c r="K656" s="192">
        <f t="shared" si="137"/>
        <v>0</v>
      </c>
      <c r="L656" s="192">
        <f t="shared" si="137"/>
        <v>0</v>
      </c>
      <c r="M656" s="192">
        <f t="shared" si="137"/>
        <v>0</v>
      </c>
      <c r="N656" s="193">
        <f t="shared" si="137"/>
        <v>0</v>
      </c>
    </row>
    <row r="657" spans="1:14" s="53" customFormat="1" ht="17.25" customHeight="1">
      <c r="A657" s="349"/>
      <c r="B657" s="350" t="s">
        <v>586</v>
      </c>
      <c r="C657" s="209" t="s">
        <v>587</v>
      </c>
      <c r="D657" s="205">
        <v>171949</v>
      </c>
      <c r="E657" s="205"/>
      <c r="F657" s="205"/>
      <c r="G657" s="205">
        <f>D657+E657-F657</f>
        <v>171949</v>
      </c>
      <c r="H657" s="205">
        <f>G657</f>
        <v>171949</v>
      </c>
      <c r="I657" s="205">
        <f>H657</f>
        <v>171949</v>
      </c>
      <c r="J657" s="205"/>
      <c r="K657" s="205"/>
      <c r="L657" s="205"/>
      <c r="M657" s="205"/>
      <c r="N657" s="240"/>
    </row>
    <row r="658" spans="1:14" s="53" customFormat="1" ht="17.25" customHeight="1">
      <c r="A658" s="349"/>
      <c r="B658" s="350" t="s">
        <v>590</v>
      </c>
      <c r="C658" s="38" t="s">
        <v>591</v>
      </c>
      <c r="D658" s="205">
        <v>10517</v>
      </c>
      <c r="E658" s="205"/>
      <c r="F658" s="205"/>
      <c r="G658" s="205">
        <f aca="true" t="shared" si="138" ref="G658:G665">D658+E658-F658</f>
        <v>10517</v>
      </c>
      <c r="H658" s="205">
        <f aca="true" t="shared" si="139" ref="H658:H665">G658</f>
        <v>10517</v>
      </c>
      <c r="I658" s="205">
        <f>H658</f>
        <v>10517</v>
      </c>
      <c r="J658" s="205"/>
      <c r="K658" s="205"/>
      <c r="L658" s="205"/>
      <c r="M658" s="205"/>
      <c r="N658" s="240"/>
    </row>
    <row r="659" spans="1:14" s="53" customFormat="1" ht="17.25" customHeight="1">
      <c r="A659" s="349"/>
      <c r="B659" s="350" t="s">
        <v>616</v>
      </c>
      <c r="C659" s="38" t="s">
        <v>617</v>
      </c>
      <c r="D659" s="205">
        <v>29231</v>
      </c>
      <c r="E659" s="205"/>
      <c r="F659" s="205"/>
      <c r="G659" s="205">
        <f t="shared" si="138"/>
        <v>29231</v>
      </c>
      <c r="H659" s="205">
        <f t="shared" si="139"/>
        <v>29231</v>
      </c>
      <c r="I659" s="205"/>
      <c r="J659" s="205">
        <f>H659</f>
        <v>29231</v>
      </c>
      <c r="K659" s="205"/>
      <c r="L659" s="205"/>
      <c r="M659" s="205"/>
      <c r="N659" s="240"/>
    </row>
    <row r="660" spans="1:14" s="53" customFormat="1" ht="17.25" customHeight="1">
      <c r="A660" s="349"/>
      <c r="B660" s="350" t="s">
        <v>592</v>
      </c>
      <c r="C660" s="38" t="s">
        <v>593</v>
      </c>
      <c r="D660" s="205">
        <v>4470</v>
      </c>
      <c r="E660" s="205"/>
      <c r="F660" s="205"/>
      <c r="G660" s="205">
        <f t="shared" si="138"/>
        <v>4470</v>
      </c>
      <c r="H660" s="205">
        <f t="shared" si="139"/>
        <v>4470</v>
      </c>
      <c r="I660" s="205"/>
      <c r="J660" s="205">
        <f>H660</f>
        <v>4470</v>
      </c>
      <c r="K660" s="205"/>
      <c r="L660" s="205"/>
      <c r="M660" s="205"/>
      <c r="N660" s="240"/>
    </row>
    <row r="661" spans="1:14" s="53" customFormat="1" ht="17.25" customHeight="1">
      <c r="A661" s="349"/>
      <c r="B661" s="350" t="s">
        <v>570</v>
      </c>
      <c r="C661" s="38" t="s">
        <v>619</v>
      </c>
      <c r="D661" s="205">
        <v>3611</v>
      </c>
      <c r="E661" s="205"/>
      <c r="F661" s="205"/>
      <c r="G661" s="205">
        <f t="shared" si="138"/>
        <v>3611</v>
      </c>
      <c r="H661" s="205">
        <f t="shared" si="139"/>
        <v>3611</v>
      </c>
      <c r="I661" s="205"/>
      <c r="J661" s="205"/>
      <c r="K661" s="205"/>
      <c r="L661" s="205"/>
      <c r="M661" s="205"/>
      <c r="N661" s="240"/>
    </row>
    <row r="662" spans="1:14" s="53" customFormat="1" ht="17.25" customHeight="1">
      <c r="A662" s="349"/>
      <c r="B662" s="350" t="s">
        <v>571</v>
      </c>
      <c r="C662" s="38" t="s">
        <v>671</v>
      </c>
      <c r="D662" s="205">
        <v>9920</v>
      </c>
      <c r="E662" s="205"/>
      <c r="F662" s="205"/>
      <c r="G662" s="205">
        <f t="shared" si="138"/>
        <v>9920</v>
      </c>
      <c r="H662" s="205">
        <f t="shared" si="139"/>
        <v>9920</v>
      </c>
      <c r="I662" s="205"/>
      <c r="J662" s="205"/>
      <c r="K662" s="205"/>
      <c r="L662" s="205"/>
      <c r="M662" s="205"/>
      <c r="N662" s="240"/>
    </row>
    <row r="663" spans="1:14" s="53" customFormat="1" ht="18.75" customHeight="1">
      <c r="A663" s="139"/>
      <c r="B663" s="157" t="s">
        <v>605</v>
      </c>
      <c r="C663" s="38" t="s">
        <v>606</v>
      </c>
      <c r="D663" s="103">
        <v>51079</v>
      </c>
      <c r="E663" s="103"/>
      <c r="F663" s="103"/>
      <c r="G663" s="205">
        <f t="shared" si="138"/>
        <v>51079</v>
      </c>
      <c r="H663" s="205">
        <f t="shared" si="139"/>
        <v>51079</v>
      </c>
      <c r="I663" s="103">
        <v>0</v>
      </c>
      <c r="J663" s="194"/>
      <c r="K663" s="195">
        <v>0</v>
      </c>
      <c r="L663" s="198"/>
      <c r="M663" s="198"/>
      <c r="N663" s="341"/>
    </row>
    <row r="664" spans="1:14" s="53" customFormat="1" ht="18.75" customHeight="1">
      <c r="A664" s="139"/>
      <c r="B664" s="157" t="s">
        <v>388</v>
      </c>
      <c r="C664" s="38" t="s">
        <v>869</v>
      </c>
      <c r="D664" s="103">
        <v>150</v>
      </c>
      <c r="E664" s="103"/>
      <c r="F664" s="103"/>
      <c r="G664" s="205">
        <f t="shared" si="138"/>
        <v>150</v>
      </c>
      <c r="H664" s="205">
        <f t="shared" si="139"/>
        <v>150</v>
      </c>
      <c r="I664" s="103"/>
      <c r="J664" s="194"/>
      <c r="K664" s="195"/>
      <c r="L664" s="198"/>
      <c r="M664" s="198"/>
      <c r="N664" s="341"/>
    </row>
    <row r="665" spans="1:14" s="53" customFormat="1" ht="18.75" customHeight="1">
      <c r="A665" s="139"/>
      <c r="B665" s="157" t="s">
        <v>389</v>
      </c>
      <c r="C665" s="38" t="s">
        <v>870</v>
      </c>
      <c r="D665" s="103">
        <v>3075</v>
      </c>
      <c r="E665" s="103"/>
      <c r="F665" s="103"/>
      <c r="G665" s="205">
        <f t="shared" si="138"/>
        <v>3075</v>
      </c>
      <c r="H665" s="205">
        <f t="shared" si="139"/>
        <v>3075</v>
      </c>
      <c r="I665" s="103"/>
      <c r="J665" s="194"/>
      <c r="K665" s="195"/>
      <c r="L665" s="198"/>
      <c r="M665" s="198"/>
      <c r="N665" s="341"/>
    </row>
    <row r="666" spans="1:14" s="53" customFormat="1" ht="28.5" customHeight="1">
      <c r="A666" s="152" t="s">
        <v>899</v>
      </c>
      <c r="B666" s="158"/>
      <c r="C666" s="69" t="s">
        <v>426</v>
      </c>
      <c r="D666" s="196">
        <f aca="true" t="shared" si="140" ref="D666:N666">D667+D669</f>
        <v>40100</v>
      </c>
      <c r="E666" s="196">
        <f t="shared" si="140"/>
        <v>400</v>
      </c>
      <c r="F666" s="196">
        <f t="shared" si="140"/>
        <v>400</v>
      </c>
      <c r="G666" s="196">
        <f t="shared" si="140"/>
        <v>40100</v>
      </c>
      <c r="H666" s="196">
        <f t="shared" si="140"/>
        <v>40100</v>
      </c>
      <c r="I666" s="196">
        <f t="shared" si="140"/>
        <v>0</v>
      </c>
      <c r="J666" s="196">
        <f t="shared" si="140"/>
        <v>0</v>
      </c>
      <c r="K666" s="196">
        <f t="shared" si="140"/>
        <v>33000</v>
      </c>
      <c r="L666" s="196">
        <f t="shared" si="140"/>
        <v>0</v>
      </c>
      <c r="M666" s="196">
        <f t="shared" si="140"/>
        <v>0</v>
      </c>
      <c r="N666" s="197">
        <f t="shared" si="140"/>
        <v>0</v>
      </c>
    </row>
    <row r="667" spans="1:14" s="53" customFormat="1" ht="15" customHeight="1">
      <c r="A667" s="137" t="s">
        <v>900</v>
      </c>
      <c r="B667" s="160"/>
      <c r="C667" s="86" t="s">
        <v>901</v>
      </c>
      <c r="D667" s="192">
        <f aca="true" t="shared" si="141" ref="D667:N667">D668</f>
        <v>33000</v>
      </c>
      <c r="E667" s="192">
        <f t="shared" si="141"/>
        <v>0</v>
      </c>
      <c r="F667" s="192">
        <f t="shared" si="141"/>
        <v>0</v>
      </c>
      <c r="G667" s="192">
        <f t="shared" si="141"/>
        <v>33000</v>
      </c>
      <c r="H667" s="192">
        <f t="shared" si="141"/>
        <v>33000</v>
      </c>
      <c r="I667" s="192">
        <f t="shared" si="141"/>
        <v>0</v>
      </c>
      <c r="J667" s="192">
        <f t="shared" si="141"/>
        <v>0</v>
      </c>
      <c r="K667" s="192">
        <f t="shared" si="141"/>
        <v>33000</v>
      </c>
      <c r="L667" s="192">
        <f t="shared" si="141"/>
        <v>0</v>
      </c>
      <c r="M667" s="192">
        <f t="shared" si="141"/>
        <v>0</v>
      </c>
      <c r="N667" s="193">
        <f t="shared" si="141"/>
        <v>0</v>
      </c>
    </row>
    <row r="668" spans="1:14" s="53" customFormat="1" ht="22.5" customHeight="1">
      <c r="A668" s="139"/>
      <c r="B668" s="157" t="s">
        <v>641</v>
      </c>
      <c r="C668" s="38" t="s">
        <v>902</v>
      </c>
      <c r="D668" s="103">
        <v>33000</v>
      </c>
      <c r="E668" s="103"/>
      <c r="F668" s="103"/>
      <c r="G668" s="103">
        <f>D668+E668-F668</f>
        <v>33000</v>
      </c>
      <c r="H668" s="103">
        <f>G668</f>
        <v>33000</v>
      </c>
      <c r="I668" s="103">
        <v>0</v>
      </c>
      <c r="J668" s="194">
        <v>0</v>
      </c>
      <c r="K668" s="194">
        <f>H668</f>
        <v>33000</v>
      </c>
      <c r="L668" s="198"/>
      <c r="M668" s="198"/>
      <c r="N668" s="341"/>
    </row>
    <row r="669" spans="1:14" s="53" customFormat="1" ht="15" customHeight="1">
      <c r="A669" s="137" t="s">
        <v>903</v>
      </c>
      <c r="B669" s="161"/>
      <c r="C669" s="86" t="s">
        <v>651</v>
      </c>
      <c r="D669" s="192">
        <f>SUM(D670:D671)</f>
        <v>7100</v>
      </c>
      <c r="E669" s="192">
        <f>SUM(E670:E671)</f>
        <v>400</v>
      </c>
      <c r="F669" s="192">
        <f>SUM(F670:F671)</f>
        <v>400</v>
      </c>
      <c r="G669" s="192">
        <f>SUM(G670:G671)</f>
        <v>7100</v>
      </c>
      <c r="H669" s="192">
        <f aca="true" t="shared" si="142" ref="H669:N669">SUM(H670:H671)</f>
        <v>7100</v>
      </c>
      <c r="I669" s="192">
        <f t="shared" si="142"/>
        <v>0</v>
      </c>
      <c r="J669" s="192">
        <f t="shared" si="142"/>
        <v>0</v>
      </c>
      <c r="K669" s="192">
        <f t="shared" si="142"/>
        <v>0</v>
      </c>
      <c r="L669" s="192">
        <f t="shared" si="142"/>
        <v>0</v>
      </c>
      <c r="M669" s="192">
        <f t="shared" si="142"/>
        <v>0</v>
      </c>
      <c r="N669" s="193">
        <f t="shared" si="142"/>
        <v>0</v>
      </c>
    </row>
    <row r="670" spans="1:14" s="53" customFormat="1" ht="18" customHeight="1">
      <c r="A670" s="151"/>
      <c r="B670" s="157" t="s">
        <v>594</v>
      </c>
      <c r="C670" s="38" t="s">
        <v>619</v>
      </c>
      <c r="D670" s="103">
        <v>5900</v>
      </c>
      <c r="E670" s="103">
        <v>400</v>
      </c>
      <c r="F670" s="103"/>
      <c r="G670" s="103">
        <f>D670+E670-F670</f>
        <v>6300</v>
      </c>
      <c r="H670" s="103">
        <f>G670</f>
        <v>6300</v>
      </c>
      <c r="I670" s="103">
        <v>0</v>
      </c>
      <c r="J670" s="194">
        <v>0</v>
      </c>
      <c r="K670" s="194">
        <v>0</v>
      </c>
      <c r="L670" s="198"/>
      <c r="M670" s="198"/>
      <c r="N670" s="341"/>
    </row>
    <row r="671" spans="1:14" s="53" customFormat="1" ht="16.5" customHeight="1">
      <c r="A671" s="151"/>
      <c r="B671" s="157" t="s">
        <v>599</v>
      </c>
      <c r="C671" s="38" t="s">
        <v>600</v>
      </c>
      <c r="D671" s="103">
        <v>1200</v>
      </c>
      <c r="E671" s="103"/>
      <c r="F671" s="103">
        <v>400</v>
      </c>
      <c r="G671" s="103">
        <f>D671+E671-F671</f>
        <v>800</v>
      </c>
      <c r="H671" s="103">
        <f>G671</f>
        <v>800</v>
      </c>
      <c r="I671" s="103">
        <v>0</v>
      </c>
      <c r="J671" s="194">
        <v>0</v>
      </c>
      <c r="K671" s="194">
        <v>0</v>
      </c>
      <c r="L671" s="198"/>
      <c r="M671" s="198"/>
      <c r="N671" s="341"/>
    </row>
    <row r="672" spans="1:14" s="53" customFormat="1" ht="18.75" customHeight="1">
      <c r="A672" s="140" t="s">
        <v>904</v>
      </c>
      <c r="B672" s="155"/>
      <c r="C672" s="69" t="s">
        <v>905</v>
      </c>
      <c r="D672" s="196">
        <f aca="true" t="shared" si="143" ref="D672:N672">D673</f>
        <v>16000</v>
      </c>
      <c r="E672" s="196">
        <f t="shared" si="143"/>
        <v>0</v>
      </c>
      <c r="F672" s="196">
        <f t="shared" si="143"/>
        <v>0</v>
      </c>
      <c r="G672" s="196">
        <f t="shared" si="143"/>
        <v>16000</v>
      </c>
      <c r="H672" s="196">
        <f t="shared" si="143"/>
        <v>16000</v>
      </c>
      <c r="I672" s="196">
        <f t="shared" si="143"/>
        <v>0</v>
      </c>
      <c r="J672" s="196">
        <f t="shared" si="143"/>
        <v>0</v>
      </c>
      <c r="K672" s="196">
        <f t="shared" si="143"/>
        <v>16000</v>
      </c>
      <c r="L672" s="196">
        <f t="shared" si="143"/>
        <v>0</v>
      </c>
      <c r="M672" s="196">
        <f t="shared" si="143"/>
        <v>0</v>
      </c>
      <c r="N672" s="197">
        <f t="shared" si="143"/>
        <v>0</v>
      </c>
    </row>
    <row r="673" spans="1:14" s="53" customFormat="1" ht="18.75" customHeight="1">
      <c r="A673" s="137" t="s">
        <v>906</v>
      </c>
      <c r="B673" s="154"/>
      <c r="C673" s="86" t="s">
        <v>651</v>
      </c>
      <c r="D673" s="192">
        <f aca="true" t="shared" si="144" ref="D673:N673">D674</f>
        <v>16000</v>
      </c>
      <c r="E673" s="192">
        <f t="shared" si="144"/>
        <v>0</v>
      </c>
      <c r="F673" s="192">
        <f t="shared" si="144"/>
        <v>0</v>
      </c>
      <c r="G673" s="192">
        <f t="shared" si="144"/>
        <v>16000</v>
      </c>
      <c r="H673" s="192">
        <f t="shared" si="144"/>
        <v>16000</v>
      </c>
      <c r="I673" s="192">
        <f t="shared" si="144"/>
        <v>0</v>
      </c>
      <c r="J673" s="192">
        <f t="shared" si="144"/>
        <v>0</v>
      </c>
      <c r="K673" s="192">
        <f t="shared" si="144"/>
        <v>16000</v>
      </c>
      <c r="L673" s="192">
        <f t="shared" si="144"/>
        <v>0</v>
      </c>
      <c r="M673" s="192">
        <f t="shared" si="144"/>
        <v>0</v>
      </c>
      <c r="N673" s="193">
        <f t="shared" si="144"/>
        <v>0</v>
      </c>
    </row>
    <row r="674" spans="1:14" s="53" customFormat="1" ht="24.75" customHeight="1" thickBot="1">
      <c r="A674" s="443"/>
      <c r="B674" s="367" t="s">
        <v>884</v>
      </c>
      <c r="C674" s="40" t="s">
        <v>415</v>
      </c>
      <c r="D674" s="200">
        <v>16000</v>
      </c>
      <c r="E674" s="200"/>
      <c r="F674" s="200"/>
      <c r="G674" s="200">
        <f>D674+E674-F674</f>
        <v>16000</v>
      </c>
      <c r="H674" s="200">
        <f>G674</f>
        <v>16000</v>
      </c>
      <c r="I674" s="200">
        <v>0</v>
      </c>
      <c r="J674" s="444"/>
      <c r="K674" s="201">
        <f>H674</f>
        <v>16000</v>
      </c>
      <c r="L674" s="445"/>
      <c r="M674" s="445"/>
      <c r="N674" s="446"/>
    </row>
    <row r="675" spans="1:14" s="53" customFormat="1" ht="27.75" customHeight="1" thickBot="1">
      <c r="A675" s="447"/>
      <c r="B675" s="448"/>
      <c r="C675" s="449" t="s">
        <v>907</v>
      </c>
      <c r="D675" s="275">
        <f aca="true" t="shared" si="145" ref="D675:N675">D7+D13+D19+D47+D50+D59+D86+D182+D189+D238+D242+D246+D409+D421+D527+D594+D666+D672</f>
        <v>48775342</v>
      </c>
      <c r="E675" s="275">
        <f t="shared" si="145"/>
        <v>1652856</v>
      </c>
      <c r="F675" s="275">
        <f t="shared" si="145"/>
        <v>5372599</v>
      </c>
      <c r="G675" s="275">
        <f t="shared" si="145"/>
        <v>45055599</v>
      </c>
      <c r="H675" s="275">
        <f t="shared" si="145"/>
        <v>35842234</v>
      </c>
      <c r="I675" s="275">
        <f t="shared" si="145"/>
        <v>18681788</v>
      </c>
      <c r="J675" s="275">
        <f t="shared" si="145"/>
        <v>2807335</v>
      </c>
      <c r="K675" s="275">
        <f t="shared" si="145"/>
        <v>2579258</v>
      </c>
      <c r="L675" s="275">
        <f t="shared" si="145"/>
        <v>903245</v>
      </c>
      <c r="M675" s="275">
        <f t="shared" si="145"/>
        <v>0</v>
      </c>
      <c r="N675" s="275">
        <f t="shared" si="145"/>
        <v>9213365</v>
      </c>
    </row>
    <row r="676" spans="1:14" s="53" customFormat="1" ht="12.75">
      <c r="A676"/>
      <c r="B676"/>
      <c r="C676"/>
      <c r="D676" s="12"/>
      <c r="E676" s="12"/>
      <c r="F676" s="12"/>
      <c r="G676" s="12"/>
      <c r="H676" s="12"/>
      <c r="I676"/>
      <c r="J676"/>
      <c r="K676"/>
      <c r="L676"/>
      <c r="M676"/>
      <c r="N676"/>
    </row>
    <row r="677" spans="1:14" s="53" customFormat="1" ht="12.75">
      <c r="A677"/>
      <c r="B677"/>
      <c r="C677"/>
      <c r="D677"/>
      <c r="E677"/>
      <c r="F677"/>
      <c r="G677"/>
      <c r="H677"/>
      <c r="I677" s="758"/>
      <c r="J677" s="758"/>
      <c r="K677" s="758"/>
      <c r="L677" s="758"/>
      <c r="M677"/>
      <c r="N677"/>
    </row>
    <row r="678" spans="1:14" s="53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3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3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3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3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3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3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3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3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3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3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3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3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3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3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3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3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3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3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3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3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3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3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3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3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3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3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3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3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3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3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3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3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3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3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3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3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3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3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3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3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3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3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3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3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3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3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3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3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3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3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3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3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3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3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3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3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3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3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3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3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3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3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3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3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3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3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3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3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3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3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3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3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3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3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3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3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3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3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3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3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3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3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3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3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3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3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3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3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3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3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3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3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3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3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3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3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3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3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3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3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3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3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3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3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3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3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3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3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3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3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3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3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3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3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3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3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3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3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3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3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3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3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3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3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3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3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3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3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3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3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3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3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3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3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3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3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3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3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3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3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3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3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3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3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3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3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3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3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3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3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3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3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3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3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3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3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3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3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3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3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3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3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3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3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3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3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3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3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3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3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3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3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3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3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3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3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3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3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3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3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3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3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3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3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3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3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3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3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3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3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3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3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3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3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3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3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3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3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3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3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3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3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3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3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3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3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3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3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3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3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3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3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3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3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3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3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3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3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3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3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3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3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3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3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3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3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3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3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3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3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3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3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3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3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3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3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3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3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3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3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3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3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3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3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3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3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3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3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3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3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3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3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3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3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3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3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3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3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3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3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3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3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3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3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3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3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3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3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3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3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3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3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3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3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3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3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3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3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3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3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3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3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3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3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3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3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3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3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3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3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3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3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3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3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3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3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3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3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3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3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3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3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3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3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3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3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3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3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3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3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3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3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3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3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3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3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3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3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3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3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3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3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3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3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3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3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3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3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3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3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3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3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3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3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3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3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3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3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3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3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3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3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3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3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3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3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3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3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3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3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3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3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3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3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3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3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3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3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3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3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3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3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3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3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3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3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3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3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3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3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3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3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3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3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3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3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3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3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3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3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3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3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3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3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3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3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3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3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3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3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3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3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3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3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3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3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3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3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3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3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3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3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3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3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3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3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3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3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3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3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3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3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3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3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3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3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3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3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3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3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3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3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3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3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3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3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3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3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3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3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3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3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3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3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3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3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3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3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3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3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3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3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3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3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3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3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3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3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3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3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3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3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3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3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3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3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3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3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3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3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3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3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3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3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3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3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3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3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3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3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3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3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3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3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3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3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3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3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3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3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3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3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3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3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3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3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3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3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3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3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3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3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3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3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3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3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3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3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3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3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3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3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3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3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3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3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3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3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3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3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3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3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3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3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3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3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3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3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3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3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3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3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3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3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3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3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3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3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3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3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3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3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3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3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3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3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3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3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3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3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3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3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3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3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3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3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3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3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3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3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3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3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3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3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3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3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3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3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3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3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3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3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3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3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3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3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3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3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3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3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3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3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3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3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3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3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3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3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3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3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3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3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3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3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3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3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3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3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3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3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3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3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3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3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3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3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3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3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3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3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3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3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3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3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3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3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3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3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3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3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3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3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3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3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3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3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3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3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3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3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3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3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3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3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3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3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3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3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3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3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3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3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3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3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3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3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3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3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3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3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3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3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3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3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3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3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3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3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3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3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3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3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3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3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3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3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3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3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3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3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3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3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3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3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3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3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3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3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3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3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3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3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3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3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3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3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3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3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3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3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3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3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3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3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3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3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3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3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3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3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3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3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3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3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3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3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3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3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3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3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3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3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3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3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3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3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3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3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3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3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3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3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3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3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3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3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3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3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3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3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3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3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3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3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3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3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3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3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3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3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3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3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3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3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3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3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3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3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3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3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3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3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3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3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3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3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3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3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3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3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3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3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3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3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3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3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3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3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3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3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3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3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3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3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3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3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3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3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3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3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3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3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3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3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3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3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3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3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3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3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3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3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3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3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3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3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3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3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3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3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3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3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3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3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3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3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3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3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3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3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3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3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3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3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3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3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3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3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3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3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3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3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3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3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3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3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3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3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3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3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3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3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3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3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3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3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3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3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3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3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3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3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3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3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3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3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3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3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3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3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3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3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3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3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3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3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3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3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3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3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3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3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3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3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3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3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3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3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3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3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3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3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3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3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3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3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3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3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3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3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3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3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3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3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3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3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3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3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3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3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3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3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3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3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3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3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3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3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3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3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3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3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3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3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3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3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3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3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3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3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3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3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3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3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3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3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3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3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3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3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3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3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3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3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3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3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3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3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3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3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3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3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3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3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3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3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3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3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3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3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3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3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3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3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3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3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3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3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3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3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3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3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3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3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3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3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3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3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3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3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3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3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3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3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3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3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3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3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3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3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3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3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3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3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3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3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3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3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3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3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3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3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3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3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3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3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3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3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3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3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3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3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3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3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3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3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3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3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3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3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3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3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3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3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3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3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3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3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3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3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3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3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3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3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3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3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3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3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3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3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3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3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3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3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3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3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3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3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3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3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3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3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3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3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3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3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3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3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3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3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3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3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3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3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3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3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3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3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3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3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3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3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3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3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3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3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3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3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3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3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3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3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3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3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3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3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3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3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3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3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3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3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3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3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3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3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3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3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3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3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3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3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3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3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3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3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3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3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3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3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3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3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3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3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3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3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3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3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3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3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3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3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3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3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3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3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3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3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3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3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3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3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3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3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3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3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3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3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3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3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3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3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3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3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3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3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3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3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3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3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3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3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3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3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3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3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3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3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3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3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3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3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3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3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3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3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3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3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3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3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3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3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3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3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3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3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3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3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3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3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3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3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3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3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3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3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3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3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3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3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3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3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3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3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3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3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3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3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3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3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3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3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3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3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3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3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3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3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3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3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3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3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3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3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3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3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3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3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3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3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3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3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3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3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3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3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3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3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3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3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3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3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3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3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3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3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3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3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3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3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3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3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3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3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3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3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3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3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3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3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3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3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3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3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3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3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3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3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3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3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3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3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3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3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3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3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3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3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3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3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3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3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3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3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3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3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3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3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3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3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3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3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3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3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3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3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3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3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3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3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3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3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3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3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3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3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3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3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3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3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3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3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3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3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3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3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3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3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3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3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3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3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3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3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3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3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3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3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3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3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3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3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3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3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3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3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3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3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3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3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3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3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3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3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3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3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3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3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3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3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3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3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3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3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3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3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3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3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3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3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3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3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3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3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3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3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3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3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3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3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3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3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3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3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3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3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3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3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3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3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3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3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3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3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3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3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3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3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3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3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3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3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3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3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3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3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3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3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3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3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3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3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3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3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3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3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3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3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3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3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3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3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3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3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3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3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3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3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3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3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3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3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3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3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3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3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3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3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3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3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3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3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3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3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3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3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3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3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3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3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3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3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3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3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3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3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3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3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3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3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3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3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3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3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3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53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53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53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53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53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53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53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53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53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53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53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53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53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53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53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53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53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53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53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53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53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53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53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53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53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53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53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53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53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53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53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</sheetData>
  <mergeCells count="15">
    <mergeCell ref="N4:N5"/>
    <mergeCell ref="D1:N1"/>
    <mergeCell ref="B2:N2"/>
    <mergeCell ref="I677:L677"/>
    <mergeCell ref="E3:F3"/>
    <mergeCell ref="G3:G5"/>
    <mergeCell ref="E4:E5"/>
    <mergeCell ref="F4:F5"/>
    <mergeCell ref="H3:N3"/>
    <mergeCell ref="H4:H5"/>
    <mergeCell ref="I4:M4"/>
    <mergeCell ref="A3:A5"/>
    <mergeCell ref="B3:B5"/>
    <mergeCell ref="C3:C5"/>
    <mergeCell ref="D3:D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3" manualBreakCount="23">
    <brk id="34" max="13" man="1"/>
    <brk id="58" max="13" man="1"/>
    <brk id="85" max="12" man="1"/>
    <brk id="117" max="12" man="1"/>
    <brk id="146" max="12" man="1"/>
    <brk id="176" max="13" man="1"/>
    <brk id="202" max="13" man="1"/>
    <brk id="225" max="13" man="1"/>
    <brk id="245" max="13" man="1"/>
    <brk id="265" max="13" man="1"/>
    <brk id="291" max="13" man="1"/>
    <brk id="320" max="13" man="1"/>
    <brk id="352" max="13" man="1"/>
    <brk id="375" max="13" man="1"/>
    <brk id="406" max="13" man="1"/>
    <brk id="436" max="13" man="1"/>
    <brk id="465" max="13" man="1"/>
    <brk id="493" max="13" man="1"/>
    <brk id="526" max="13" man="1"/>
    <brk id="557" max="13" man="1"/>
    <brk id="593" max="13" man="1"/>
    <brk id="624" max="13" man="1"/>
    <brk id="65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20.375" style="0" customWidth="1"/>
  </cols>
  <sheetData>
    <row r="1" ht="11.25" customHeight="1"/>
    <row r="2" spans="6:16" ht="12" customHeight="1">
      <c r="F2" s="23"/>
      <c r="J2" s="742" t="s">
        <v>33</v>
      </c>
      <c r="K2" s="742"/>
      <c r="L2" s="742"/>
      <c r="M2" s="742"/>
      <c r="N2" s="742"/>
      <c r="O2" s="742"/>
      <c r="P2" s="742"/>
    </row>
    <row r="3" spans="1:16" ht="17.25" customHeight="1" thickBot="1">
      <c r="A3" s="743" t="s">
        <v>497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</row>
    <row r="4" spans="1:16" ht="15.75" customHeight="1">
      <c r="A4" s="802" t="s">
        <v>984</v>
      </c>
      <c r="B4" s="739" t="s">
        <v>937</v>
      </c>
      <c r="C4" s="739" t="s">
        <v>938</v>
      </c>
      <c r="D4" s="739" t="s">
        <v>234</v>
      </c>
      <c r="E4" s="813" t="s">
        <v>24</v>
      </c>
      <c r="F4" s="813" t="s">
        <v>726</v>
      </c>
      <c r="G4" s="744" t="s">
        <v>990</v>
      </c>
      <c r="H4" s="745"/>
      <c r="I4" s="745"/>
      <c r="J4" s="745"/>
      <c r="K4" s="745"/>
      <c r="L4" s="745"/>
      <c r="M4" s="745"/>
      <c r="N4" s="745"/>
      <c r="O4" s="736"/>
      <c r="P4" s="807" t="s">
        <v>727</v>
      </c>
    </row>
    <row r="5" spans="1:16" ht="13.5" customHeight="1">
      <c r="A5" s="803"/>
      <c r="B5" s="740"/>
      <c r="C5" s="740"/>
      <c r="D5" s="740"/>
      <c r="E5" s="814"/>
      <c r="F5" s="814"/>
      <c r="G5" s="816" t="s">
        <v>507</v>
      </c>
      <c r="H5" s="810" t="s">
        <v>730</v>
      </c>
      <c r="I5" s="811"/>
      <c r="J5" s="811"/>
      <c r="K5" s="811"/>
      <c r="L5" s="811"/>
      <c r="M5" s="812"/>
      <c r="N5" s="737">
        <v>2010</v>
      </c>
      <c r="O5" s="737">
        <v>2011</v>
      </c>
      <c r="P5" s="808"/>
    </row>
    <row r="6" spans="1:16" ht="42.75" customHeight="1">
      <c r="A6" s="804"/>
      <c r="B6" s="738"/>
      <c r="C6" s="738"/>
      <c r="D6" s="738"/>
      <c r="E6" s="815"/>
      <c r="F6" s="815"/>
      <c r="G6" s="815"/>
      <c r="H6" s="98" t="s">
        <v>729</v>
      </c>
      <c r="I6" s="98" t="s">
        <v>25</v>
      </c>
      <c r="J6" s="98" t="s">
        <v>728</v>
      </c>
      <c r="K6" s="727" t="s">
        <v>118</v>
      </c>
      <c r="L6" s="728"/>
      <c r="M6" s="425" t="s">
        <v>731</v>
      </c>
      <c r="N6" s="738"/>
      <c r="O6" s="738"/>
      <c r="P6" s="809"/>
    </row>
    <row r="7" spans="1:16" ht="12.75">
      <c r="A7" s="613">
        <v>1</v>
      </c>
      <c r="B7" s="614">
        <v>2</v>
      </c>
      <c r="C7" s="614">
        <v>3</v>
      </c>
      <c r="D7" s="614">
        <v>4</v>
      </c>
      <c r="E7" s="614">
        <v>5</v>
      </c>
      <c r="F7" s="614">
        <v>6</v>
      </c>
      <c r="G7" s="614">
        <v>7</v>
      </c>
      <c r="H7" s="614">
        <v>8</v>
      </c>
      <c r="I7" s="614">
        <v>8</v>
      </c>
      <c r="J7" s="614">
        <v>9</v>
      </c>
      <c r="K7" s="732">
        <v>10</v>
      </c>
      <c r="L7" s="726"/>
      <c r="M7" s="614">
        <v>11</v>
      </c>
      <c r="N7" s="614">
        <v>12</v>
      </c>
      <c r="O7" s="614">
        <v>13</v>
      </c>
      <c r="P7" s="615">
        <v>14</v>
      </c>
    </row>
    <row r="8" spans="1:16" ht="12" customHeight="1">
      <c r="A8" s="635"/>
      <c r="B8" s="616"/>
      <c r="C8" s="616"/>
      <c r="D8" s="616">
        <v>6050</v>
      </c>
      <c r="E8" s="735" t="s">
        <v>489</v>
      </c>
      <c r="F8" s="626"/>
      <c r="G8" s="626"/>
      <c r="H8" s="626"/>
      <c r="I8" s="627"/>
      <c r="J8" s="626"/>
      <c r="K8" s="628" t="s">
        <v>960</v>
      </c>
      <c r="L8" s="626"/>
      <c r="M8" s="626"/>
      <c r="N8" s="626"/>
      <c r="O8" s="627"/>
      <c r="P8" s="757" t="s">
        <v>23</v>
      </c>
    </row>
    <row r="9" spans="1:16" ht="12.75" customHeight="1">
      <c r="A9" s="568" t="s">
        <v>995</v>
      </c>
      <c r="B9" s="569">
        <v>600</v>
      </c>
      <c r="C9" s="569">
        <v>60014</v>
      </c>
      <c r="D9" s="569">
        <v>6058</v>
      </c>
      <c r="E9" s="730"/>
      <c r="F9" s="570">
        <v>6223835</v>
      </c>
      <c r="G9" s="570">
        <f>H9+J9+L8+L9+L10+M9</f>
        <v>17380</v>
      </c>
      <c r="H9" s="570">
        <v>17380</v>
      </c>
      <c r="I9" s="627"/>
      <c r="J9" s="570"/>
      <c r="K9" s="628" t="s">
        <v>962</v>
      </c>
      <c r="L9" s="626"/>
      <c r="M9" s="570"/>
      <c r="N9" s="570">
        <v>2445051</v>
      </c>
      <c r="O9" s="629">
        <v>3716327</v>
      </c>
      <c r="P9" s="746"/>
    </row>
    <row r="10" spans="1:16" ht="15" customHeight="1">
      <c r="A10" s="636"/>
      <c r="B10" s="625"/>
      <c r="C10" s="625"/>
      <c r="D10" s="625">
        <v>6059</v>
      </c>
      <c r="E10" s="731"/>
      <c r="F10" s="630"/>
      <c r="G10" s="630"/>
      <c r="H10" s="630"/>
      <c r="I10" s="631"/>
      <c r="J10" s="630"/>
      <c r="K10" s="628" t="s">
        <v>964</v>
      </c>
      <c r="L10" s="632"/>
      <c r="M10" s="630"/>
      <c r="N10" s="630"/>
      <c r="O10" s="633"/>
      <c r="P10" s="750"/>
    </row>
    <row r="11" spans="1:16" ht="9.75" customHeight="1">
      <c r="A11" s="765" t="s">
        <v>996</v>
      </c>
      <c r="B11" s="755">
        <v>600</v>
      </c>
      <c r="C11" s="755">
        <v>60014</v>
      </c>
      <c r="D11" s="729">
        <v>6050</v>
      </c>
      <c r="E11" s="741" t="s">
        <v>945</v>
      </c>
      <c r="F11" s="748">
        <v>1102382</v>
      </c>
      <c r="G11" s="748">
        <f>H11+H12+H13+J11+L11+L12+L13+M11</f>
        <v>284772</v>
      </c>
      <c r="H11" s="748">
        <v>117772</v>
      </c>
      <c r="I11" s="565">
        <v>0</v>
      </c>
      <c r="J11" s="748"/>
      <c r="K11" s="623" t="s">
        <v>960</v>
      </c>
      <c r="L11" s="624"/>
      <c r="M11" s="748"/>
      <c r="N11" s="748">
        <v>680000</v>
      </c>
      <c r="O11" s="748"/>
      <c r="P11" s="746" t="s">
        <v>23</v>
      </c>
    </row>
    <row r="12" spans="1:16" ht="10.5" customHeight="1">
      <c r="A12" s="805"/>
      <c r="B12" s="733"/>
      <c r="C12" s="733"/>
      <c r="D12" s="729"/>
      <c r="E12" s="817"/>
      <c r="F12" s="733"/>
      <c r="G12" s="733"/>
      <c r="H12" s="733"/>
      <c r="I12" s="564"/>
      <c r="J12" s="748"/>
      <c r="K12" s="566" t="s">
        <v>962</v>
      </c>
      <c r="L12" s="567">
        <v>117000</v>
      </c>
      <c r="M12" s="748"/>
      <c r="N12" s="748"/>
      <c r="O12" s="748"/>
      <c r="P12" s="746"/>
    </row>
    <row r="13" spans="1:16" ht="10.5" customHeight="1">
      <c r="A13" s="806"/>
      <c r="B13" s="734"/>
      <c r="C13" s="734"/>
      <c r="D13" s="724"/>
      <c r="E13" s="818"/>
      <c r="F13" s="734"/>
      <c r="G13" s="734"/>
      <c r="H13" s="734"/>
      <c r="I13" s="564"/>
      <c r="J13" s="749"/>
      <c r="K13" s="566" t="s">
        <v>964</v>
      </c>
      <c r="L13" s="567">
        <v>50000</v>
      </c>
      <c r="M13" s="749"/>
      <c r="N13" s="749"/>
      <c r="O13" s="749"/>
      <c r="P13" s="750"/>
    </row>
    <row r="14" spans="1:16" ht="15.75" customHeight="1">
      <c r="A14" s="561"/>
      <c r="B14" s="562"/>
      <c r="C14" s="562"/>
      <c r="D14" s="563" t="s">
        <v>622</v>
      </c>
      <c r="E14" s="735" t="s">
        <v>48</v>
      </c>
      <c r="F14" s="562"/>
      <c r="G14" s="562"/>
      <c r="H14" s="562"/>
      <c r="I14" s="564"/>
      <c r="J14" s="565"/>
      <c r="K14" s="566" t="s">
        <v>960</v>
      </c>
      <c r="L14" s="567"/>
      <c r="M14" s="565"/>
      <c r="N14" s="565"/>
      <c r="O14" s="565"/>
      <c r="P14" s="757" t="s">
        <v>23</v>
      </c>
    </row>
    <row r="15" spans="1:16" ht="17.25" customHeight="1">
      <c r="A15" s="568" t="s">
        <v>998</v>
      </c>
      <c r="B15" s="569">
        <v>600</v>
      </c>
      <c r="C15" s="569">
        <v>60014</v>
      </c>
      <c r="D15" s="563" t="s">
        <v>915</v>
      </c>
      <c r="E15" s="730"/>
      <c r="F15" s="570">
        <v>5540017</v>
      </c>
      <c r="G15" s="571">
        <f>H15+H16+J15+L15+M15</f>
        <v>221960</v>
      </c>
      <c r="H15" s="570">
        <v>70004</v>
      </c>
      <c r="I15" s="564"/>
      <c r="J15" s="565"/>
      <c r="K15" s="566" t="s">
        <v>962</v>
      </c>
      <c r="L15" s="567"/>
      <c r="M15" s="565">
        <v>151956</v>
      </c>
      <c r="N15" s="565">
        <v>5228917</v>
      </c>
      <c r="O15" s="565"/>
      <c r="P15" s="746"/>
    </row>
    <row r="16" spans="1:16" ht="17.25" customHeight="1">
      <c r="A16" s="561"/>
      <c r="B16" s="562"/>
      <c r="C16" s="562"/>
      <c r="D16" s="563" t="s">
        <v>1037</v>
      </c>
      <c r="E16" s="731"/>
      <c r="F16" s="562"/>
      <c r="G16" s="562"/>
      <c r="H16" s="570"/>
      <c r="I16" s="564"/>
      <c r="J16" s="565"/>
      <c r="K16" s="566" t="s">
        <v>964</v>
      </c>
      <c r="L16" s="567"/>
      <c r="M16" s="565"/>
      <c r="N16" s="565"/>
      <c r="O16" s="565"/>
      <c r="P16" s="750"/>
    </row>
    <row r="17" spans="1:16" ht="12.75" customHeight="1">
      <c r="A17" s="764" t="s">
        <v>1000</v>
      </c>
      <c r="B17" s="754">
        <v>600</v>
      </c>
      <c r="C17" s="754">
        <v>60014</v>
      </c>
      <c r="D17" s="754">
        <v>6050</v>
      </c>
      <c r="E17" s="752" t="s">
        <v>6</v>
      </c>
      <c r="F17" s="747">
        <v>6214500</v>
      </c>
      <c r="G17" s="747">
        <f>H17+J17+L17+L18+L19+M17</f>
        <v>9760</v>
      </c>
      <c r="H17" s="747">
        <v>9760</v>
      </c>
      <c r="I17" s="617">
        <v>0</v>
      </c>
      <c r="J17" s="747"/>
      <c r="K17" s="566" t="s">
        <v>960</v>
      </c>
      <c r="L17" s="567"/>
      <c r="M17" s="747"/>
      <c r="N17" s="747">
        <v>6126100</v>
      </c>
      <c r="O17" s="747"/>
      <c r="P17" s="757" t="s">
        <v>23</v>
      </c>
    </row>
    <row r="18" spans="1:16" ht="11.25" customHeight="1">
      <c r="A18" s="765"/>
      <c r="B18" s="755"/>
      <c r="C18" s="755"/>
      <c r="D18" s="755"/>
      <c r="E18" s="741"/>
      <c r="F18" s="748"/>
      <c r="G18" s="748"/>
      <c r="H18" s="748"/>
      <c r="I18" s="617"/>
      <c r="J18" s="748"/>
      <c r="K18" s="566" t="s">
        <v>962</v>
      </c>
      <c r="L18" s="567"/>
      <c r="M18" s="748"/>
      <c r="N18" s="748"/>
      <c r="O18" s="748"/>
      <c r="P18" s="746"/>
    </row>
    <row r="19" spans="1:16" ht="11.25" customHeight="1">
      <c r="A19" s="753"/>
      <c r="B19" s="756"/>
      <c r="C19" s="756"/>
      <c r="D19" s="756"/>
      <c r="E19" s="725"/>
      <c r="F19" s="749"/>
      <c r="G19" s="749"/>
      <c r="H19" s="749"/>
      <c r="I19" s="617"/>
      <c r="J19" s="749"/>
      <c r="K19" s="566" t="s">
        <v>964</v>
      </c>
      <c r="L19" s="567"/>
      <c r="M19" s="749"/>
      <c r="N19" s="749"/>
      <c r="O19" s="749"/>
      <c r="P19" s="750"/>
    </row>
    <row r="20" spans="1:16" ht="11.25" customHeight="1">
      <c r="A20" s="764" t="s">
        <v>1002</v>
      </c>
      <c r="B20" s="754">
        <v>600</v>
      </c>
      <c r="C20" s="754">
        <v>60014</v>
      </c>
      <c r="D20" s="612">
        <v>6050</v>
      </c>
      <c r="E20" s="752" t="s">
        <v>944</v>
      </c>
      <c r="F20" s="747">
        <v>6061656</v>
      </c>
      <c r="G20" s="747">
        <f>H20+J20+L20+L21+L22+M20</f>
        <v>3000033</v>
      </c>
      <c r="H20" s="747">
        <v>15075</v>
      </c>
      <c r="I20" s="617"/>
      <c r="J20" s="747">
        <v>800000</v>
      </c>
      <c r="K20" s="566" t="s">
        <v>960</v>
      </c>
      <c r="L20" s="567"/>
      <c r="M20" s="747">
        <v>1376823</v>
      </c>
      <c r="N20" s="747">
        <v>2739478</v>
      </c>
      <c r="O20" s="747">
        <v>229765</v>
      </c>
      <c r="P20" s="757" t="s">
        <v>23</v>
      </c>
    </row>
    <row r="21" spans="1:16" ht="11.25" customHeight="1">
      <c r="A21" s="765"/>
      <c r="B21" s="755"/>
      <c r="C21" s="755"/>
      <c r="D21" s="610">
        <v>6058</v>
      </c>
      <c r="E21" s="741"/>
      <c r="F21" s="748"/>
      <c r="G21" s="748"/>
      <c r="H21" s="748"/>
      <c r="I21" s="617"/>
      <c r="J21" s="748"/>
      <c r="K21" s="566" t="s">
        <v>962</v>
      </c>
      <c r="L21" s="567">
        <v>808135</v>
      </c>
      <c r="M21" s="748"/>
      <c r="N21" s="748"/>
      <c r="O21" s="748"/>
      <c r="P21" s="746"/>
    </row>
    <row r="22" spans="1:16" ht="14.25" customHeight="1">
      <c r="A22" s="753"/>
      <c r="B22" s="756"/>
      <c r="C22" s="756"/>
      <c r="D22" s="609">
        <v>6059</v>
      </c>
      <c r="E22" s="725"/>
      <c r="F22" s="749"/>
      <c r="G22" s="749"/>
      <c r="H22" s="749"/>
      <c r="I22" s="617"/>
      <c r="J22" s="749"/>
      <c r="K22" s="566" t="s">
        <v>964</v>
      </c>
      <c r="L22" s="567"/>
      <c r="M22" s="749"/>
      <c r="N22" s="749"/>
      <c r="O22" s="749"/>
      <c r="P22" s="750"/>
    </row>
    <row r="23" spans="1:16" ht="14.25" customHeight="1">
      <c r="A23" s="764" t="s">
        <v>1025</v>
      </c>
      <c r="B23" s="754">
        <v>600</v>
      </c>
      <c r="C23" s="754">
        <v>60014</v>
      </c>
      <c r="D23" s="754">
        <v>6050</v>
      </c>
      <c r="E23" s="752" t="s">
        <v>949</v>
      </c>
      <c r="F23" s="565"/>
      <c r="G23" s="565"/>
      <c r="H23" s="565"/>
      <c r="I23" s="617"/>
      <c r="J23" s="564"/>
      <c r="K23" s="566" t="s">
        <v>960</v>
      </c>
      <c r="L23" s="567"/>
      <c r="M23" s="565"/>
      <c r="N23" s="565"/>
      <c r="O23" s="565"/>
      <c r="P23" s="757" t="s">
        <v>23</v>
      </c>
    </row>
    <row r="24" spans="1:16" ht="15.75" customHeight="1">
      <c r="A24" s="765"/>
      <c r="B24" s="755"/>
      <c r="C24" s="755"/>
      <c r="D24" s="755"/>
      <c r="E24" s="741"/>
      <c r="F24" s="565">
        <f>G24+N24</f>
        <v>330770</v>
      </c>
      <c r="G24" s="565">
        <f>H24</f>
        <v>95770</v>
      </c>
      <c r="H24" s="565">
        <v>95770</v>
      </c>
      <c r="I24" s="617"/>
      <c r="J24" s="565"/>
      <c r="K24" s="566" t="s">
        <v>962</v>
      </c>
      <c r="L24" s="567"/>
      <c r="M24" s="565"/>
      <c r="N24" s="565">
        <v>235000</v>
      </c>
      <c r="O24" s="565"/>
      <c r="P24" s="746"/>
    </row>
    <row r="25" spans="1:16" ht="17.25" customHeight="1">
      <c r="A25" s="753"/>
      <c r="B25" s="756"/>
      <c r="C25" s="756"/>
      <c r="D25" s="756"/>
      <c r="E25" s="741"/>
      <c r="F25" s="565"/>
      <c r="G25" s="565"/>
      <c r="H25" s="565"/>
      <c r="I25" s="617"/>
      <c r="J25" s="565"/>
      <c r="K25" s="622" t="s">
        <v>964</v>
      </c>
      <c r="L25" s="567"/>
      <c r="M25" s="565"/>
      <c r="N25" s="565"/>
      <c r="O25" s="565"/>
      <c r="P25" s="746"/>
    </row>
    <row r="26" spans="1:16" ht="9" customHeight="1">
      <c r="A26" s="718"/>
      <c r="B26" s="715"/>
      <c r="C26" s="715"/>
      <c r="D26" s="715"/>
      <c r="E26" s="832" t="s">
        <v>210</v>
      </c>
      <c r="F26" s="712"/>
      <c r="G26" s="712"/>
      <c r="H26" s="712"/>
      <c r="I26" s="619"/>
      <c r="J26" s="747"/>
      <c r="K26" s="566"/>
      <c r="L26" s="618"/>
      <c r="M26" s="747"/>
      <c r="N26" s="747">
        <v>1325722</v>
      </c>
      <c r="O26" s="747"/>
      <c r="P26" s="757" t="s">
        <v>23</v>
      </c>
    </row>
    <row r="27" spans="1:16" ht="12.75" customHeight="1">
      <c r="A27" s="611" t="s">
        <v>1026</v>
      </c>
      <c r="B27" s="716">
        <v>600</v>
      </c>
      <c r="C27" s="610">
        <v>60014</v>
      </c>
      <c r="D27" s="610">
        <v>6050</v>
      </c>
      <c r="E27" s="832"/>
      <c r="F27" s="713">
        <f>G27+N26</f>
        <v>1350000</v>
      </c>
      <c r="G27" s="713">
        <f>H27</f>
        <v>24278</v>
      </c>
      <c r="H27" s="713">
        <v>24278</v>
      </c>
      <c r="I27" s="619"/>
      <c r="J27" s="748"/>
      <c r="K27" s="566"/>
      <c r="L27" s="618"/>
      <c r="M27" s="748"/>
      <c r="N27" s="748"/>
      <c r="O27" s="748"/>
      <c r="P27" s="746"/>
    </row>
    <row r="28" spans="1:16" ht="9.75" customHeight="1">
      <c r="A28" s="719"/>
      <c r="B28" s="717"/>
      <c r="C28" s="717"/>
      <c r="D28" s="717"/>
      <c r="E28" s="832"/>
      <c r="F28" s="714"/>
      <c r="G28" s="714"/>
      <c r="H28" s="714"/>
      <c r="I28" s="619"/>
      <c r="J28" s="749"/>
      <c r="K28" s="566"/>
      <c r="L28" s="618"/>
      <c r="M28" s="749"/>
      <c r="N28" s="749"/>
      <c r="O28" s="749"/>
      <c r="P28" s="746"/>
    </row>
    <row r="29" spans="1:16" ht="15" customHeight="1">
      <c r="A29" s="764" t="s">
        <v>1013</v>
      </c>
      <c r="B29" s="754">
        <v>801</v>
      </c>
      <c r="C29" s="754">
        <v>80195</v>
      </c>
      <c r="D29" s="612">
        <v>6050</v>
      </c>
      <c r="E29" s="752" t="s">
        <v>527</v>
      </c>
      <c r="F29" s="747">
        <v>4285708</v>
      </c>
      <c r="G29" s="747">
        <f>H29+J29+L29+L30+L31+M29</f>
        <v>1203450</v>
      </c>
      <c r="H29" s="747">
        <v>366355</v>
      </c>
      <c r="I29" s="617"/>
      <c r="J29" s="747"/>
      <c r="K29" s="566" t="s">
        <v>960</v>
      </c>
      <c r="L29" s="618"/>
      <c r="M29" s="747">
        <v>837095</v>
      </c>
      <c r="N29" s="747">
        <v>2993216</v>
      </c>
      <c r="O29" s="747"/>
      <c r="P29" s="828" t="s">
        <v>26</v>
      </c>
    </row>
    <row r="30" spans="1:16" ht="13.5" customHeight="1">
      <c r="A30" s="765"/>
      <c r="B30" s="755"/>
      <c r="C30" s="755"/>
      <c r="D30" s="610">
        <v>6058</v>
      </c>
      <c r="E30" s="741"/>
      <c r="F30" s="748"/>
      <c r="G30" s="748"/>
      <c r="H30" s="748"/>
      <c r="I30" s="617"/>
      <c r="J30" s="748"/>
      <c r="K30" s="566" t="s">
        <v>962</v>
      </c>
      <c r="L30" s="618"/>
      <c r="M30" s="748"/>
      <c r="N30" s="748"/>
      <c r="O30" s="748"/>
      <c r="P30" s="829"/>
    </row>
    <row r="31" spans="1:16" ht="15.75" customHeight="1">
      <c r="A31" s="753"/>
      <c r="B31" s="756"/>
      <c r="C31" s="756"/>
      <c r="D31" s="609">
        <v>6059</v>
      </c>
      <c r="E31" s="725"/>
      <c r="F31" s="749"/>
      <c r="G31" s="749"/>
      <c r="H31" s="749"/>
      <c r="I31" s="617"/>
      <c r="J31" s="749"/>
      <c r="K31" s="566" t="s">
        <v>964</v>
      </c>
      <c r="L31" s="618"/>
      <c r="M31" s="749"/>
      <c r="N31" s="749"/>
      <c r="O31" s="749"/>
      <c r="P31" s="830"/>
    </row>
    <row r="32" spans="1:16" ht="12.75" customHeight="1">
      <c r="A32" s="764" t="s">
        <v>28</v>
      </c>
      <c r="B32" s="754">
        <v>801</v>
      </c>
      <c r="C32" s="755">
        <v>85111</v>
      </c>
      <c r="D32" s="610">
        <v>6050</v>
      </c>
      <c r="E32" s="741" t="s">
        <v>799</v>
      </c>
      <c r="F32" s="747">
        <v>1592959</v>
      </c>
      <c r="G32" s="747">
        <f>H32+L34+M32</f>
        <v>1207252</v>
      </c>
      <c r="H32" s="747">
        <v>241451</v>
      </c>
      <c r="I32" s="619"/>
      <c r="J32" s="747"/>
      <c r="K32" s="566" t="s">
        <v>960</v>
      </c>
      <c r="L32" s="618"/>
      <c r="M32" s="747">
        <v>965801</v>
      </c>
      <c r="N32" s="747">
        <v>366800</v>
      </c>
      <c r="O32" s="747"/>
      <c r="P32" s="751" t="s">
        <v>26</v>
      </c>
    </row>
    <row r="33" spans="1:16" ht="12.75" customHeight="1">
      <c r="A33" s="765"/>
      <c r="B33" s="755"/>
      <c r="C33" s="755"/>
      <c r="D33" s="610">
        <v>6058</v>
      </c>
      <c r="E33" s="741"/>
      <c r="F33" s="748"/>
      <c r="G33" s="748"/>
      <c r="H33" s="748"/>
      <c r="I33" s="619"/>
      <c r="J33" s="748"/>
      <c r="K33" s="566" t="s">
        <v>962</v>
      </c>
      <c r="L33" s="618"/>
      <c r="M33" s="748"/>
      <c r="N33" s="748"/>
      <c r="O33" s="748"/>
      <c r="P33" s="751"/>
    </row>
    <row r="34" spans="1:16" ht="12" customHeight="1">
      <c r="A34" s="753"/>
      <c r="B34" s="755"/>
      <c r="C34" s="755"/>
      <c r="D34" s="610">
        <v>6059</v>
      </c>
      <c r="E34" s="741"/>
      <c r="F34" s="749"/>
      <c r="G34" s="749"/>
      <c r="H34" s="749"/>
      <c r="I34" s="619"/>
      <c r="J34" s="749"/>
      <c r="K34" s="566" t="s">
        <v>964</v>
      </c>
      <c r="L34" s="618"/>
      <c r="M34" s="749"/>
      <c r="N34" s="749"/>
      <c r="O34" s="749"/>
      <c r="P34" s="751"/>
    </row>
    <row r="35" spans="1:16" ht="9.75" customHeight="1">
      <c r="A35" s="765" t="s">
        <v>22</v>
      </c>
      <c r="B35" s="754">
        <v>851</v>
      </c>
      <c r="C35" s="754">
        <v>85195</v>
      </c>
      <c r="D35" s="754">
        <v>6050</v>
      </c>
      <c r="E35" s="752" t="s">
        <v>109</v>
      </c>
      <c r="F35" s="748">
        <v>2965566</v>
      </c>
      <c r="G35" s="748">
        <f>H35+J35+L35+L36+L37+M35</f>
        <v>1249573</v>
      </c>
      <c r="H35" s="748">
        <v>585000</v>
      </c>
      <c r="I35" s="620"/>
      <c r="J35" s="748"/>
      <c r="K35" s="566" t="s">
        <v>960</v>
      </c>
      <c r="L35" s="621"/>
      <c r="M35" s="748"/>
      <c r="N35" s="748">
        <v>1386488</v>
      </c>
      <c r="O35" s="748">
        <v>34160</v>
      </c>
      <c r="P35" s="751" t="s">
        <v>26</v>
      </c>
    </row>
    <row r="36" spans="1:16" ht="8.25" customHeight="1">
      <c r="A36" s="765"/>
      <c r="B36" s="755"/>
      <c r="C36" s="755"/>
      <c r="D36" s="755"/>
      <c r="E36" s="741"/>
      <c r="F36" s="748"/>
      <c r="G36" s="748"/>
      <c r="H36" s="748"/>
      <c r="I36" s="617"/>
      <c r="J36" s="748"/>
      <c r="K36" s="566" t="s">
        <v>962</v>
      </c>
      <c r="L36" s="618"/>
      <c r="M36" s="748"/>
      <c r="N36" s="748"/>
      <c r="O36" s="748"/>
      <c r="P36" s="751"/>
    </row>
    <row r="37" spans="1:16" ht="11.25" customHeight="1">
      <c r="A37" s="765"/>
      <c r="B37" s="756"/>
      <c r="C37" s="756"/>
      <c r="D37" s="756"/>
      <c r="E37" s="725"/>
      <c r="F37" s="748"/>
      <c r="G37" s="748"/>
      <c r="H37" s="748"/>
      <c r="I37" s="617"/>
      <c r="J37" s="748"/>
      <c r="K37" s="622" t="s">
        <v>964</v>
      </c>
      <c r="L37" s="567">
        <v>664573</v>
      </c>
      <c r="M37" s="748"/>
      <c r="N37" s="748"/>
      <c r="O37" s="748"/>
      <c r="P37" s="828"/>
    </row>
    <row r="38" spans="1:16" ht="9" customHeight="1">
      <c r="A38" s="764" t="s">
        <v>218</v>
      </c>
      <c r="B38" s="754">
        <v>851</v>
      </c>
      <c r="C38" s="754">
        <v>85195</v>
      </c>
      <c r="D38" s="754">
        <v>6050</v>
      </c>
      <c r="E38" s="752" t="s">
        <v>734</v>
      </c>
      <c r="F38" s="747">
        <v>2414956</v>
      </c>
      <c r="G38" s="747">
        <f>H38+J38+L38+L39+L40+M38</f>
        <v>45000</v>
      </c>
      <c r="H38" s="747">
        <v>45000</v>
      </c>
      <c r="I38" s="619"/>
      <c r="J38" s="747"/>
      <c r="K38" s="566" t="s">
        <v>960</v>
      </c>
      <c r="L38" s="618"/>
      <c r="M38" s="747"/>
      <c r="N38" s="747">
        <v>1938514</v>
      </c>
      <c r="O38" s="747">
        <v>339649</v>
      </c>
      <c r="P38" s="751" t="s">
        <v>26</v>
      </c>
    </row>
    <row r="39" spans="1:16" ht="9.75" customHeight="1">
      <c r="A39" s="765"/>
      <c r="B39" s="755"/>
      <c r="C39" s="755"/>
      <c r="D39" s="755"/>
      <c r="E39" s="741"/>
      <c r="F39" s="748"/>
      <c r="G39" s="748"/>
      <c r="H39" s="748"/>
      <c r="I39" s="619"/>
      <c r="J39" s="748"/>
      <c r="K39" s="566" t="s">
        <v>962</v>
      </c>
      <c r="L39" s="618"/>
      <c r="M39" s="748"/>
      <c r="N39" s="748"/>
      <c r="O39" s="748"/>
      <c r="P39" s="751"/>
    </row>
    <row r="40" spans="1:16" ht="7.5" customHeight="1">
      <c r="A40" s="753"/>
      <c r="B40" s="755"/>
      <c r="C40" s="755"/>
      <c r="D40" s="756"/>
      <c r="E40" s="741"/>
      <c r="F40" s="748"/>
      <c r="G40" s="748"/>
      <c r="H40" s="748"/>
      <c r="I40" s="617"/>
      <c r="J40" s="748"/>
      <c r="K40" s="566" t="s">
        <v>964</v>
      </c>
      <c r="L40" s="567"/>
      <c r="M40" s="748"/>
      <c r="N40" s="748"/>
      <c r="O40" s="748"/>
      <c r="P40" s="828"/>
    </row>
    <row r="41" spans="1:16" ht="7.5" customHeight="1">
      <c r="A41" s="764" t="s">
        <v>579</v>
      </c>
      <c r="B41" s="754">
        <v>853</v>
      </c>
      <c r="C41" s="754">
        <v>85333</v>
      </c>
      <c r="D41" s="754">
        <v>6050</v>
      </c>
      <c r="E41" s="752" t="s">
        <v>531</v>
      </c>
      <c r="F41" s="747">
        <v>61600</v>
      </c>
      <c r="G41" s="747">
        <f>H41+J41+L41+L42+L43+M41</f>
        <v>50000</v>
      </c>
      <c r="H41" s="747">
        <v>25000</v>
      </c>
      <c r="I41" s="619"/>
      <c r="J41" s="747"/>
      <c r="K41" s="566" t="s">
        <v>960</v>
      </c>
      <c r="L41" s="618"/>
      <c r="M41" s="747"/>
      <c r="N41" s="747">
        <v>11600</v>
      </c>
      <c r="O41" s="747">
        <v>241020</v>
      </c>
      <c r="P41" s="751" t="s">
        <v>499</v>
      </c>
    </row>
    <row r="42" spans="1:16" ht="9" customHeight="1">
      <c r="A42" s="765"/>
      <c r="B42" s="755"/>
      <c r="C42" s="755"/>
      <c r="D42" s="755"/>
      <c r="E42" s="741"/>
      <c r="F42" s="748"/>
      <c r="G42" s="748"/>
      <c r="H42" s="748"/>
      <c r="I42" s="619"/>
      <c r="J42" s="748"/>
      <c r="K42" s="566" t="s">
        <v>962</v>
      </c>
      <c r="L42" s="618"/>
      <c r="M42" s="748"/>
      <c r="N42" s="748"/>
      <c r="O42" s="748"/>
      <c r="P42" s="751"/>
    </row>
    <row r="43" spans="1:16" ht="12.75" customHeight="1" thickBot="1">
      <c r="A43" s="765"/>
      <c r="B43" s="755"/>
      <c r="C43" s="755"/>
      <c r="D43" s="834"/>
      <c r="E43" s="833"/>
      <c r="F43" s="748"/>
      <c r="G43" s="748"/>
      <c r="H43" s="748"/>
      <c r="I43" s="617"/>
      <c r="J43" s="748"/>
      <c r="K43" s="566" t="s">
        <v>964</v>
      </c>
      <c r="L43" s="567">
        <v>25000</v>
      </c>
      <c r="M43" s="748"/>
      <c r="N43" s="748"/>
      <c r="O43" s="748"/>
      <c r="P43" s="828"/>
    </row>
    <row r="44" spans="1:16" ht="26.25" customHeight="1" thickBot="1">
      <c r="A44" s="822" t="s">
        <v>27</v>
      </c>
      <c r="B44" s="823"/>
      <c r="C44" s="823"/>
      <c r="D44" s="823"/>
      <c r="E44" s="824"/>
      <c r="F44" s="441">
        <f>F9+F11+F15+F17+F20+F24+F27+F29+F32+F35+F38+F41</f>
        <v>38143949</v>
      </c>
      <c r="G44" s="441">
        <f>G9+G11+G15+G17+G20+G24+G27+G29+G32+G35+G38+G41</f>
        <v>7409228</v>
      </c>
      <c r="H44" s="441">
        <f>H9+H11+H15+H17+H20+H24+H27+H29+H32+H35+H38+H41</f>
        <v>1612845</v>
      </c>
      <c r="I44" s="441">
        <f>I9+I11+I15+I17+I20+I24+I27+I29+I32+I35+I38+I41</f>
        <v>0</v>
      </c>
      <c r="J44" s="441">
        <f>J9+J11+J15+J17+J20+J24+J27+J29+J32+J35+J38+J41</f>
        <v>800000</v>
      </c>
      <c r="K44" s="820">
        <f>L8+L9+L10+L11+L12+L13+L14+L15+L16+L17+L18+L19+L20+L21+L22+L23+L24+L25+L29+L30+L31+L32+L33+L34+L35+L36+L37+L38+L39+L40+L41+L42+L43</f>
        <v>1664708</v>
      </c>
      <c r="L44" s="821"/>
      <c r="M44" s="441">
        <f>M17+M20+M29+M32+M35</f>
        <v>3179719</v>
      </c>
      <c r="N44" s="441">
        <f>N9+N11+N15+N17+N20+N24+N26+N29+N32+N35+N38+N41</f>
        <v>25476886</v>
      </c>
      <c r="O44" s="441">
        <f>O9+O11+O15+O17+O20+O24+O26+O29+O32+O35+O38+O41</f>
        <v>4560921</v>
      </c>
      <c r="P44" s="442" t="s">
        <v>909</v>
      </c>
    </row>
    <row r="45" spans="1:15" ht="16.5" customHeight="1">
      <c r="A45" s="825" t="s">
        <v>733</v>
      </c>
      <c r="B45" s="825"/>
      <c r="C45" s="825"/>
      <c r="D45" s="825"/>
      <c r="E45" s="825"/>
      <c r="F45" s="825"/>
      <c r="G45" s="825"/>
      <c r="H45" s="634"/>
      <c r="I45" s="634"/>
      <c r="J45" s="634"/>
      <c r="K45" s="634"/>
      <c r="L45" s="634"/>
      <c r="M45" s="634"/>
      <c r="N45" s="634"/>
      <c r="O45" s="634"/>
    </row>
    <row r="46" spans="1:15" ht="12.75">
      <c r="A46" s="826" t="s">
        <v>735</v>
      </c>
      <c r="B46" s="826"/>
      <c r="C46" s="826"/>
      <c r="D46" s="826"/>
      <c r="E46" s="826"/>
      <c r="F46" s="826"/>
      <c r="G46" s="826"/>
      <c r="H46" s="634"/>
      <c r="I46" s="634"/>
      <c r="J46" s="827"/>
      <c r="K46" s="827"/>
      <c r="L46" s="827"/>
      <c r="M46" s="827"/>
      <c r="N46" s="827"/>
      <c r="O46" s="827"/>
    </row>
    <row r="47" spans="1:15" ht="12.75" customHeight="1">
      <c r="A47" s="819" t="s">
        <v>273</v>
      </c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634"/>
      <c r="M47" s="634"/>
      <c r="N47" s="634"/>
      <c r="O47" s="634"/>
    </row>
    <row r="48" spans="1:15" ht="10.5" customHeight="1">
      <c r="A48" s="826" t="s">
        <v>738</v>
      </c>
      <c r="B48" s="826"/>
      <c r="C48" s="826"/>
      <c r="D48" s="826"/>
      <c r="E48" s="634"/>
      <c r="F48" s="634"/>
      <c r="G48" s="634"/>
      <c r="H48" s="634"/>
      <c r="I48" s="634"/>
      <c r="J48" s="634"/>
      <c r="K48" s="634"/>
      <c r="L48" s="634"/>
      <c r="M48" s="634"/>
      <c r="N48" s="831"/>
      <c r="O48" s="831"/>
    </row>
    <row r="49" spans="2:15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ht="12" customHeight="1"/>
    <row r="51" ht="12.75" hidden="1"/>
    <row r="52" ht="18" customHeight="1"/>
  </sheetData>
  <mergeCells count="141">
    <mergeCell ref="F41:F43"/>
    <mergeCell ref="E41:E43"/>
    <mergeCell ref="C41:C43"/>
    <mergeCell ref="E29:E31"/>
    <mergeCell ref="F35:F37"/>
    <mergeCell ref="F38:F40"/>
    <mergeCell ref="D35:D37"/>
    <mergeCell ref="D41:D43"/>
    <mergeCell ref="H35:H37"/>
    <mergeCell ref="J35:J37"/>
    <mergeCell ref="G35:G37"/>
    <mergeCell ref="E23:E25"/>
    <mergeCell ref="F32:F34"/>
    <mergeCell ref="E26:E28"/>
    <mergeCell ref="G32:G34"/>
    <mergeCell ref="M41:M43"/>
    <mergeCell ref="J41:J43"/>
    <mergeCell ref="H41:H43"/>
    <mergeCell ref="G41:G43"/>
    <mergeCell ref="P41:P43"/>
    <mergeCell ref="O41:O43"/>
    <mergeCell ref="N41:N43"/>
    <mergeCell ref="P35:P37"/>
    <mergeCell ref="N38:N40"/>
    <mergeCell ref="O38:O40"/>
    <mergeCell ref="P38:P40"/>
    <mergeCell ref="A41:A43"/>
    <mergeCell ref="B32:B34"/>
    <mergeCell ref="C32:C34"/>
    <mergeCell ref="E32:E34"/>
    <mergeCell ref="E35:E37"/>
    <mergeCell ref="B41:B43"/>
    <mergeCell ref="C35:C37"/>
    <mergeCell ref="A35:A37"/>
    <mergeCell ref="B35:B37"/>
    <mergeCell ref="A32:A34"/>
    <mergeCell ref="M35:M37"/>
    <mergeCell ref="N35:N37"/>
    <mergeCell ref="O35:O37"/>
    <mergeCell ref="E20:E22"/>
    <mergeCell ref="O29:O31"/>
    <mergeCell ref="N29:N31"/>
    <mergeCell ref="M29:M31"/>
    <mergeCell ref="N20:N22"/>
    <mergeCell ref="H32:H34"/>
    <mergeCell ref="J32:J34"/>
    <mergeCell ref="A48:D48"/>
    <mergeCell ref="P20:P22"/>
    <mergeCell ref="A29:A31"/>
    <mergeCell ref="B29:B31"/>
    <mergeCell ref="C29:C31"/>
    <mergeCell ref="F29:F31"/>
    <mergeCell ref="G29:G31"/>
    <mergeCell ref="P29:P31"/>
    <mergeCell ref="J29:J31"/>
    <mergeCell ref="N48:O48"/>
    <mergeCell ref="A47:K47"/>
    <mergeCell ref="K44:L44"/>
    <mergeCell ref="A44:E44"/>
    <mergeCell ref="A45:G45"/>
    <mergeCell ref="A46:G46"/>
    <mergeCell ref="J46:O46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M17:M19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B11:B13"/>
    <mergeCell ref="E14:E16"/>
    <mergeCell ref="D17:D19"/>
    <mergeCell ref="J17:J19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A20:A22"/>
    <mergeCell ref="C20:C22"/>
    <mergeCell ref="B20:B22"/>
    <mergeCell ref="F20:F22"/>
    <mergeCell ref="A38:A40"/>
    <mergeCell ref="B38:B40"/>
    <mergeCell ref="C38:C40"/>
    <mergeCell ref="E38:E40"/>
    <mergeCell ref="D38:D40"/>
    <mergeCell ref="G38:G40"/>
    <mergeCell ref="H38:H40"/>
    <mergeCell ref="J38:J40"/>
    <mergeCell ref="M38:M40"/>
    <mergeCell ref="P8:P10"/>
    <mergeCell ref="P14:P16"/>
    <mergeCell ref="O32:O34"/>
    <mergeCell ref="P32:P34"/>
    <mergeCell ref="P17:P19"/>
    <mergeCell ref="G20:G22"/>
    <mergeCell ref="O20:O22"/>
    <mergeCell ref="M32:M34"/>
    <mergeCell ref="N32:N34"/>
    <mergeCell ref="M20:M22"/>
    <mergeCell ref="H29:H31"/>
    <mergeCell ref="H20:H22"/>
    <mergeCell ref="J20:J22"/>
    <mergeCell ref="J26:J28"/>
    <mergeCell ref="A23:A25"/>
    <mergeCell ref="B23:B25"/>
    <mergeCell ref="C23:C25"/>
    <mergeCell ref="P26:P28"/>
    <mergeCell ref="N26:N28"/>
    <mergeCell ref="O26:O28"/>
    <mergeCell ref="M26:M28"/>
    <mergeCell ref="P23:P25"/>
    <mergeCell ref="D23:D2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3"/>
      <c r="J2" s="742" t="s">
        <v>34</v>
      </c>
      <c r="K2" s="742"/>
      <c r="L2" s="742"/>
      <c r="M2" s="742"/>
      <c r="N2" s="742"/>
    </row>
    <row r="3" spans="1:14" ht="27" customHeight="1" thickBot="1">
      <c r="A3" s="743" t="s">
        <v>504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</row>
    <row r="4" spans="1:14" ht="18" customHeight="1">
      <c r="A4" s="873" t="s">
        <v>984</v>
      </c>
      <c r="B4" s="864" t="s">
        <v>937</v>
      </c>
      <c r="C4" s="864" t="s">
        <v>938</v>
      </c>
      <c r="D4" s="859" t="s">
        <v>234</v>
      </c>
      <c r="E4" s="867" t="s">
        <v>256</v>
      </c>
      <c r="F4" s="867" t="s">
        <v>726</v>
      </c>
      <c r="G4" s="866" t="s">
        <v>990</v>
      </c>
      <c r="H4" s="866"/>
      <c r="I4" s="866"/>
      <c r="J4" s="866"/>
      <c r="K4" s="866"/>
      <c r="L4" s="866"/>
      <c r="M4" s="866"/>
      <c r="N4" s="853" t="s">
        <v>727</v>
      </c>
    </row>
    <row r="5" spans="1:14" ht="15.75" customHeight="1">
      <c r="A5" s="874"/>
      <c r="B5" s="865"/>
      <c r="C5" s="865"/>
      <c r="D5" s="860"/>
      <c r="E5" s="868"/>
      <c r="F5" s="868"/>
      <c r="G5" s="869" t="s">
        <v>507</v>
      </c>
      <c r="H5" s="856" t="s">
        <v>730</v>
      </c>
      <c r="I5" s="857"/>
      <c r="J5" s="857"/>
      <c r="K5" s="857"/>
      <c r="L5" s="857"/>
      <c r="M5" s="858"/>
      <c r="N5" s="854"/>
    </row>
    <row r="6" spans="1:14" ht="53.25" customHeight="1">
      <c r="A6" s="875"/>
      <c r="B6" s="865"/>
      <c r="C6" s="865"/>
      <c r="D6" s="861"/>
      <c r="E6" s="868"/>
      <c r="F6" s="868"/>
      <c r="G6" s="870"/>
      <c r="H6" s="99" t="s">
        <v>729</v>
      </c>
      <c r="I6" s="99" t="s">
        <v>25</v>
      </c>
      <c r="J6" s="99" t="s">
        <v>728</v>
      </c>
      <c r="K6" s="871" t="s">
        <v>118</v>
      </c>
      <c r="L6" s="872"/>
      <c r="M6" s="99" t="s">
        <v>731</v>
      </c>
      <c r="N6" s="855"/>
    </row>
    <row r="7" spans="1:14" ht="12.75">
      <c r="A7" s="427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8</v>
      </c>
      <c r="J7" s="132">
        <v>9</v>
      </c>
      <c r="K7" s="862">
        <v>10</v>
      </c>
      <c r="L7" s="863"/>
      <c r="M7" s="132">
        <v>11</v>
      </c>
      <c r="N7" s="428">
        <v>12</v>
      </c>
    </row>
    <row r="8" spans="1:14" ht="9.75" customHeight="1">
      <c r="A8" s="847" t="s">
        <v>995</v>
      </c>
      <c r="B8" s="835">
        <v>600</v>
      </c>
      <c r="C8" s="835">
        <v>60014</v>
      </c>
      <c r="D8" s="835">
        <v>6050</v>
      </c>
      <c r="E8" s="838" t="s">
        <v>946</v>
      </c>
      <c r="F8" s="841">
        <f>G8</f>
        <v>292397</v>
      </c>
      <c r="G8" s="841">
        <f>M8+L8+L9+L10+J8+H8</f>
        <v>292397</v>
      </c>
      <c r="H8" s="841">
        <v>146199</v>
      </c>
      <c r="I8" s="56">
        <v>0</v>
      </c>
      <c r="J8" s="841"/>
      <c r="K8" s="100" t="s">
        <v>960</v>
      </c>
      <c r="L8" s="96">
        <v>0</v>
      </c>
      <c r="M8" s="841">
        <v>0</v>
      </c>
      <c r="N8" s="844" t="s">
        <v>23</v>
      </c>
    </row>
    <row r="9" spans="1:14" ht="12" customHeight="1">
      <c r="A9" s="848"/>
      <c r="B9" s="836"/>
      <c r="C9" s="836"/>
      <c r="D9" s="836"/>
      <c r="E9" s="879"/>
      <c r="F9" s="842"/>
      <c r="G9" s="842"/>
      <c r="H9" s="842"/>
      <c r="I9" s="56"/>
      <c r="J9" s="842"/>
      <c r="K9" s="100" t="s">
        <v>962</v>
      </c>
      <c r="L9" s="96">
        <v>146198</v>
      </c>
      <c r="M9" s="842"/>
      <c r="N9" s="845"/>
    </row>
    <row r="10" spans="1:14" ht="9" customHeight="1">
      <c r="A10" s="849"/>
      <c r="B10" s="837"/>
      <c r="C10" s="837"/>
      <c r="D10" s="837"/>
      <c r="E10" s="880"/>
      <c r="F10" s="843"/>
      <c r="G10" s="843"/>
      <c r="H10" s="843"/>
      <c r="I10" s="56"/>
      <c r="J10" s="843"/>
      <c r="K10" s="100" t="s">
        <v>964</v>
      </c>
      <c r="L10" s="96">
        <v>0</v>
      </c>
      <c r="M10" s="843"/>
      <c r="N10" s="846"/>
    </row>
    <row r="11" spans="1:14" ht="10.5" customHeight="1">
      <c r="A11" s="881" t="s">
        <v>998</v>
      </c>
      <c r="B11" s="882">
        <v>600</v>
      </c>
      <c r="C11" s="835">
        <v>60014</v>
      </c>
      <c r="D11" s="835">
        <v>6050</v>
      </c>
      <c r="E11" s="838" t="s">
        <v>508</v>
      </c>
      <c r="F11" s="841">
        <f>G11</f>
        <v>18482</v>
      </c>
      <c r="G11" s="841">
        <f>L12+H11</f>
        <v>18482</v>
      </c>
      <c r="H11" s="841">
        <v>9241</v>
      </c>
      <c r="I11" s="57"/>
      <c r="J11" s="841"/>
      <c r="K11" s="100" t="s">
        <v>960</v>
      </c>
      <c r="L11" s="97"/>
      <c r="M11" s="841"/>
      <c r="N11" s="844" t="s">
        <v>23</v>
      </c>
    </row>
    <row r="12" spans="1:14" ht="12" customHeight="1">
      <c r="A12" s="881"/>
      <c r="B12" s="882"/>
      <c r="C12" s="836"/>
      <c r="D12" s="836"/>
      <c r="E12" s="839"/>
      <c r="F12" s="842"/>
      <c r="G12" s="842"/>
      <c r="H12" s="842"/>
      <c r="I12" s="57"/>
      <c r="J12" s="842"/>
      <c r="K12" s="100" t="s">
        <v>962</v>
      </c>
      <c r="L12" s="97">
        <v>9241</v>
      </c>
      <c r="M12" s="842"/>
      <c r="N12" s="845"/>
    </row>
    <row r="13" spans="1:14" ht="9.75" customHeight="1">
      <c r="A13" s="881"/>
      <c r="B13" s="882"/>
      <c r="C13" s="837"/>
      <c r="D13" s="837"/>
      <c r="E13" s="840"/>
      <c r="F13" s="843"/>
      <c r="G13" s="843"/>
      <c r="H13" s="843"/>
      <c r="I13" s="57"/>
      <c r="J13" s="843"/>
      <c r="K13" s="100" t="s">
        <v>964</v>
      </c>
      <c r="L13" s="97"/>
      <c r="M13" s="843"/>
      <c r="N13" s="846"/>
    </row>
    <row r="14" spans="1:14" ht="9" customHeight="1">
      <c r="A14" s="847" t="s">
        <v>1000</v>
      </c>
      <c r="B14" s="835">
        <v>600</v>
      </c>
      <c r="C14" s="835">
        <v>60014</v>
      </c>
      <c r="D14" s="835">
        <v>6050</v>
      </c>
      <c r="E14" s="838" t="s">
        <v>193</v>
      </c>
      <c r="F14" s="841">
        <f>G14</f>
        <v>100042</v>
      </c>
      <c r="G14" s="841">
        <f>L15+H14</f>
        <v>100042</v>
      </c>
      <c r="H14" s="841">
        <v>53927</v>
      </c>
      <c r="I14" s="57"/>
      <c r="J14" s="841"/>
      <c r="K14" s="100" t="s">
        <v>960</v>
      </c>
      <c r="L14" s="97"/>
      <c r="M14" s="841"/>
      <c r="N14" s="844" t="s">
        <v>23</v>
      </c>
    </row>
    <row r="15" spans="1:14" ht="11.25" customHeight="1">
      <c r="A15" s="848"/>
      <c r="B15" s="836"/>
      <c r="C15" s="836"/>
      <c r="D15" s="836"/>
      <c r="E15" s="839"/>
      <c r="F15" s="842"/>
      <c r="G15" s="842"/>
      <c r="H15" s="842"/>
      <c r="I15" s="57"/>
      <c r="J15" s="842"/>
      <c r="K15" s="100" t="s">
        <v>962</v>
      </c>
      <c r="L15" s="97">
        <v>46115</v>
      </c>
      <c r="M15" s="842"/>
      <c r="N15" s="845"/>
    </row>
    <row r="16" spans="1:14" ht="10.5" customHeight="1">
      <c r="A16" s="849"/>
      <c r="B16" s="837"/>
      <c r="C16" s="837"/>
      <c r="D16" s="837"/>
      <c r="E16" s="840"/>
      <c r="F16" s="843"/>
      <c r="G16" s="843"/>
      <c r="H16" s="843"/>
      <c r="I16" s="57"/>
      <c r="J16" s="843"/>
      <c r="K16" s="100" t="s">
        <v>964</v>
      </c>
      <c r="L16" s="97"/>
      <c r="M16" s="843"/>
      <c r="N16" s="846"/>
    </row>
    <row r="17" spans="1:14" ht="9" customHeight="1">
      <c r="A17" s="847" t="s">
        <v>1002</v>
      </c>
      <c r="B17" s="835">
        <v>600</v>
      </c>
      <c r="C17" s="835">
        <v>60014</v>
      </c>
      <c r="D17" s="835">
        <v>6050</v>
      </c>
      <c r="E17" s="838" t="s">
        <v>509</v>
      </c>
      <c r="F17" s="841">
        <f>G17</f>
        <v>42708</v>
      </c>
      <c r="G17" s="841">
        <f>L18+H17</f>
        <v>42708</v>
      </c>
      <c r="H17" s="841">
        <v>21354</v>
      </c>
      <c r="I17" s="57"/>
      <c r="J17" s="841"/>
      <c r="K17" s="100" t="s">
        <v>960</v>
      </c>
      <c r="L17" s="97"/>
      <c r="M17" s="841"/>
      <c r="N17" s="844" t="s">
        <v>23</v>
      </c>
    </row>
    <row r="18" spans="1:14" ht="12.75" customHeight="1">
      <c r="A18" s="848"/>
      <c r="B18" s="836"/>
      <c r="C18" s="836"/>
      <c r="D18" s="836"/>
      <c r="E18" s="839"/>
      <c r="F18" s="842"/>
      <c r="G18" s="842"/>
      <c r="H18" s="842"/>
      <c r="I18" s="57"/>
      <c r="J18" s="842"/>
      <c r="K18" s="100" t="s">
        <v>962</v>
      </c>
      <c r="L18" s="97">
        <v>21354</v>
      </c>
      <c r="M18" s="842"/>
      <c r="N18" s="845"/>
    </row>
    <row r="19" spans="1:14" ht="10.5" customHeight="1">
      <c r="A19" s="849"/>
      <c r="B19" s="837"/>
      <c r="C19" s="837"/>
      <c r="D19" s="837"/>
      <c r="E19" s="840"/>
      <c r="F19" s="843"/>
      <c r="G19" s="843"/>
      <c r="H19" s="843"/>
      <c r="I19" s="57"/>
      <c r="J19" s="843"/>
      <c r="K19" s="100" t="s">
        <v>964</v>
      </c>
      <c r="L19" s="97"/>
      <c r="M19" s="843"/>
      <c r="N19" s="846"/>
    </row>
    <row r="20" spans="1:14" ht="10.5" customHeight="1">
      <c r="A20" s="847" t="s">
        <v>1025</v>
      </c>
      <c r="B20" s="835">
        <v>600</v>
      </c>
      <c r="C20" s="835">
        <v>60014</v>
      </c>
      <c r="D20" s="835">
        <v>6050</v>
      </c>
      <c r="E20" s="838" t="s">
        <v>416</v>
      </c>
      <c r="F20" s="841">
        <f>G20</f>
        <v>93463</v>
      </c>
      <c r="G20" s="841">
        <f>H20+L21</f>
        <v>93463</v>
      </c>
      <c r="H20" s="841">
        <v>46732</v>
      </c>
      <c r="I20" s="355"/>
      <c r="J20" s="841"/>
      <c r="K20" s="100" t="s">
        <v>960</v>
      </c>
      <c r="L20" s="97"/>
      <c r="M20" s="841"/>
      <c r="N20" s="844" t="s">
        <v>23</v>
      </c>
    </row>
    <row r="21" spans="1:14" ht="10.5" customHeight="1">
      <c r="A21" s="848"/>
      <c r="B21" s="836"/>
      <c r="C21" s="836"/>
      <c r="D21" s="836"/>
      <c r="E21" s="839"/>
      <c r="F21" s="842"/>
      <c r="G21" s="842"/>
      <c r="H21" s="842"/>
      <c r="I21" s="355"/>
      <c r="J21" s="842"/>
      <c r="K21" s="100" t="s">
        <v>962</v>
      </c>
      <c r="L21" s="97">
        <v>46731</v>
      </c>
      <c r="M21" s="842"/>
      <c r="N21" s="845"/>
    </row>
    <row r="22" spans="1:14" ht="10.5" customHeight="1">
      <c r="A22" s="849"/>
      <c r="B22" s="837"/>
      <c r="C22" s="837"/>
      <c r="D22" s="837"/>
      <c r="E22" s="840"/>
      <c r="F22" s="843"/>
      <c r="G22" s="843"/>
      <c r="H22" s="843"/>
      <c r="I22" s="355"/>
      <c r="J22" s="843"/>
      <c r="K22" s="100" t="s">
        <v>964</v>
      </c>
      <c r="L22" s="97"/>
      <c r="M22" s="843"/>
      <c r="N22" s="846"/>
    </row>
    <row r="23" spans="1:14" ht="9.75" customHeight="1">
      <c r="A23" s="847" t="s">
        <v>1026</v>
      </c>
      <c r="B23" s="835">
        <v>600</v>
      </c>
      <c r="C23" s="835">
        <v>60014</v>
      </c>
      <c r="D23" s="835">
        <v>6050</v>
      </c>
      <c r="E23" s="838" t="s">
        <v>248</v>
      </c>
      <c r="F23" s="841">
        <f>G23</f>
        <v>91139</v>
      </c>
      <c r="G23" s="841">
        <f>L24+H23</f>
        <v>91139</v>
      </c>
      <c r="H23" s="841">
        <v>91139</v>
      </c>
      <c r="I23" s="355"/>
      <c r="J23" s="841"/>
      <c r="K23" s="356" t="s">
        <v>960</v>
      </c>
      <c r="L23" s="357"/>
      <c r="M23" s="841"/>
      <c r="N23" s="844" t="s">
        <v>23</v>
      </c>
    </row>
    <row r="24" spans="1:14" ht="11.25" customHeight="1">
      <c r="A24" s="848"/>
      <c r="B24" s="836"/>
      <c r="C24" s="836"/>
      <c r="D24" s="836"/>
      <c r="E24" s="839"/>
      <c r="F24" s="842"/>
      <c r="G24" s="842"/>
      <c r="H24" s="842"/>
      <c r="I24" s="56"/>
      <c r="J24" s="842"/>
      <c r="K24" s="100" t="s">
        <v>962</v>
      </c>
      <c r="L24" s="96"/>
      <c r="M24" s="842"/>
      <c r="N24" s="845"/>
    </row>
    <row r="25" spans="1:14" ht="11.25" customHeight="1">
      <c r="A25" s="849"/>
      <c r="B25" s="837"/>
      <c r="C25" s="837"/>
      <c r="D25" s="837"/>
      <c r="E25" s="840"/>
      <c r="F25" s="843"/>
      <c r="G25" s="843"/>
      <c r="H25" s="843"/>
      <c r="I25" s="56"/>
      <c r="J25" s="843"/>
      <c r="K25" s="100" t="s">
        <v>964</v>
      </c>
      <c r="L25" s="96"/>
      <c r="M25" s="843"/>
      <c r="N25" s="846"/>
    </row>
    <row r="26" spans="1:14" ht="10.5" customHeight="1">
      <c r="A26" s="847" t="s">
        <v>1013</v>
      </c>
      <c r="B26" s="835">
        <v>600</v>
      </c>
      <c r="C26" s="835">
        <v>60014</v>
      </c>
      <c r="D26" s="835">
        <v>6050</v>
      </c>
      <c r="E26" s="838" t="s">
        <v>1006</v>
      </c>
      <c r="F26" s="841">
        <f>G26</f>
        <v>63000</v>
      </c>
      <c r="G26" s="841">
        <f>H26+J26+L26+L27+L28+M26</f>
        <v>63000</v>
      </c>
      <c r="H26" s="841">
        <v>10000</v>
      </c>
      <c r="I26" s="56"/>
      <c r="J26" s="841"/>
      <c r="K26" s="100" t="s">
        <v>960</v>
      </c>
      <c r="L26" s="96"/>
      <c r="M26" s="841"/>
      <c r="N26" s="844" t="s">
        <v>23</v>
      </c>
    </row>
    <row r="27" spans="1:14" ht="13.5" customHeight="1">
      <c r="A27" s="848"/>
      <c r="B27" s="836"/>
      <c r="C27" s="836"/>
      <c r="D27" s="836"/>
      <c r="E27" s="839"/>
      <c r="F27" s="842"/>
      <c r="G27" s="842"/>
      <c r="H27" s="842"/>
      <c r="I27" s="56"/>
      <c r="J27" s="842"/>
      <c r="K27" s="100" t="s">
        <v>962</v>
      </c>
      <c r="L27" s="96">
        <v>53000</v>
      </c>
      <c r="M27" s="842"/>
      <c r="N27" s="845"/>
    </row>
    <row r="28" spans="1:14" ht="9.75" customHeight="1">
      <c r="A28" s="849"/>
      <c r="B28" s="837"/>
      <c r="C28" s="837"/>
      <c r="D28" s="837"/>
      <c r="E28" s="840"/>
      <c r="F28" s="843"/>
      <c r="G28" s="843"/>
      <c r="H28" s="843"/>
      <c r="I28" s="56"/>
      <c r="J28" s="843"/>
      <c r="K28" s="100" t="s">
        <v>964</v>
      </c>
      <c r="L28" s="96"/>
      <c r="M28" s="843"/>
      <c r="N28" s="846"/>
    </row>
    <row r="29" spans="1:14" ht="9.75" customHeight="1">
      <c r="A29" s="847" t="s">
        <v>28</v>
      </c>
      <c r="B29" s="835">
        <v>600</v>
      </c>
      <c r="C29" s="835">
        <v>60014</v>
      </c>
      <c r="D29" s="835">
        <v>6050</v>
      </c>
      <c r="E29" s="838" t="s">
        <v>1050</v>
      </c>
      <c r="F29" s="841">
        <f>G29</f>
        <v>40000</v>
      </c>
      <c r="G29" s="841">
        <f>H29</f>
        <v>40000</v>
      </c>
      <c r="H29" s="841">
        <v>40000</v>
      </c>
      <c r="I29" s="56"/>
      <c r="J29" s="841"/>
      <c r="K29" s="100" t="s">
        <v>960</v>
      </c>
      <c r="L29" s="96"/>
      <c r="M29" s="841"/>
      <c r="N29" s="844" t="s">
        <v>23</v>
      </c>
    </row>
    <row r="30" spans="1:14" ht="9.75" customHeight="1">
      <c r="A30" s="848"/>
      <c r="B30" s="836"/>
      <c r="C30" s="836"/>
      <c r="D30" s="836"/>
      <c r="E30" s="839"/>
      <c r="F30" s="842"/>
      <c r="G30" s="842"/>
      <c r="H30" s="842"/>
      <c r="I30" s="56"/>
      <c r="J30" s="842"/>
      <c r="K30" s="100" t="s">
        <v>962</v>
      </c>
      <c r="L30" s="96"/>
      <c r="M30" s="842"/>
      <c r="N30" s="845"/>
    </row>
    <row r="31" spans="1:14" ht="9.75" customHeight="1">
      <c r="A31" s="849"/>
      <c r="B31" s="837"/>
      <c r="C31" s="837"/>
      <c r="D31" s="837"/>
      <c r="E31" s="840"/>
      <c r="F31" s="843"/>
      <c r="G31" s="843"/>
      <c r="H31" s="843"/>
      <c r="I31" s="56"/>
      <c r="J31" s="843"/>
      <c r="K31" s="100" t="s">
        <v>964</v>
      </c>
      <c r="L31" s="96"/>
      <c r="M31" s="843"/>
      <c r="N31" s="846"/>
    </row>
    <row r="32" spans="1:14" ht="11.25" customHeight="1">
      <c r="A32" s="847" t="s">
        <v>22</v>
      </c>
      <c r="B32" s="835">
        <v>600</v>
      </c>
      <c r="C32" s="835">
        <v>60014</v>
      </c>
      <c r="D32" s="835">
        <v>6060</v>
      </c>
      <c r="E32" s="838" t="s">
        <v>1007</v>
      </c>
      <c r="F32" s="841">
        <f>G32</f>
        <v>39800</v>
      </c>
      <c r="G32" s="841">
        <f>H32+J32+L32+L33+L34+M32</f>
        <v>39800</v>
      </c>
      <c r="H32" s="841">
        <v>39800</v>
      </c>
      <c r="I32" s="56"/>
      <c r="J32" s="841"/>
      <c r="K32" s="100" t="s">
        <v>960</v>
      </c>
      <c r="L32" s="96"/>
      <c r="M32" s="841"/>
      <c r="N32" s="844" t="s">
        <v>23</v>
      </c>
    </row>
    <row r="33" spans="1:14" ht="9.75" customHeight="1">
      <c r="A33" s="848"/>
      <c r="B33" s="836"/>
      <c r="C33" s="836"/>
      <c r="D33" s="836"/>
      <c r="E33" s="839"/>
      <c r="F33" s="842"/>
      <c r="G33" s="842"/>
      <c r="H33" s="842"/>
      <c r="I33" s="56"/>
      <c r="J33" s="842"/>
      <c r="K33" s="100" t="s">
        <v>962</v>
      </c>
      <c r="L33" s="96"/>
      <c r="M33" s="842"/>
      <c r="N33" s="845"/>
    </row>
    <row r="34" spans="1:14" ht="12" customHeight="1">
      <c r="A34" s="849"/>
      <c r="B34" s="837"/>
      <c r="C34" s="837"/>
      <c r="D34" s="837"/>
      <c r="E34" s="840"/>
      <c r="F34" s="843"/>
      <c r="G34" s="843"/>
      <c r="H34" s="843"/>
      <c r="I34" s="56"/>
      <c r="J34" s="843"/>
      <c r="K34" s="100" t="s">
        <v>964</v>
      </c>
      <c r="L34" s="96"/>
      <c r="M34" s="843"/>
      <c r="N34" s="846"/>
    </row>
    <row r="35" spans="1:14" ht="12" customHeight="1">
      <c r="A35" s="847" t="s">
        <v>218</v>
      </c>
      <c r="B35" s="210"/>
      <c r="C35" s="210"/>
      <c r="D35" s="210">
        <v>6065</v>
      </c>
      <c r="E35" s="838" t="s">
        <v>203</v>
      </c>
      <c r="F35" s="841">
        <f>G35</f>
        <v>238889</v>
      </c>
      <c r="G35" s="841">
        <f>H37+M35</f>
        <v>238889</v>
      </c>
      <c r="H35" s="695"/>
      <c r="I35" s="56"/>
      <c r="J35" s="478"/>
      <c r="K35" s="100" t="s">
        <v>960</v>
      </c>
      <c r="L35" s="96"/>
      <c r="M35" s="695">
        <v>203056</v>
      </c>
      <c r="N35" s="884" t="s">
        <v>26</v>
      </c>
    </row>
    <row r="36" spans="1:14" ht="12" customHeight="1">
      <c r="A36" s="848"/>
      <c r="B36" s="210">
        <v>750</v>
      </c>
      <c r="C36" s="210">
        <v>75075</v>
      </c>
      <c r="D36" s="210"/>
      <c r="E36" s="839"/>
      <c r="F36" s="842"/>
      <c r="G36" s="842"/>
      <c r="H36" s="696"/>
      <c r="I36" s="56"/>
      <c r="J36" s="478"/>
      <c r="K36" s="100" t="s">
        <v>962</v>
      </c>
      <c r="L36" s="96"/>
      <c r="M36" s="696"/>
      <c r="N36" s="885"/>
    </row>
    <row r="37" spans="1:14" ht="12" customHeight="1">
      <c r="A37" s="849"/>
      <c r="B37" s="210"/>
      <c r="C37" s="210"/>
      <c r="D37" s="210">
        <v>6066</v>
      </c>
      <c r="E37" s="840"/>
      <c r="F37" s="843"/>
      <c r="G37" s="843"/>
      <c r="H37" s="697">
        <v>35833</v>
      </c>
      <c r="I37" s="56"/>
      <c r="J37" s="478"/>
      <c r="K37" s="100" t="s">
        <v>964</v>
      </c>
      <c r="L37" s="96"/>
      <c r="M37" s="697"/>
      <c r="N37" s="885"/>
    </row>
    <row r="38" spans="1:14" ht="11.25" customHeight="1">
      <c r="A38" s="847" t="s">
        <v>579</v>
      </c>
      <c r="B38" s="835">
        <v>754</v>
      </c>
      <c r="C38" s="835">
        <v>75411</v>
      </c>
      <c r="D38" s="835">
        <v>6060</v>
      </c>
      <c r="E38" s="838" t="s">
        <v>552</v>
      </c>
      <c r="F38" s="841">
        <f>G38</f>
        <v>619530</v>
      </c>
      <c r="G38" s="841">
        <f>M38+L38+L39+L40+J38+H38</f>
        <v>619530</v>
      </c>
      <c r="H38" s="841">
        <v>0</v>
      </c>
      <c r="I38" s="56"/>
      <c r="J38" s="841">
        <v>200000</v>
      </c>
      <c r="K38" s="100" t="s">
        <v>960</v>
      </c>
      <c r="L38" s="96">
        <v>300000</v>
      </c>
      <c r="M38" s="841">
        <v>0</v>
      </c>
      <c r="N38" s="844" t="s">
        <v>255</v>
      </c>
    </row>
    <row r="39" spans="1:14" ht="10.5" customHeight="1">
      <c r="A39" s="848"/>
      <c r="B39" s="836"/>
      <c r="C39" s="836"/>
      <c r="D39" s="836"/>
      <c r="E39" s="839"/>
      <c r="F39" s="842"/>
      <c r="G39" s="842"/>
      <c r="H39" s="842"/>
      <c r="I39" s="56"/>
      <c r="J39" s="842"/>
      <c r="K39" s="100" t="s">
        <v>962</v>
      </c>
      <c r="L39" s="96">
        <v>100000</v>
      </c>
      <c r="M39" s="842"/>
      <c r="N39" s="845"/>
    </row>
    <row r="40" spans="1:14" ht="11.25" customHeight="1">
      <c r="A40" s="849"/>
      <c r="B40" s="837"/>
      <c r="C40" s="837"/>
      <c r="D40" s="837"/>
      <c r="E40" s="840"/>
      <c r="F40" s="843"/>
      <c r="G40" s="843"/>
      <c r="H40" s="843"/>
      <c r="I40" s="56"/>
      <c r="J40" s="843"/>
      <c r="K40" s="100" t="s">
        <v>964</v>
      </c>
      <c r="L40" s="96">
        <v>19530</v>
      </c>
      <c r="M40" s="843"/>
      <c r="N40" s="846"/>
    </row>
    <row r="41" spans="1:14" ht="9.75" customHeight="1">
      <c r="A41" s="847" t="s">
        <v>66</v>
      </c>
      <c r="B41" s="835">
        <v>851</v>
      </c>
      <c r="C41" s="835">
        <v>85195</v>
      </c>
      <c r="D41" s="835">
        <v>6050</v>
      </c>
      <c r="E41" s="838" t="s">
        <v>526</v>
      </c>
      <c r="F41" s="841">
        <f>G41</f>
        <v>140706</v>
      </c>
      <c r="G41" s="841">
        <f>M41+L41+L42+L43+J41+H41</f>
        <v>140706</v>
      </c>
      <c r="H41" s="841">
        <v>10706</v>
      </c>
      <c r="I41" s="56"/>
      <c r="J41" s="841">
        <v>0</v>
      </c>
      <c r="K41" s="100" t="s">
        <v>960</v>
      </c>
      <c r="L41" s="96"/>
      <c r="M41" s="841">
        <v>0</v>
      </c>
      <c r="N41" s="884" t="s">
        <v>26</v>
      </c>
    </row>
    <row r="42" spans="1:14" ht="11.25" customHeight="1">
      <c r="A42" s="848"/>
      <c r="B42" s="836"/>
      <c r="C42" s="836"/>
      <c r="D42" s="836"/>
      <c r="E42" s="839"/>
      <c r="F42" s="842"/>
      <c r="G42" s="842"/>
      <c r="H42" s="842"/>
      <c r="I42" s="56"/>
      <c r="J42" s="842"/>
      <c r="K42" s="100" t="s">
        <v>962</v>
      </c>
      <c r="L42" s="96">
        <v>130000</v>
      </c>
      <c r="M42" s="842"/>
      <c r="N42" s="885"/>
    </row>
    <row r="43" spans="1:14" ht="9" customHeight="1" thickBot="1">
      <c r="A43" s="848"/>
      <c r="B43" s="836"/>
      <c r="C43" s="836"/>
      <c r="D43" s="836"/>
      <c r="E43" s="839"/>
      <c r="F43" s="842"/>
      <c r="G43" s="842"/>
      <c r="H43" s="842"/>
      <c r="I43" s="56"/>
      <c r="J43" s="842"/>
      <c r="K43" s="429" t="s">
        <v>964</v>
      </c>
      <c r="L43" s="96">
        <v>0</v>
      </c>
      <c r="M43" s="842"/>
      <c r="N43" s="885"/>
    </row>
    <row r="44" spans="1:14" ht="26.25" customHeight="1" thickBot="1">
      <c r="A44" s="876" t="s">
        <v>27</v>
      </c>
      <c r="B44" s="877"/>
      <c r="C44" s="877"/>
      <c r="D44" s="877"/>
      <c r="E44" s="878"/>
      <c r="F44" s="430">
        <f>F8+F11+F14+F17+F20+F23+F26+F29+F32+F35+F38+F41</f>
        <v>1780156</v>
      </c>
      <c r="G44" s="430">
        <f>G8+G11+G14+G17+G20+G23+G26+G29+G32+G35+G38+G41</f>
        <v>1780156</v>
      </c>
      <c r="H44" s="430">
        <f>H8+H11+H14+H17+H20+H23+H26+H29+H32+H35+H38+H41</f>
        <v>469098</v>
      </c>
      <c r="I44" s="430">
        <f>I8+I11+I14+I17+I20+I23+I26+I29+I32+I35+I38+I41</f>
        <v>0</v>
      </c>
      <c r="J44" s="430">
        <f>J8+J11+J14+J17+J20+J23+J26+J29+J32+J35+J38+J41</f>
        <v>200000</v>
      </c>
      <c r="K44" s="886">
        <f>L8+L9+L10+L11+L12+L13+L14+L15+L16+L17+L18+L19+L20+L21+L22+L23+L24+L25+L26+L27+L28+L32+L33+L34+L38+L39+L40+L41+L42+L43</f>
        <v>872169</v>
      </c>
      <c r="L44" s="887"/>
      <c r="M44" s="430">
        <f>M8+M35</f>
        <v>203056</v>
      </c>
      <c r="N44" s="431" t="s">
        <v>909</v>
      </c>
    </row>
    <row r="45" spans="1:15" ht="16.5" customHeight="1">
      <c r="A45" s="852" t="s">
        <v>733</v>
      </c>
      <c r="B45" s="852"/>
      <c r="C45" s="852"/>
      <c r="D45" s="852"/>
      <c r="E45" s="852"/>
      <c r="F45" s="852"/>
      <c r="G45" s="852"/>
      <c r="H45" s="36"/>
      <c r="I45" s="36"/>
      <c r="J45" s="36"/>
      <c r="K45" s="36"/>
      <c r="L45" s="36"/>
      <c r="M45" s="36"/>
      <c r="N45" s="36"/>
      <c r="O45" s="36"/>
    </row>
    <row r="46" spans="1:15" ht="12.75">
      <c r="A46" s="850" t="s">
        <v>335</v>
      </c>
      <c r="B46" s="850"/>
      <c r="C46" s="850"/>
      <c r="D46" s="850"/>
      <c r="E46" s="850"/>
      <c r="F46" s="850"/>
      <c r="G46" s="850"/>
      <c r="H46" s="36"/>
      <c r="I46" s="36"/>
      <c r="J46" s="883"/>
      <c r="K46" s="883"/>
      <c r="L46" s="883"/>
      <c r="M46" s="883"/>
      <c r="N46" s="883"/>
      <c r="O46" s="883"/>
    </row>
    <row r="47" spans="1:15" ht="12.75" customHeight="1">
      <c r="A47" s="851" t="s">
        <v>737</v>
      </c>
      <c r="B47" s="851"/>
      <c r="C47" s="851"/>
      <c r="D47" s="851"/>
      <c r="E47" s="851"/>
      <c r="F47" s="851"/>
      <c r="G47" s="851"/>
      <c r="H47" s="213"/>
      <c r="I47" s="213"/>
      <c r="J47" s="213"/>
      <c r="K47" s="213"/>
      <c r="L47" s="883"/>
      <c r="M47" s="883"/>
      <c r="N47" s="883"/>
      <c r="O47" s="60"/>
    </row>
    <row r="48" spans="1:15" ht="12.75">
      <c r="A48" s="850" t="s">
        <v>495</v>
      </c>
      <c r="B48" s="850"/>
      <c r="C48" s="850"/>
      <c r="D48" s="850"/>
      <c r="E48" s="36"/>
      <c r="F48" s="36"/>
      <c r="G48" s="36"/>
      <c r="H48" s="36"/>
      <c r="I48" s="36"/>
      <c r="J48" s="36"/>
      <c r="K48" s="36"/>
      <c r="L48" s="883"/>
      <c r="M48" s="883"/>
      <c r="N48" s="883"/>
      <c r="O48" s="36"/>
    </row>
    <row r="49" spans="2:13" ht="12.7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ht="12" customHeight="1"/>
    <row r="51" ht="12.75" hidden="1"/>
    <row r="52" ht="18" customHeight="1"/>
  </sheetData>
  <mergeCells count="149">
    <mergeCell ref="A35:A37"/>
    <mergeCell ref="E35:E37"/>
    <mergeCell ref="N35:N37"/>
    <mergeCell ref="F35:F37"/>
    <mergeCell ref="G35:G37"/>
    <mergeCell ref="J29:J31"/>
    <mergeCell ref="M29:M31"/>
    <mergeCell ref="N29:N31"/>
    <mergeCell ref="E29:E31"/>
    <mergeCell ref="F29:F31"/>
    <mergeCell ref="G29:G31"/>
    <mergeCell ref="H29:H31"/>
    <mergeCell ref="A29:A31"/>
    <mergeCell ref="B29:B31"/>
    <mergeCell ref="C29:C31"/>
    <mergeCell ref="D29:D31"/>
    <mergeCell ref="H38:H40"/>
    <mergeCell ref="J38:J40"/>
    <mergeCell ref="M38:M40"/>
    <mergeCell ref="N38:N40"/>
    <mergeCell ref="J26:J28"/>
    <mergeCell ref="M26:M28"/>
    <mergeCell ref="N26:N28"/>
    <mergeCell ref="A38:A40"/>
    <mergeCell ref="B38:B40"/>
    <mergeCell ref="C38:C40"/>
    <mergeCell ref="D38:D40"/>
    <mergeCell ref="E38:E40"/>
    <mergeCell ref="F38:F40"/>
    <mergeCell ref="G38:G40"/>
    <mergeCell ref="M23:M25"/>
    <mergeCell ref="N23:N25"/>
    <mergeCell ref="A26:A28"/>
    <mergeCell ref="B26:B28"/>
    <mergeCell ref="C26:C28"/>
    <mergeCell ref="D26:D28"/>
    <mergeCell ref="E26:E28"/>
    <mergeCell ref="F26:F28"/>
    <mergeCell ref="G26:G28"/>
    <mergeCell ref="H26:H28"/>
    <mergeCell ref="J17:J19"/>
    <mergeCell ref="M17:M19"/>
    <mergeCell ref="N17:N19"/>
    <mergeCell ref="A23:A25"/>
    <mergeCell ref="B23:B25"/>
    <mergeCell ref="C23:C25"/>
    <mergeCell ref="D23:D25"/>
    <mergeCell ref="E23:E25"/>
    <mergeCell ref="F23:F25"/>
    <mergeCell ref="G23:G25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48:N48"/>
    <mergeCell ref="F41:F43"/>
    <mergeCell ref="N41:N43"/>
    <mergeCell ref="K44:L44"/>
    <mergeCell ref="J46:O46"/>
    <mergeCell ref="J41:J43"/>
    <mergeCell ref="M41:M43"/>
    <mergeCell ref="L47:N47"/>
    <mergeCell ref="A8:A10"/>
    <mergeCell ref="A44:E44"/>
    <mergeCell ref="B8:B10"/>
    <mergeCell ref="C8:C10"/>
    <mergeCell ref="D8:D10"/>
    <mergeCell ref="E8:E10"/>
    <mergeCell ref="C41:C43"/>
    <mergeCell ref="D41:D43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48:D48"/>
    <mergeCell ref="E41:E43"/>
    <mergeCell ref="G41:G43"/>
    <mergeCell ref="H41:H43"/>
    <mergeCell ref="A47:G47"/>
    <mergeCell ref="A45:G45"/>
    <mergeCell ref="A46:G46"/>
    <mergeCell ref="A41:A43"/>
    <mergeCell ref="B41:B43"/>
    <mergeCell ref="M32:M34"/>
    <mergeCell ref="N32:N34"/>
    <mergeCell ref="E32:E34"/>
    <mergeCell ref="F32:F34"/>
    <mergeCell ref="G32:G34"/>
    <mergeCell ref="H32:H34"/>
    <mergeCell ref="A20:A22"/>
    <mergeCell ref="B20:B22"/>
    <mergeCell ref="C20:C22"/>
    <mergeCell ref="J32:J34"/>
    <mergeCell ref="A32:A34"/>
    <mergeCell ref="B32:B34"/>
    <mergeCell ref="C32:C34"/>
    <mergeCell ref="D32:D34"/>
    <mergeCell ref="H23:H25"/>
    <mergeCell ref="J23:J25"/>
    <mergeCell ref="D20:D22"/>
    <mergeCell ref="E20:E22"/>
    <mergeCell ref="M20:M22"/>
    <mergeCell ref="N20:N22"/>
    <mergeCell ref="J20:J22"/>
    <mergeCell ref="F20:F22"/>
    <mergeCell ref="G20:G22"/>
    <mergeCell ref="H20:H2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" sqref="E1:F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889" t="s">
        <v>35</v>
      </c>
      <c r="F1" s="889"/>
      <c r="G1" s="213"/>
    </row>
    <row r="2" ht="20.25" customHeight="1"/>
    <row r="3" ht="12" customHeight="1"/>
    <row r="4" spans="1:13" s="66" customFormat="1" ht="21.75" customHeight="1">
      <c r="A4" s="890" t="s">
        <v>505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</row>
    <row r="5" ht="44.25" customHeight="1" thickBot="1"/>
    <row r="6" spans="1:6" s="24" customFormat="1" ht="36.75" customHeight="1" thickBot="1">
      <c r="A6" s="229" t="s">
        <v>19</v>
      </c>
      <c r="B6" s="230" t="s">
        <v>937</v>
      </c>
      <c r="C6" s="230" t="s">
        <v>938</v>
      </c>
      <c r="D6" s="230" t="s">
        <v>234</v>
      </c>
      <c r="E6" s="230" t="s">
        <v>20</v>
      </c>
      <c r="F6" s="235" t="s">
        <v>506</v>
      </c>
    </row>
    <row r="7" spans="1:6" s="67" customFormat="1" ht="14.25" customHeight="1" thickBot="1">
      <c r="A7" s="232">
        <v>1</v>
      </c>
      <c r="B7" s="233">
        <v>2</v>
      </c>
      <c r="C7" s="233">
        <v>3</v>
      </c>
      <c r="D7" s="233">
        <v>4</v>
      </c>
      <c r="E7" s="233">
        <v>5</v>
      </c>
      <c r="F7" s="234">
        <v>7</v>
      </c>
    </row>
    <row r="8" spans="1:6" ht="51.75" customHeight="1">
      <c r="A8" s="231" t="s">
        <v>995</v>
      </c>
      <c r="B8" s="225">
        <v>600</v>
      </c>
      <c r="C8" s="225">
        <v>60014</v>
      </c>
      <c r="D8" s="225">
        <v>6300</v>
      </c>
      <c r="E8" s="354" t="s">
        <v>63</v>
      </c>
      <c r="F8" s="236">
        <v>10000</v>
      </c>
    </row>
    <row r="9" spans="1:6" ht="51.75" customHeight="1">
      <c r="A9" s="231" t="s">
        <v>996</v>
      </c>
      <c r="B9" s="225">
        <v>600</v>
      </c>
      <c r="C9" s="225">
        <v>60014</v>
      </c>
      <c r="D9" s="225">
        <v>6300</v>
      </c>
      <c r="E9" s="354" t="s">
        <v>413</v>
      </c>
      <c r="F9" s="236">
        <v>1000</v>
      </c>
    </row>
    <row r="10" spans="1:6" ht="36.75" customHeight="1">
      <c r="A10" s="228" t="s">
        <v>998</v>
      </c>
      <c r="B10" s="227">
        <v>630</v>
      </c>
      <c r="C10" s="227">
        <v>63003</v>
      </c>
      <c r="D10" s="227">
        <v>6639</v>
      </c>
      <c r="E10" s="226" t="s">
        <v>417</v>
      </c>
      <c r="F10" s="237">
        <f>'Z 2 '!G49</f>
        <v>2981</v>
      </c>
    </row>
    <row r="11" spans="1:6" ht="40.5" customHeight="1">
      <c r="A11" s="228" t="s">
        <v>1000</v>
      </c>
      <c r="B11" s="227">
        <v>754</v>
      </c>
      <c r="C11" s="227">
        <v>75405</v>
      </c>
      <c r="D11" s="227">
        <v>6170</v>
      </c>
      <c r="E11" s="226" t="s">
        <v>152</v>
      </c>
      <c r="F11" s="237">
        <f>'Z 2 '!G192</f>
        <v>10000</v>
      </c>
    </row>
    <row r="12" spans="1:6" ht="27.75" customHeight="1" thickBot="1">
      <c r="A12" s="891" t="s">
        <v>27</v>
      </c>
      <c r="B12" s="892"/>
      <c r="C12" s="892"/>
      <c r="D12" s="892"/>
      <c r="E12" s="892"/>
      <c r="F12" s="238">
        <f>F8+F9+F10+F11</f>
        <v>23981</v>
      </c>
    </row>
    <row r="13" ht="13.5" customHeight="1"/>
    <row r="14" ht="20.25" customHeight="1"/>
    <row r="15" spans="5:6" ht="12.75">
      <c r="E15" s="888"/>
      <c r="F15" s="888"/>
    </row>
    <row r="16" ht="12" customHeight="1">
      <c r="F16" s="32"/>
    </row>
    <row r="17" spans="5:6" ht="12.75">
      <c r="E17" s="888"/>
      <c r="F17" s="888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C1">
      <selection activeCell="K1" sqref="K1:P1"/>
    </sheetView>
  </sheetViews>
  <sheetFormatPr defaultColWidth="9.00390625" defaultRowHeight="12.75"/>
  <cols>
    <col min="1" max="1" width="4.875" style="3" customWidth="1"/>
    <col min="2" max="2" width="43.25390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1.625" style="0" customWidth="1"/>
    <col min="13" max="13" width="17.00390625" style="0" customWidth="1"/>
    <col min="14" max="14" width="15.375" style="0" customWidth="1"/>
    <col min="16" max="16" width="10.75390625" style="0" customWidth="1"/>
  </cols>
  <sheetData>
    <row r="1" spans="1:16" ht="12" customHeight="1">
      <c r="A1" s="11"/>
      <c r="K1" s="927" t="s">
        <v>36</v>
      </c>
      <c r="L1" s="927"/>
      <c r="M1" s="927"/>
      <c r="N1" s="927"/>
      <c r="O1" s="927"/>
      <c r="P1" s="927"/>
    </row>
    <row r="2" spans="1:16" ht="14.25" customHeight="1">
      <c r="A2" s="928" t="s">
        <v>740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</row>
    <row r="3" ht="9" customHeight="1" thickBot="1">
      <c r="A3" s="11"/>
    </row>
    <row r="4" spans="1:16" ht="9.75" customHeight="1">
      <c r="A4" s="925" t="s">
        <v>984</v>
      </c>
      <c r="B4" s="912" t="s">
        <v>1063</v>
      </c>
      <c r="C4" s="912" t="s">
        <v>0</v>
      </c>
      <c r="D4" s="912" t="s">
        <v>748</v>
      </c>
      <c r="E4" s="923" t="s">
        <v>981</v>
      </c>
      <c r="F4" s="923"/>
      <c r="G4" s="923" t="s">
        <v>1</v>
      </c>
      <c r="H4" s="923"/>
      <c r="I4" s="923"/>
      <c r="J4" s="923"/>
      <c r="K4" s="923"/>
      <c r="L4" s="923"/>
      <c r="M4" s="923"/>
      <c r="N4" s="923"/>
      <c r="O4" s="923"/>
      <c r="P4" s="924"/>
    </row>
    <row r="5" spans="1:16" ht="9.75" customHeight="1">
      <c r="A5" s="926"/>
      <c r="B5" s="913"/>
      <c r="C5" s="913"/>
      <c r="D5" s="913"/>
      <c r="E5" s="913" t="s">
        <v>746</v>
      </c>
      <c r="F5" s="913" t="s">
        <v>2</v>
      </c>
      <c r="G5" s="920" t="s">
        <v>336</v>
      </c>
      <c r="H5" s="920"/>
      <c r="I5" s="920"/>
      <c r="J5" s="920"/>
      <c r="K5" s="920"/>
      <c r="L5" s="920"/>
      <c r="M5" s="920"/>
      <c r="N5" s="920"/>
      <c r="O5" s="920"/>
      <c r="P5" s="931"/>
    </row>
    <row r="6" spans="1:16" ht="12" customHeight="1">
      <c r="A6" s="926"/>
      <c r="B6" s="913"/>
      <c r="C6" s="913"/>
      <c r="D6" s="913"/>
      <c r="E6" s="913"/>
      <c r="F6" s="913"/>
      <c r="G6" s="913" t="s">
        <v>3</v>
      </c>
      <c r="H6" s="929" t="s">
        <v>4</v>
      </c>
      <c r="I6" s="929"/>
      <c r="J6" s="929"/>
      <c r="K6" s="929"/>
      <c r="L6" s="929"/>
      <c r="M6" s="929"/>
      <c r="N6" s="929"/>
      <c r="O6" s="929"/>
      <c r="P6" s="930"/>
    </row>
    <row r="7" spans="1:16" ht="9.75" customHeight="1">
      <c r="A7" s="926"/>
      <c r="B7" s="913"/>
      <c r="C7" s="913"/>
      <c r="D7" s="913"/>
      <c r="E7" s="913"/>
      <c r="F7" s="913"/>
      <c r="G7" s="913"/>
      <c r="H7" s="920" t="s">
        <v>5</v>
      </c>
      <c r="I7" s="920"/>
      <c r="J7" s="920"/>
      <c r="K7" s="920"/>
      <c r="L7" s="913" t="s">
        <v>2</v>
      </c>
      <c r="M7" s="913"/>
      <c r="N7" s="913"/>
      <c r="O7" s="913"/>
      <c r="P7" s="921"/>
    </row>
    <row r="8" spans="1:16" ht="10.5" customHeight="1">
      <c r="A8" s="926"/>
      <c r="B8" s="913"/>
      <c r="C8" s="913"/>
      <c r="D8" s="913"/>
      <c r="E8" s="913"/>
      <c r="F8" s="913"/>
      <c r="G8" s="913"/>
      <c r="H8" s="913" t="s">
        <v>7</v>
      </c>
      <c r="I8" s="922" t="s">
        <v>8</v>
      </c>
      <c r="J8" s="922"/>
      <c r="K8" s="922"/>
      <c r="L8" s="913" t="s">
        <v>9</v>
      </c>
      <c r="M8" s="913" t="s">
        <v>8</v>
      </c>
      <c r="N8" s="913"/>
      <c r="O8" s="913"/>
      <c r="P8" s="921"/>
    </row>
    <row r="9" spans="1:16" ht="29.25" customHeight="1">
      <c r="A9" s="926"/>
      <c r="B9" s="913"/>
      <c r="C9" s="913"/>
      <c r="D9" s="913"/>
      <c r="E9" s="913"/>
      <c r="F9" s="913"/>
      <c r="G9" s="913"/>
      <c r="H9" s="913"/>
      <c r="I9" s="98" t="s">
        <v>10</v>
      </c>
      <c r="J9" s="98" t="s">
        <v>11</v>
      </c>
      <c r="K9" s="98" t="s">
        <v>12</v>
      </c>
      <c r="L9" s="913"/>
      <c r="M9" s="98" t="s">
        <v>13</v>
      </c>
      <c r="N9" s="98" t="s">
        <v>10</v>
      </c>
      <c r="O9" s="98" t="s">
        <v>11</v>
      </c>
      <c r="P9" s="666" t="s">
        <v>12</v>
      </c>
    </row>
    <row r="10" spans="1:16" s="61" customFormat="1" ht="12.75" customHeight="1">
      <c r="A10" s="689">
        <v>1</v>
      </c>
      <c r="B10" s="685">
        <v>2</v>
      </c>
      <c r="C10" s="685">
        <v>3</v>
      </c>
      <c r="D10" s="685">
        <v>4</v>
      </c>
      <c r="E10" s="685">
        <v>5</v>
      </c>
      <c r="F10" s="685">
        <v>6</v>
      </c>
      <c r="G10" s="685">
        <v>7</v>
      </c>
      <c r="H10" s="685">
        <v>8</v>
      </c>
      <c r="I10" s="685">
        <v>9</v>
      </c>
      <c r="J10" s="685">
        <v>10</v>
      </c>
      <c r="K10" s="685">
        <v>11</v>
      </c>
      <c r="L10" s="685">
        <v>12</v>
      </c>
      <c r="M10" s="685">
        <v>13</v>
      </c>
      <c r="N10" s="685">
        <v>14</v>
      </c>
      <c r="O10" s="685">
        <v>15</v>
      </c>
      <c r="P10" s="690">
        <v>16</v>
      </c>
    </row>
    <row r="11" spans="1:16" s="61" customFormat="1" ht="15" customHeight="1">
      <c r="A11" s="691" t="s">
        <v>995</v>
      </c>
      <c r="B11" s="704" t="s">
        <v>741</v>
      </c>
      <c r="C11" s="686"/>
      <c r="D11" s="687">
        <f>D17+D29+D38+D45+D53+D63</f>
        <v>17722823</v>
      </c>
      <c r="E11" s="687">
        <f aca="true" t="shared" si="0" ref="E11:P11">E17+E29+E38+E45+E53+E63</f>
        <v>6480155</v>
      </c>
      <c r="F11" s="687">
        <f t="shared" si="0"/>
        <v>11242668</v>
      </c>
      <c r="G11" s="687">
        <f t="shared" si="0"/>
        <v>5874565</v>
      </c>
      <c r="H11" s="687">
        <f t="shared" si="0"/>
        <v>2339834</v>
      </c>
      <c r="I11" s="687">
        <f t="shared" si="0"/>
        <v>0</v>
      </c>
      <c r="J11" s="687">
        <f t="shared" si="0"/>
        <v>0</v>
      </c>
      <c r="K11" s="687">
        <f t="shared" si="0"/>
        <v>2339834</v>
      </c>
      <c r="L11" s="687">
        <f t="shared" si="0"/>
        <v>3534731</v>
      </c>
      <c r="M11" s="687">
        <f t="shared" si="0"/>
        <v>0</v>
      </c>
      <c r="N11" s="687">
        <f t="shared" si="0"/>
        <v>0</v>
      </c>
      <c r="O11" s="687">
        <f t="shared" si="0"/>
        <v>0</v>
      </c>
      <c r="P11" s="687">
        <f t="shared" si="0"/>
        <v>3534731</v>
      </c>
    </row>
    <row r="12" spans="1:16" s="61" customFormat="1" ht="12.75" customHeight="1">
      <c r="A12" s="705"/>
      <c r="B12" s="917" t="s">
        <v>801</v>
      </c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3"/>
    </row>
    <row r="13" spans="1:16" s="61" customFormat="1" ht="13.5" customHeight="1">
      <c r="A13" s="705"/>
      <c r="B13" s="909" t="s">
        <v>817</v>
      </c>
      <c r="C13" s="907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07"/>
      <c r="O13" s="907"/>
      <c r="P13" s="908"/>
    </row>
    <row r="14" spans="1:16" s="61" customFormat="1" ht="13.5" customHeight="1">
      <c r="A14" s="705"/>
      <c r="B14" s="918" t="s">
        <v>807</v>
      </c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4"/>
    </row>
    <row r="15" spans="1:16" s="61" customFormat="1" ht="11.25" customHeight="1">
      <c r="A15" s="705"/>
      <c r="B15" s="919" t="s">
        <v>766</v>
      </c>
      <c r="C15" s="910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1"/>
    </row>
    <row r="16" spans="1:16" s="61" customFormat="1" ht="11.25" customHeight="1">
      <c r="A16" s="705"/>
      <c r="B16" s="932" t="s">
        <v>675</v>
      </c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4"/>
    </row>
    <row r="17" spans="1:16" s="61" customFormat="1" ht="13.5" customHeight="1">
      <c r="A17" s="699" t="s">
        <v>14</v>
      </c>
      <c r="B17" s="701" t="s">
        <v>15</v>
      </c>
      <c r="C17" s="371" t="s">
        <v>806</v>
      </c>
      <c r="D17" s="669">
        <f>D18+D19+D22+D23</f>
        <v>6061656</v>
      </c>
      <c r="E17" s="669">
        <f aca="true" t="shared" si="1" ref="E17:P17">E18+E19+E22+E23</f>
        <v>3276486</v>
      </c>
      <c r="F17" s="669">
        <f t="shared" si="1"/>
        <v>2785170</v>
      </c>
      <c r="G17" s="669">
        <f t="shared" si="1"/>
        <v>3000033</v>
      </c>
      <c r="H17" s="669">
        <f t="shared" si="1"/>
        <v>1623210</v>
      </c>
      <c r="I17" s="669">
        <f t="shared" si="1"/>
        <v>0</v>
      </c>
      <c r="J17" s="669">
        <f t="shared" si="1"/>
        <v>0</v>
      </c>
      <c r="K17" s="669">
        <f t="shared" si="1"/>
        <v>1623210</v>
      </c>
      <c r="L17" s="669">
        <f t="shared" si="1"/>
        <v>1376823</v>
      </c>
      <c r="M17" s="669">
        <f t="shared" si="1"/>
        <v>0</v>
      </c>
      <c r="N17" s="669">
        <f t="shared" si="1"/>
        <v>0</v>
      </c>
      <c r="O17" s="669">
        <f t="shared" si="1"/>
        <v>0</v>
      </c>
      <c r="P17" s="670">
        <f t="shared" si="1"/>
        <v>1376823</v>
      </c>
    </row>
    <row r="18" spans="1:16" s="61" customFormat="1" ht="12" customHeight="1">
      <c r="A18" s="705"/>
      <c r="B18" s="909" t="s">
        <v>810</v>
      </c>
      <c r="C18" s="907"/>
      <c r="D18" s="195">
        <f aca="true" t="shared" si="2" ref="D18:D23">E18+F18</f>
        <v>92380</v>
      </c>
      <c r="E18" s="195">
        <v>49885</v>
      </c>
      <c r="F18" s="195">
        <v>42495</v>
      </c>
      <c r="G18" s="195"/>
      <c r="H18" s="195"/>
      <c r="I18" s="195"/>
      <c r="J18" s="195"/>
      <c r="K18" s="195"/>
      <c r="L18" s="195"/>
      <c r="M18" s="195"/>
      <c r="N18" s="195"/>
      <c r="O18" s="195"/>
      <c r="P18" s="437"/>
    </row>
    <row r="19" spans="1:16" s="61" customFormat="1" ht="12.75" customHeight="1">
      <c r="A19" s="705"/>
      <c r="B19" s="702">
        <v>2009</v>
      </c>
      <c r="C19" s="671"/>
      <c r="D19" s="672">
        <f t="shared" si="2"/>
        <v>3000033</v>
      </c>
      <c r="E19" s="672">
        <f>H19</f>
        <v>1623210</v>
      </c>
      <c r="F19" s="672">
        <f>L19</f>
        <v>1376823</v>
      </c>
      <c r="G19" s="672">
        <f>H19+L19</f>
        <v>3000033</v>
      </c>
      <c r="H19" s="672">
        <f>K19</f>
        <v>1623210</v>
      </c>
      <c r="I19" s="672"/>
      <c r="J19" s="672"/>
      <c r="K19" s="672">
        <f>K20+K21</f>
        <v>1623210</v>
      </c>
      <c r="L19" s="672">
        <f>L20</f>
        <v>1376823</v>
      </c>
      <c r="M19" s="672"/>
      <c r="N19" s="672"/>
      <c r="O19" s="672"/>
      <c r="P19" s="255">
        <f>P20</f>
        <v>1376823</v>
      </c>
    </row>
    <row r="20" spans="1:16" s="61" customFormat="1" ht="12" customHeight="1">
      <c r="A20" s="705"/>
      <c r="B20" s="703" t="s">
        <v>800</v>
      </c>
      <c r="C20" s="673" t="s">
        <v>811</v>
      </c>
      <c r="D20" s="195">
        <f t="shared" si="2"/>
        <v>1376823</v>
      </c>
      <c r="E20" s="195">
        <f>H20</f>
        <v>0</v>
      </c>
      <c r="F20" s="195">
        <f>L20</f>
        <v>1376823</v>
      </c>
      <c r="G20" s="195">
        <f>H20+L20</f>
        <v>1376823</v>
      </c>
      <c r="H20" s="195">
        <f>K20</f>
        <v>0</v>
      </c>
      <c r="I20" s="195"/>
      <c r="J20" s="195"/>
      <c r="K20" s="195"/>
      <c r="L20" s="195">
        <f>P20</f>
        <v>1376823</v>
      </c>
      <c r="M20" s="195"/>
      <c r="N20" s="195"/>
      <c r="O20" s="195"/>
      <c r="P20" s="437">
        <v>1376823</v>
      </c>
    </row>
    <row r="21" spans="1:16" s="61" customFormat="1" ht="12" customHeight="1">
      <c r="A21" s="705"/>
      <c r="B21" s="703" t="s">
        <v>800</v>
      </c>
      <c r="C21" s="673" t="s">
        <v>812</v>
      </c>
      <c r="D21" s="195">
        <f t="shared" si="2"/>
        <v>1623210</v>
      </c>
      <c r="E21" s="195">
        <f>H21</f>
        <v>1623210</v>
      </c>
      <c r="F21" s="195">
        <f>L21</f>
        <v>0</v>
      </c>
      <c r="G21" s="195">
        <f>H21+L21</f>
        <v>1623210</v>
      </c>
      <c r="H21" s="195">
        <f>K21</f>
        <v>1623210</v>
      </c>
      <c r="I21" s="195"/>
      <c r="J21" s="195"/>
      <c r="K21" s="195">
        <v>1623210</v>
      </c>
      <c r="L21" s="195"/>
      <c r="M21" s="195"/>
      <c r="N21" s="195"/>
      <c r="O21" s="195"/>
      <c r="P21" s="437"/>
    </row>
    <row r="22" spans="1:16" s="61" customFormat="1" ht="12.75" customHeight="1">
      <c r="A22" s="705"/>
      <c r="B22" s="700" t="s">
        <v>808</v>
      </c>
      <c r="C22" s="673"/>
      <c r="D22" s="195">
        <f t="shared" si="2"/>
        <v>2739478</v>
      </c>
      <c r="E22" s="195">
        <v>1479318</v>
      </c>
      <c r="F22" s="195">
        <v>1260160</v>
      </c>
      <c r="G22" s="195"/>
      <c r="H22" s="195"/>
      <c r="I22" s="195"/>
      <c r="J22" s="195"/>
      <c r="K22" s="195"/>
      <c r="L22" s="195"/>
      <c r="M22" s="195"/>
      <c r="N22" s="195"/>
      <c r="O22" s="195"/>
      <c r="P22" s="437"/>
    </row>
    <row r="23" spans="1:16" s="61" customFormat="1" ht="12" customHeight="1">
      <c r="A23" s="706"/>
      <c r="B23" s="700" t="s">
        <v>818</v>
      </c>
      <c r="C23" s="673"/>
      <c r="D23" s="195">
        <f t="shared" si="2"/>
        <v>229765</v>
      </c>
      <c r="E23" s="195">
        <v>124073</v>
      </c>
      <c r="F23" s="195">
        <v>105692</v>
      </c>
      <c r="G23" s="195"/>
      <c r="H23" s="195"/>
      <c r="I23" s="195"/>
      <c r="J23" s="195"/>
      <c r="K23" s="195"/>
      <c r="L23" s="195"/>
      <c r="M23" s="195"/>
      <c r="N23" s="195"/>
      <c r="O23" s="195"/>
      <c r="P23" s="437"/>
    </row>
    <row r="24" spans="1:16" s="61" customFormat="1" ht="12" customHeight="1">
      <c r="A24" s="720"/>
      <c r="B24" s="917" t="s">
        <v>801</v>
      </c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3"/>
    </row>
    <row r="25" spans="1:16" s="61" customFormat="1" ht="12" customHeight="1">
      <c r="A25" s="721"/>
      <c r="B25" s="909" t="s">
        <v>817</v>
      </c>
      <c r="C25" s="907"/>
      <c r="D25" s="907"/>
      <c r="E25" s="907"/>
      <c r="F25" s="907"/>
      <c r="G25" s="907"/>
      <c r="H25" s="907"/>
      <c r="I25" s="907"/>
      <c r="J25" s="907"/>
      <c r="K25" s="907"/>
      <c r="L25" s="907"/>
      <c r="M25" s="907"/>
      <c r="N25" s="907"/>
      <c r="O25" s="907"/>
      <c r="P25" s="908"/>
    </row>
    <row r="26" spans="1:16" s="61" customFormat="1" ht="12" customHeight="1">
      <c r="A26" s="721"/>
      <c r="B26" s="918" t="s">
        <v>673</v>
      </c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4"/>
    </row>
    <row r="27" spans="1:16" s="61" customFormat="1" ht="12" customHeight="1">
      <c r="A27" s="721"/>
      <c r="B27" s="919" t="s">
        <v>674</v>
      </c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1"/>
    </row>
    <row r="28" spans="1:16" s="61" customFormat="1" ht="12" customHeight="1">
      <c r="A28" s="721" t="s">
        <v>809</v>
      </c>
      <c r="B28" s="932" t="s">
        <v>677</v>
      </c>
      <c r="C28" s="933"/>
      <c r="D28" s="933"/>
      <c r="E28" s="933"/>
      <c r="F28" s="933"/>
      <c r="G28" s="933"/>
      <c r="H28" s="933"/>
      <c r="I28" s="933"/>
      <c r="J28" s="933"/>
      <c r="K28" s="933"/>
      <c r="L28" s="933"/>
      <c r="M28" s="933"/>
      <c r="N28" s="933"/>
      <c r="O28" s="933"/>
      <c r="P28" s="934"/>
    </row>
    <row r="29" spans="1:16" s="61" customFormat="1" ht="12" customHeight="1">
      <c r="A29" s="721"/>
      <c r="B29" s="701" t="s">
        <v>15</v>
      </c>
      <c r="C29" s="371" t="s">
        <v>806</v>
      </c>
      <c r="D29" s="669">
        <f>D30+D31+D34</f>
        <v>5540017</v>
      </c>
      <c r="E29" s="669">
        <f aca="true" t="shared" si="3" ref="E29:P29">E30+E31+E34</f>
        <v>1665421</v>
      </c>
      <c r="F29" s="669">
        <f t="shared" si="3"/>
        <v>3874596</v>
      </c>
      <c r="G29" s="669">
        <f t="shared" si="3"/>
        <v>221960</v>
      </c>
      <c r="H29" s="669">
        <f t="shared" si="3"/>
        <v>70004</v>
      </c>
      <c r="I29" s="669">
        <f t="shared" si="3"/>
        <v>0</v>
      </c>
      <c r="J29" s="669">
        <f t="shared" si="3"/>
        <v>0</v>
      </c>
      <c r="K29" s="669">
        <f t="shared" si="3"/>
        <v>70004</v>
      </c>
      <c r="L29" s="669">
        <f t="shared" si="3"/>
        <v>151956</v>
      </c>
      <c r="M29" s="669">
        <f t="shared" si="3"/>
        <v>0</v>
      </c>
      <c r="N29" s="669">
        <f t="shared" si="3"/>
        <v>0</v>
      </c>
      <c r="O29" s="669">
        <f t="shared" si="3"/>
        <v>0</v>
      </c>
      <c r="P29" s="669">
        <f t="shared" si="3"/>
        <v>151956</v>
      </c>
    </row>
    <row r="30" spans="1:16" s="61" customFormat="1" ht="12" customHeight="1">
      <c r="A30" s="721"/>
      <c r="B30" s="909" t="s">
        <v>810</v>
      </c>
      <c r="C30" s="907"/>
      <c r="D30" s="195">
        <v>89140</v>
      </c>
      <c r="E30" s="195">
        <v>26742</v>
      </c>
      <c r="F30" s="195">
        <v>62398</v>
      </c>
      <c r="G30" s="195"/>
      <c r="H30" s="195"/>
      <c r="I30" s="195"/>
      <c r="J30" s="195"/>
      <c r="K30" s="195"/>
      <c r="L30" s="195"/>
      <c r="M30" s="195"/>
      <c r="N30" s="195"/>
      <c r="O30" s="195"/>
      <c r="P30" s="437"/>
    </row>
    <row r="31" spans="1:16" s="61" customFormat="1" ht="12" customHeight="1">
      <c r="A31" s="721"/>
      <c r="B31" s="702">
        <v>2009</v>
      </c>
      <c r="C31" s="671"/>
      <c r="D31" s="672">
        <f>E31+F31</f>
        <v>221960</v>
      </c>
      <c r="E31" s="672">
        <f>H31</f>
        <v>70004</v>
      </c>
      <c r="F31" s="672">
        <f>L31</f>
        <v>151956</v>
      </c>
      <c r="G31" s="672">
        <f>H31+L31</f>
        <v>221960</v>
      </c>
      <c r="H31" s="672">
        <f>K31</f>
        <v>70004</v>
      </c>
      <c r="I31" s="672"/>
      <c r="J31" s="672"/>
      <c r="K31" s="672">
        <f>K32+K33</f>
        <v>70004</v>
      </c>
      <c r="L31" s="672">
        <f>L32</f>
        <v>151956</v>
      </c>
      <c r="M31" s="672"/>
      <c r="N31" s="672"/>
      <c r="O31" s="672"/>
      <c r="P31" s="255">
        <f>P32</f>
        <v>151956</v>
      </c>
    </row>
    <row r="32" spans="1:16" s="61" customFormat="1" ht="12" customHeight="1">
      <c r="A32" s="721"/>
      <c r="B32" s="703" t="s">
        <v>800</v>
      </c>
      <c r="C32" s="673" t="s">
        <v>811</v>
      </c>
      <c r="D32" s="195">
        <f>E32+F32</f>
        <v>151956</v>
      </c>
      <c r="E32" s="195">
        <f>H32</f>
        <v>0</v>
      </c>
      <c r="F32" s="195">
        <f>L32</f>
        <v>151956</v>
      </c>
      <c r="G32" s="195">
        <f>H32+L32</f>
        <v>151956</v>
      </c>
      <c r="H32" s="195">
        <f>K32</f>
        <v>0</v>
      </c>
      <c r="I32" s="195"/>
      <c r="J32" s="195"/>
      <c r="K32" s="195"/>
      <c r="L32" s="195">
        <f>P32</f>
        <v>151956</v>
      </c>
      <c r="M32" s="195"/>
      <c r="N32" s="195"/>
      <c r="O32" s="195"/>
      <c r="P32" s="437">
        <v>151956</v>
      </c>
    </row>
    <row r="33" spans="1:16" s="61" customFormat="1" ht="12" customHeight="1">
      <c r="A33" s="721"/>
      <c r="B33" s="703" t="s">
        <v>800</v>
      </c>
      <c r="C33" s="673" t="s">
        <v>812</v>
      </c>
      <c r="D33" s="195">
        <f>E33+F33</f>
        <v>70004</v>
      </c>
      <c r="E33" s="195">
        <f>H33</f>
        <v>70004</v>
      </c>
      <c r="F33" s="195">
        <f>L33</f>
        <v>0</v>
      </c>
      <c r="G33" s="195">
        <f>H33+L33</f>
        <v>70004</v>
      </c>
      <c r="H33" s="195">
        <f>K33</f>
        <v>70004</v>
      </c>
      <c r="I33" s="195"/>
      <c r="J33" s="195"/>
      <c r="K33" s="195">
        <v>70004</v>
      </c>
      <c r="L33" s="195"/>
      <c r="M33" s="195"/>
      <c r="N33" s="195"/>
      <c r="O33" s="195"/>
      <c r="P33" s="437"/>
    </row>
    <row r="34" spans="1:16" s="61" customFormat="1" ht="12" customHeight="1">
      <c r="A34" s="722"/>
      <c r="B34" s="700" t="s">
        <v>808</v>
      </c>
      <c r="C34" s="673"/>
      <c r="D34" s="195">
        <f>E34+F34</f>
        <v>5228917</v>
      </c>
      <c r="E34" s="195">
        <v>1568675</v>
      </c>
      <c r="F34" s="195">
        <v>3660242</v>
      </c>
      <c r="G34" s="195"/>
      <c r="H34" s="195"/>
      <c r="I34" s="195"/>
      <c r="J34" s="195"/>
      <c r="K34" s="195"/>
      <c r="L34" s="195"/>
      <c r="M34" s="195"/>
      <c r="N34" s="195"/>
      <c r="O34" s="195"/>
      <c r="P34" s="437"/>
    </row>
    <row r="35" spans="1:16" s="11" customFormat="1" ht="14.25" customHeight="1">
      <c r="A35" s="897" t="s">
        <v>813</v>
      </c>
      <c r="B35" s="914" t="s">
        <v>337</v>
      </c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15"/>
      <c r="P35" s="916"/>
    </row>
    <row r="36" spans="1:16" s="11" customFormat="1" ht="12" customHeight="1">
      <c r="A36" s="904"/>
      <c r="B36" s="893" t="s">
        <v>338</v>
      </c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4"/>
    </row>
    <row r="37" spans="1:16" s="11" customFormat="1" ht="12" customHeight="1">
      <c r="A37" s="904"/>
      <c r="B37" s="893" t="s">
        <v>767</v>
      </c>
      <c r="C37" s="893"/>
      <c r="D37" s="893"/>
      <c r="E37" s="893"/>
      <c r="F37" s="893"/>
      <c r="G37" s="893"/>
      <c r="H37" s="893"/>
      <c r="I37" s="893"/>
      <c r="J37" s="893"/>
      <c r="K37" s="893"/>
      <c r="L37" s="893"/>
      <c r="M37" s="893"/>
      <c r="N37" s="893"/>
      <c r="O37" s="893"/>
      <c r="P37" s="894"/>
    </row>
    <row r="38" spans="1:16" s="11" customFormat="1" ht="13.5" customHeight="1">
      <c r="A38" s="904"/>
      <c r="B38" s="371" t="s">
        <v>15</v>
      </c>
      <c r="C38" s="371" t="s">
        <v>340</v>
      </c>
      <c r="D38" s="674">
        <f>E38</f>
        <v>2981</v>
      </c>
      <c r="E38" s="674">
        <f>G38</f>
        <v>2981</v>
      </c>
      <c r="F38" s="674">
        <f aca="true" t="shared" si="4" ref="F38:P38">F39</f>
        <v>0</v>
      </c>
      <c r="G38" s="674">
        <f>H38</f>
        <v>2981</v>
      </c>
      <c r="H38" s="674">
        <f>K38</f>
        <v>2981</v>
      </c>
      <c r="I38" s="674">
        <f t="shared" si="4"/>
        <v>0</v>
      </c>
      <c r="J38" s="674">
        <f t="shared" si="4"/>
        <v>0</v>
      </c>
      <c r="K38" s="674">
        <f>K40</f>
        <v>2981</v>
      </c>
      <c r="L38" s="674">
        <f t="shared" si="4"/>
        <v>0</v>
      </c>
      <c r="M38" s="674">
        <f t="shared" si="4"/>
        <v>0</v>
      </c>
      <c r="N38" s="674">
        <f t="shared" si="4"/>
        <v>0</v>
      </c>
      <c r="O38" s="674">
        <f t="shared" si="4"/>
        <v>0</v>
      </c>
      <c r="P38" s="675">
        <f t="shared" si="4"/>
        <v>0</v>
      </c>
    </row>
    <row r="39" spans="1:16" s="11" customFormat="1" ht="10.5" customHeight="1">
      <c r="A39" s="904"/>
      <c r="B39" s="39" t="s">
        <v>742</v>
      </c>
      <c r="C39" s="39"/>
      <c r="D39" s="103">
        <v>0</v>
      </c>
      <c r="E39" s="103">
        <v>0</v>
      </c>
      <c r="F39" s="103">
        <v>0</v>
      </c>
      <c r="G39" s="103"/>
      <c r="H39" s="103"/>
      <c r="I39" s="194"/>
      <c r="J39" s="103">
        <v>0</v>
      </c>
      <c r="K39" s="103"/>
      <c r="L39" s="103"/>
      <c r="M39" s="103"/>
      <c r="N39" s="103">
        <v>0</v>
      </c>
      <c r="O39" s="103">
        <v>0</v>
      </c>
      <c r="P39" s="104">
        <v>0</v>
      </c>
    </row>
    <row r="40" spans="1:16" s="11" customFormat="1" ht="12" customHeight="1">
      <c r="A40" s="904"/>
      <c r="B40" s="671" t="s">
        <v>732</v>
      </c>
      <c r="C40" s="676"/>
      <c r="D40" s="203">
        <f>E40</f>
        <v>2981</v>
      </c>
      <c r="E40" s="203">
        <f>G40</f>
        <v>2981</v>
      </c>
      <c r="F40" s="203">
        <v>0</v>
      </c>
      <c r="G40" s="203">
        <f>H40</f>
        <v>2981</v>
      </c>
      <c r="H40" s="203">
        <f>K40</f>
        <v>2981</v>
      </c>
      <c r="I40" s="203">
        <v>0</v>
      </c>
      <c r="J40" s="203">
        <v>0</v>
      </c>
      <c r="K40" s="203">
        <f>K41</f>
        <v>2981</v>
      </c>
      <c r="L40" s="203">
        <v>0</v>
      </c>
      <c r="M40" s="203">
        <v>0</v>
      </c>
      <c r="N40" s="203">
        <v>0</v>
      </c>
      <c r="O40" s="203">
        <v>0</v>
      </c>
      <c r="P40" s="439">
        <v>0</v>
      </c>
    </row>
    <row r="41" spans="1:16" s="11" customFormat="1" ht="12" customHeight="1">
      <c r="A41" s="904"/>
      <c r="B41" s="39" t="s">
        <v>339</v>
      </c>
      <c r="C41" s="39" t="s">
        <v>341</v>
      </c>
      <c r="D41" s="103">
        <f>E41</f>
        <v>2981</v>
      </c>
      <c r="E41" s="103">
        <f>G41</f>
        <v>2981</v>
      </c>
      <c r="F41" s="103"/>
      <c r="G41" s="103">
        <f>K41</f>
        <v>2981</v>
      </c>
      <c r="H41" s="103">
        <f>K41</f>
        <v>2981</v>
      </c>
      <c r="I41" s="103"/>
      <c r="J41" s="103"/>
      <c r="K41" s="103">
        <f>'Z 2 '!G49</f>
        <v>2981</v>
      </c>
      <c r="L41" s="103"/>
      <c r="M41" s="103"/>
      <c r="N41" s="103"/>
      <c r="O41" s="103"/>
      <c r="P41" s="104"/>
    </row>
    <row r="42" spans="1:16" s="11" customFormat="1" ht="12.75" customHeight="1">
      <c r="A42" s="895" t="s">
        <v>1055</v>
      </c>
      <c r="B42" s="902" t="s">
        <v>534</v>
      </c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  <c r="P42" s="903"/>
    </row>
    <row r="43" spans="1:16" s="11" customFormat="1" ht="11.25" customHeight="1">
      <c r="A43" s="896"/>
      <c r="B43" s="893" t="s">
        <v>533</v>
      </c>
      <c r="C43" s="893"/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3"/>
      <c r="O43" s="893"/>
      <c r="P43" s="894"/>
    </row>
    <row r="44" spans="1:16" s="11" customFormat="1" ht="11.25" customHeight="1">
      <c r="A44" s="896"/>
      <c r="B44" s="893" t="s">
        <v>782</v>
      </c>
      <c r="C44" s="893"/>
      <c r="D44" s="893"/>
      <c r="E44" s="893"/>
      <c r="F44" s="893"/>
      <c r="G44" s="893"/>
      <c r="H44" s="893"/>
      <c r="I44" s="893"/>
      <c r="J44" s="893"/>
      <c r="K44" s="893"/>
      <c r="L44" s="893"/>
      <c r="M44" s="893"/>
      <c r="N44" s="893"/>
      <c r="O44" s="893"/>
      <c r="P44" s="894"/>
    </row>
    <row r="45" spans="1:16" s="11" customFormat="1" ht="14.25" customHeight="1">
      <c r="A45" s="896"/>
      <c r="B45" s="371" t="s">
        <v>15</v>
      </c>
      <c r="C45" s="371" t="s">
        <v>535</v>
      </c>
      <c r="D45" s="674">
        <f>D46</f>
        <v>238889</v>
      </c>
      <c r="E45" s="674">
        <f aca="true" t="shared" si="5" ref="E45:P45">E46</f>
        <v>35833</v>
      </c>
      <c r="F45" s="674">
        <f t="shared" si="5"/>
        <v>203056</v>
      </c>
      <c r="G45" s="674">
        <f t="shared" si="5"/>
        <v>238889</v>
      </c>
      <c r="H45" s="674">
        <f t="shared" si="5"/>
        <v>35833</v>
      </c>
      <c r="I45" s="674">
        <f t="shared" si="5"/>
        <v>0</v>
      </c>
      <c r="J45" s="674">
        <f t="shared" si="5"/>
        <v>0</v>
      </c>
      <c r="K45" s="674">
        <f t="shared" si="5"/>
        <v>35833</v>
      </c>
      <c r="L45" s="674">
        <f t="shared" si="5"/>
        <v>203056</v>
      </c>
      <c r="M45" s="674">
        <f t="shared" si="5"/>
        <v>0</v>
      </c>
      <c r="N45" s="674">
        <f t="shared" si="5"/>
        <v>0</v>
      </c>
      <c r="O45" s="674">
        <f t="shared" si="5"/>
        <v>0</v>
      </c>
      <c r="P45" s="675">
        <f t="shared" si="5"/>
        <v>203056</v>
      </c>
    </row>
    <row r="46" spans="1:16" s="11" customFormat="1" ht="14.25" customHeight="1">
      <c r="A46" s="896"/>
      <c r="B46" s="671" t="s">
        <v>732</v>
      </c>
      <c r="C46" s="676"/>
      <c r="D46" s="203">
        <f>E46+F46</f>
        <v>238889</v>
      </c>
      <c r="E46" s="203">
        <f>H46</f>
        <v>35833</v>
      </c>
      <c r="F46" s="203">
        <f>L46</f>
        <v>203056</v>
      </c>
      <c r="G46" s="111">
        <f>H46+L46</f>
        <v>238889</v>
      </c>
      <c r="H46" s="203">
        <f>K46</f>
        <v>35833</v>
      </c>
      <c r="I46" s="203">
        <f>SUM(I48:I63)</f>
        <v>0</v>
      </c>
      <c r="J46" s="203">
        <f>SUM(J48:J63)</f>
        <v>0</v>
      </c>
      <c r="K46" s="203">
        <f>SUM(K48:K48)</f>
        <v>35833</v>
      </c>
      <c r="L46" s="203">
        <f>SUM(L47:L48)</f>
        <v>203056</v>
      </c>
      <c r="M46" s="203">
        <f>SUM(M48:M63)</f>
        <v>0</v>
      </c>
      <c r="N46" s="203">
        <f>SUM(N48:N63)</f>
        <v>0</v>
      </c>
      <c r="O46" s="203">
        <f>SUM(O48:O63)</f>
        <v>0</v>
      </c>
      <c r="P46" s="439">
        <f>SUM(P47:P48)</f>
        <v>203056</v>
      </c>
    </row>
    <row r="47" spans="1:16" s="11" customFormat="1" ht="12" customHeight="1">
      <c r="A47" s="896"/>
      <c r="B47" s="38" t="s">
        <v>202</v>
      </c>
      <c r="C47" s="39" t="s">
        <v>1038</v>
      </c>
      <c r="D47" s="205">
        <f>F47</f>
        <v>203056</v>
      </c>
      <c r="E47" s="203"/>
      <c r="F47" s="205">
        <f>G47</f>
        <v>203056</v>
      </c>
      <c r="G47" s="224">
        <f>L47</f>
        <v>203056</v>
      </c>
      <c r="H47" s="203"/>
      <c r="I47" s="203"/>
      <c r="J47" s="203"/>
      <c r="K47" s="203"/>
      <c r="L47" s="205">
        <f>P47</f>
        <v>203056</v>
      </c>
      <c r="M47" s="203"/>
      <c r="N47" s="203"/>
      <c r="O47" s="203"/>
      <c r="P47" s="240">
        <f>'Z 2 '!N175</f>
        <v>203056</v>
      </c>
    </row>
    <row r="48" spans="1:16" s="11" customFormat="1" ht="12" customHeight="1">
      <c r="A48" s="897"/>
      <c r="B48" s="38" t="s">
        <v>202</v>
      </c>
      <c r="C48" s="39" t="s">
        <v>1039</v>
      </c>
      <c r="D48" s="103">
        <f>E48</f>
        <v>35833</v>
      </c>
      <c r="E48" s="103">
        <f>G48</f>
        <v>35833</v>
      </c>
      <c r="F48" s="103"/>
      <c r="G48" s="224">
        <f>H48</f>
        <v>35833</v>
      </c>
      <c r="H48" s="103">
        <f>K48</f>
        <v>35833</v>
      </c>
      <c r="I48" s="103"/>
      <c r="J48" s="103"/>
      <c r="K48" s="103">
        <f>'Z 2 '!N176</f>
        <v>35833</v>
      </c>
      <c r="L48" s="103"/>
      <c r="M48" s="103"/>
      <c r="N48" s="103"/>
      <c r="O48" s="103"/>
      <c r="P48" s="104"/>
    </row>
    <row r="49" spans="1:16" s="11" customFormat="1" ht="13.5" customHeight="1">
      <c r="A49" s="904" t="s">
        <v>487</v>
      </c>
      <c r="B49" s="902" t="s">
        <v>801</v>
      </c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3"/>
    </row>
    <row r="50" spans="1:16" s="11" customFormat="1" ht="12.75" customHeight="1">
      <c r="A50" s="904"/>
      <c r="B50" s="893" t="s">
        <v>814</v>
      </c>
      <c r="C50" s="893"/>
      <c r="D50" s="893"/>
      <c r="E50" s="893"/>
      <c r="F50" s="893"/>
      <c r="G50" s="893"/>
      <c r="H50" s="893"/>
      <c r="I50" s="893"/>
      <c r="J50" s="893"/>
      <c r="K50" s="893"/>
      <c r="L50" s="893"/>
      <c r="M50" s="893"/>
      <c r="N50" s="893"/>
      <c r="O50" s="893"/>
      <c r="P50" s="894"/>
    </row>
    <row r="51" spans="1:16" s="11" customFormat="1" ht="13.5" customHeight="1">
      <c r="A51" s="904"/>
      <c r="B51" s="893" t="s">
        <v>498</v>
      </c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4"/>
    </row>
    <row r="52" spans="1:16" s="11" customFormat="1" ht="15" customHeight="1">
      <c r="A52" s="904"/>
      <c r="B52" s="893" t="s">
        <v>768</v>
      </c>
      <c r="C52" s="893"/>
      <c r="D52" s="893"/>
      <c r="E52" s="893"/>
      <c r="F52" s="893"/>
      <c r="G52" s="893"/>
      <c r="H52" s="893"/>
      <c r="I52" s="893"/>
      <c r="J52" s="893"/>
      <c r="K52" s="893"/>
      <c r="L52" s="893"/>
      <c r="M52" s="893"/>
      <c r="N52" s="893"/>
      <c r="O52" s="893"/>
      <c r="P52" s="894"/>
    </row>
    <row r="53" spans="1:16" s="11" customFormat="1" ht="12.75" customHeight="1">
      <c r="A53" s="904"/>
      <c r="B53" s="371" t="s">
        <v>15</v>
      </c>
      <c r="C53" s="371" t="s">
        <v>359</v>
      </c>
      <c r="D53" s="674">
        <f>D54+D55+D58</f>
        <v>4285708</v>
      </c>
      <c r="E53" s="674">
        <f aca="true" t="shared" si="6" ref="E53:P53">E54+E55+E58</f>
        <v>1179743</v>
      </c>
      <c r="F53" s="674">
        <f t="shared" si="6"/>
        <v>3105965</v>
      </c>
      <c r="G53" s="674">
        <f t="shared" si="6"/>
        <v>1203450</v>
      </c>
      <c r="H53" s="674">
        <f t="shared" si="6"/>
        <v>366355</v>
      </c>
      <c r="I53" s="674">
        <f t="shared" si="6"/>
        <v>0</v>
      </c>
      <c r="J53" s="674">
        <f t="shared" si="6"/>
        <v>0</v>
      </c>
      <c r="K53" s="674">
        <f t="shared" si="6"/>
        <v>366355</v>
      </c>
      <c r="L53" s="674">
        <f t="shared" si="6"/>
        <v>837095</v>
      </c>
      <c r="M53" s="674">
        <f t="shared" si="6"/>
        <v>0</v>
      </c>
      <c r="N53" s="674">
        <f t="shared" si="6"/>
        <v>0</v>
      </c>
      <c r="O53" s="674">
        <f t="shared" si="6"/>
        <v>0</v>
      </c>
      <c r="P53" s="675">
        <f t="shared" si="6"/>
        <v>837095</v>
      </c>
    </row>
    <row r="54" spans="1:16" s="11" customFormat="1" ht="12" customHeight="1">
      <c r="A54" s="904"/>
      <c r="B54" s="39" t="s">
        <v>810</v>
      </c>
      <c r="C54" s="39"/>
      <c r="D54" s="103">
        <v>89042</v>
      </c>
      <c r="E54" s="103">
        <v>13356</v>
      </c>
      <c r="F54" s="103">
        <v>75686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4"/>
    </row>
    <row r="55" spans="1:16" s="11" customFormat="1" ht="12.75" customHeight="1">
      <c r="A55" s="904"/>
      <c r="B55" s="688" t="s">
        <v>732</v>
      </c>
      <c r="C55" s="41"/>
      <c r="D55" s="111">
        <f>D56+D57</f>
        <v>1203450</v>
      </c>
      <c r="E55" s="111">
        <f>E57</f>
        <v>366355</v>
      </c>
      <c r="F55" s="111">
        <f>F56</f>
        <v>837095</v>
      </c>
      <c r="G55" s="111">
        <f>G56+G57</f>
        <v>1203450</v>
      </c>
      <c r="H55" s="111">
        <f>H57</f>
        <v>366355</v>
      </c>
      <c r="I55" s="111">
        <v>0</v>
      </c>
      <c r="J55" s="111">
        <v>0</v>
      </c>
      <c r="K55" s="111">
        <f>K57</f>
        <v>366355</v>
      </c>
      <c r="L55" s="111">
        <f>L56</f>
        <v>837095</v>
      </c>
      <c r="M55" s="111">
        <v>0</v>
      </c>
      <c r="N55" s="111">
        <v>0</v>
      </c>
      <c r="O55" s="111">
        <v>0</v>
      </c>
      <c r="P55" s="112">
        <v>837095</v>
      </c>
    </row>
    <row r="56" spans="1:16" s="11" customFormat="1" ht="12" customHeight="1">
      <c r="A56" s="904"/>
      <c r="B56" s="38" t="s">
        <v>800</v>
      </c>
      <c r="C56" s="39" t="s">
        <v>811</v>
      </c>
      <c r="D56" s="103">
        <v>837095</v>
      </c>
      <c r="E56" s="103"/>
      <c r="F56" s="103">
        <f>G56</f>
        <v>837095</v>
      </c>
      <c r="G56" s="103">
        <f>L56</f>
        <v>837095</v>
      </c>
      <c r="H56" s="103"/>
      <c r="I56" s="103"/>
      <c r="J56" s="103"/>
      <c r="K56" s="103"/>
      <c r="L56" s="103">
        <f>P56</f>
        <v>837095</v>
      </c>
      <c r="M56" s="103"/>
      <c r="N56" s="103"/>
      <c r="O56" s="103"/>
      <c r="P56" s="104">
        <f>'Z 2 '!G405</f>
        <v>837095</v>
      </c>
    </row>
    <row r="57" spans="1:16" s="11" customFormat="1" ht="12.75" customHeight="1">
      <c r="A57" s="904"/>
      <c r="B57" s="39" t="s">
        <v>800</v>
      </c>
      <c r="C57" s="39" t="s">
        <v>812</v>
      </c>
      <c r="D57" s="103">
        <v>366355</v>
      </c>
      <c r="E57" s="103">
        <f>G57</f>
        <v>366355</v>
      </c>
      <c r="F57" s="103"/>
      <c r="G57" s="103">
        <f>H57</f>
        <v>366355</v>
      </c>
      <c r="H57" s="103">
        <f>K57</f>
        <v>366355</v>
      </c>
      <c r="I57" s="103"/>
      <c r="J57" s="103"/>
      <c r="K57" s="103">
        <f>'Z 2 '!G406</f>
        <v>366355</v>
      </c>
      <c r="L57" s="103"/>
      <c r="M57" s="103"/>
      <c r="N57" s="103"/>
      <c r="O57" s="103"/>
      <c r="P57" s="104"/>
    </row>
    <row r="58" spans="1:16" s="11" customFormat="1" ht="12.75" customHeight="1">
      <c r="A58" s="904"/>
      <c r="B58" s="39" t="s">
        <v>808</v>
      </c>
      <c r="C58" s="39"/>
      <c r="D58" s="103">
        <v>2993216</v>
      </c>
      <c r="E58" s="103">
        <v>800032</v>
      </c>
      <c r="F58" s="103">
        <v>2193184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4"/>
    </row>
    <row r="59" spans="1:16" s="11" customFormat="1" ht="12.75" customHeight="1">
      <c r="A59" s="904" t="s">
        <v>479</v>
      </c>
      <c r="B59" s="902" t="s">
        <v>801</v>
      </c>
      <c r="C59" s="902"/>
      <c r="D59" s="902"/>
      <c r="E59" s="902"/>
      <c r="F59" s="902"/>
      <c r="G59" s="902"/>
      <c r="H59" s="902"/>
      <c r="I59" s="902"/>
      <c r="J59" s="902"/>
      <c r="K59" s="902"/>
      <c r="L59" s="902"/>
      <c r="M59" s="902"/>
      <c r="N59" s="902"/>
      <c r="O59" s="902"/>
      <c r="P59" s="903"/>
    </row>
    <row r="60" spans="1:16" s="11" customFormat="1" ht="10.5" customHeight="1">
      <c r="A60" s="904"/>
      <c r="B60" s="907" t="s">
        <v>814</v>
      </c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8"/>
    </row>
    <row r="61" spans="1:16" s="11" customFormat="1" ht="11.25" customHeight="1">
      <c r="A61" s="904"/>
      <c r="B61" s="893" t="s">
        <v>769</v>
      </c>
      <c r="C61" s="893"/>
      <c r="D61" s="893"/>
      <c r="E61" s="893"/>
      <c r="F61" s="893"/>
      <c r="G61" s="893"/>
      <c r="H61" s="893"/>
      <c r="I61" s="893"/>
      <c r="J61" s="893"/>
      <c r="K61" s="893"/>
      <c r="L61" s="893"/>
      <c r="M61" s="893"/>
      <c r="N61" s="893"/>
      <c r="O61" s="893"/>
      <c r="P61" s="894"/>
    </row>
    <row r="62" spans="1:16" s="11" customFormat="1" ht="12" customHeight="1">
      <c r="A62" s="904"/>
      <c r="B62" s="910" t="s">
        <v>815</v>
      </c>
      <c r="C62" s="910"/>
      <c r="D62" s="910"/>
      <c r="E62" s="910"/>
      <c r="F62" s="910"/>
      <c r="G62" s="910"/>
      <c r="H62" s="910"/>
      <c r="I62" s="910"/>
      <c r="J62" s="910"/>
      <c r="K62" s="910"/>
      <c r="L62" s="910"/>
      <c r="M62" s="910"/>
      <c r="N62" s="910"/>
      <c r="O62" s="910"/>
      <c r="P62" s="911"/>
    </row>
    <row r="63" spans="1:16" s="11" customFormat="1" ht="12.75" customHeight="1">
      <c r="A63" s="904"/>
      <c r="B63" s="371" t="s">
        <v>15</v>
      </c>
      <c r="C63" s="371" t="s">
        <v>816</v>
      </c>
      <c r="D63" s="674">
        <f>D64+D65+D68</f>
        <v>1593572</v>
      </c>
      <c r="E63" s="674">
        <f aca="true" t="shared" si="7" ref="E63:P63">E64+E65+E68</f>
        <v>319691</v>
      </c>
      <c r="F63" s="674">
        <f t="shared" si="7"/>
        <v>1273881</v>
      </c>
      <c r="G63" s="674">
        <f t="shared" si="7"/>
        <v>1207252</v>
      </c>
      <c r="H63" s="674">
        <f t="shared" si="7"/>
        <v>241451</v>
      </c>
      <c r="I63" s="674">
        <f t="shared" si="7"/>
        <v>0</v>
      </c>
      <c r="J63" s="674">
        <f t="shared" si="7"/>
        <v>0</v>
      </c>
      <c r="K63" s="674">
        <f t="shared" si="7"/>
        <v>241451</v>
      </c>
      <c r="L63" s="674">
        <f t="shared" si="7"/>
        <v>965801</v>
      </c>
      <c r="M63" s="674">
        <f t="shared" si="7"/>
        <v>0</v>
      </c>
      <c r="N63" s="674">
        <f t="shared" si="7"/>
        <v>0</v>
      </c>
      <c r="O63" s="674">
        <f t="shared" si="7"/>
        <v>0</v>
      </c>
      <c r="P63" s="675">
        <f t="shared" si="7"/>
        <v>965801</v>
      </c>
    </row>
    <row r="64" spans="1:16" s="11" customFormat="1" ht="12.75" customHeight="1">
      <c r="A64" s="904"/>
      <c r="B64" s="907" t="s">
        <v>810</v>
      </c>
      <c r="C64" s="907"/>
      <c r="D64" s="195">
        <f>E64+F64</f>
        <v>19520</v>
      </c>
      <c r="E64" s="195">
        <v>4880</v>
      </c>
      <c r="F64" s="195">
        <v>14640</v>
      </c>
      <c r="G64" s="677"/>
      <c r="H64" s="677"/>
      <c r="I64" s="677"/>
      <c r="J64" s="677"/>
      <c r="K64" s="677"/>
      <c r="L64" s="677"/>
      <c r="M64" s="677"/>
      <c r="N64" s="677"/>
      <c r="O64" s="677"/>
      <c r="P64" s="678"/>
    </row>
    <row r="65" spans="1:16" s="11" customFormat="1" ht="11.25" customHeight="1">
      <c r="A65" s="904"/>
      <c r="B65" s="671">
        <v>2009</v>
      </c>
      <c r="C65" s="671"/>
      <c r="D65" s="672">
        <f>D66+D67</f>
        <v>1207252</v>
      </c>
      <c r="E65" s="672">
        <f aca="true" t="shared" si="8" ref="E65:P65">E66+E67</f>
        <v>241451</v>
      </c>
      <c r="F65" s="672">
        <f t="shared" si="8"/>
        <v>965801</v>
      </c>
      <c r="G65" s="672">
        <f t="shared" si="8"/>
        <v>1207252</v>
      </c>
      <c r="H65" s="672">
        <f t="shared" si="8"/>
        <v>241451</v>
      </c>
      <c r="I65" s="672">
        <f t="shared" si="8"/>
        <v>0</v>
      </c>
      <c r="J65" s="672">
        <f t="shared" si="8"/>
        <v>0</v>
      </c>
      <c r="K65" s="672">
        <f t="shared" si="8"/>
        <v>241451</v>
      </c>
      <c r="L65" s="672">
        <f t="shared" si="8"/>
        <v>965801</v>
      </c>
      <c r="M65" s="672">
        <f t="shared" si="8"/>
        <v>0</v>
      </c>
      <c r="N65" s="672">
        <f t="shared" si="8"/>
        <v>0</v>
      </c>
      <c r="O65" s="672">
        <f t="shared" si="8"/>
        <v>0</v>
      </c>
      <c r="P65" s="255">
        <f t="shared" si="8"/>
        <v>965801</v>
      </c>
    </row>
    <row r="66" spans="1:16" s="11" customFormat="1" ht="10.5" customHeight="1">
      <c r="A66" s="904"/>
      <c r="B66" s="38" t="s">
        <v>800</v>
      </c>
      <c r="C66" s="673" t="s">
        <v>811</v>
      </c>
      <c r="D66" s="195">
        <f>E66+F66</f>
        <v>965801</v>
      </c>
      <c r="E66" s="195"/>
      <c r="F66" s="195">
        <f>L66</f>
        <v>965801</v>
      </c>
      <c r="G66" s="195">
        <f>H66+L66</f>
        <v>965801</v>
      </c>
      <c r="H66" s="195">
        <f>I66+J66+K66</f>
        <v>0</v>
      </c>
      <c r="I66" s="195"/>
      <c r="J66" s="195"/>
      <c r="K66" s="195"/>
      <c r="L66" s="195">
        <f>M66+N66+O66+P66</f>
        <v>965801</v>
      </c>
      <c r="M66" s="195"/>
      <c r="N66" s="195"/>
      <c r="O66" s="195"/>
      <c r="P66" s="437">
        <f>'Z 2 '!G412</f>
        <v>965801</v>
      </c>
    </row>
    <row r="67" spans="1:16" s="11" customFormat="1" ht="12" customHeight="1">
      <c r="A67" s="904"/>
      <c r="B67" s="38" t="s">
        <v>800</v>
      </c>
      <c r="C67" s="673" t="s">
        <v>812</v>
      </c>
      <c r="D67" s="195">
        <f>E67+F67</f>
        <v>241451</v>
      </c>
      <c r="E67" s="195">
        <f>H67</f>
        <v>241451</v>
      </c>
      <c r="F67" s="195"/>
      <c r="G67" s="195">
        <f>H67+L67</f>
        <v>241451</v>
      </c>
      <c r="H67" s="195">
        <f>I67+J67+K67</f>
        <v>241451</v>
      </c>
      <c r="I67" s="195"/>
      <c r="J67" s="195"/>
      <c r="K67" s="195">
        <f>'Z 2 '!G413</f>
        <v>241451</v>
      </c>
      <c r="L67" s="195">
        <f>M67+N67+O67+P67</f>
        <v>0</v>
      </c>
      <c r="M67" s="195"/>
      <c r="N67" s="195"/>
      <c r="O67" s="195"/>
      <c r="P67" s="437"/>
    </row>
    <row r="68" spans="1:16" s="11" customFormat="1" ht="13.5" customHeight="1">
      <c r="A68" s="904"/>
      <c r="B68" s="673" t="s">
        <v>808</v>
      </c>
      <c r="C68" s="673"/>
      <c r="D68" s="195">
        <f>E68+F68</f>
        <v>366800</v>
      </c>
      <c r="E68" s="195">
        <v>73360</v>
      </c>
      <c r="F68" s="195">
        <v>293440</v>
      </c>
      <c r="G68" s="677"/>
      <c r="H68" s="677"/>
      <c r="I68" s="677"/>
      <c r="J68" s="677"/>
      <c r="K68" s="677"/>
      <c r="L68" s="677"/>
      <c r="M68" s="677"/>
      <c r="N68" s="677"/>
      <c r="O68" s="677"/>
      <c r="P68" s="678"/>
    </row>
    <row r="69" spans="1:16" s="11" customFormat="1" ht="15.75" customHeight="1">
      <c r="A69" s="668" t="s">
        <v>996</v>
      </c>
      <c r="B69" s="679" t="s">
        <v>747</v>
      </c>
      <c r="C69" s="679"/>
      <c r="D69" s="196">
        <f aca="true" t="shared" si="9" ref="D69:P69">D73+D98+D108+D115+D138+D160+D184+D208+D232+D255+D278+D298+D313+D337+D368+D392+D419</f>
        <v>4835022</v>
      </c>
      <c r="E69" s="196">
        <f t="shared" si="9"/>
        <v>712617</v>
      </c>
      <c r="F69" s="196">
        <f t="shared" si="9"/>
        <v>4122405</v>
      </c>
      <c r="G69" s="196">
        <f t="shared" si="9"/>
        <v>1912930</v>
      </c>
      <c r="H69" s="196">
        <f t="shared" si="9"/>
        <v>293793</v>
      </c>
      <c r="I69" s="196">
        <f t="shared" si="9"/>
        <v>0</v>
      </c>
      <c r="J69" s="196">
        <f t="shared" si="9"/>
        <v>0</v>
      </c>
      <c r="K69" s="196">
        <f t="shared" si="9"/>
        <v>293793</v>
      </c>
      <c r="L69" s="196">
        <f t="shared" si="9"/>
        <v>1619137</v>
      </c>
      <c r="M69" s="196">
        <f t="shared" si="9"/>
        <v>0</v>
      </c>
      <c r="N69" s="196">
        <f t="shared" si="9"/>
        <v>0</v>
      </c>
      <c r="O69" s="196">
        <f t="shared" si="9"/>
        <v>0</v>
      </c>
      <c r="P69" s="197">
        <f t="shared" si="9"/>
        <v>1619137</v>
      </c>
    </row>
    <row r="70" spans="1:16" s="11" customFormat="1" ht="12.75">
      <c r="A70" s="904" t="s">
        <v>743</v>
      </c>
      <c r="B70" s="902" t="s">
        <v>534</v>
      </c>
      <c r="C70" s="902"/>
      <c r="D70" s="902"/>
      <c r="E70" s="902"/>
      <c r="F70" s="902"/>
      <c r="G70" s="902"/>
      <c r="H70" s="902"/>
      <c r="I70" s="902"/>
      <c r="J70" s="902"/>
      <c r="K70" s="902"/>
      <c r="L70" s="902"/>
      <c r="M70" s="902"/>
      <c r="N70" s="902"/>
      <c r="O70" s="902"/>
      <c r="P70" s="903"/>
    </row>
    <row r="71" spans="1:16" s="11" customFormat="1" ht="12.75">
      <c r="A71" s="904"/>
      <c r="B71" s="893" t="s">
        <v>533</v>
      </c>
      <c r="C71" s="893"/>
      <c r="D71" s="893"/>
      <c r="E71" s="893"/>
      <c r="F71" s="893"/>
      <c r="G71" s="893"/>
      <c r="H71" s="893"/>
      <c r="I71" s="893"/>
      <c r="J71" s="893"/>
      <c r="K71" s="893"/>
      <c r="L71" s="893"/>
      <c r="M71" s="893"/>
      <c r="N71" s="893"/>
      <c r="O71" s="893"/>
      <c r="P71" s="894"/>
    </row>
    <row r="72" spans="1:16" s="11" customFormat="1" ht="12.75">
      <c r="A72" s="904"/>
      <c r="B72" s="893" t="s">
        <v>782</v>
      </c>
      <c r="C72" s="893"/>
      <c r="D72" s="893"/>
      <c r="E72" s="893"/>
      <c r="F72" s="893"/>
      <c r="G72" s="893"/>
      <c r="H72" s="893"/>
      <c r="I72" s="893"/>
      <c r="J72" s="893"/>
      <c r="K72" s="893"/>
      <c r="L72" s="893"/>
      <c r="M72" s="893"/>
      <c r="N72" s="893"/>
      <c r="O72" s="893"/>
      <c r="P72" s="894"/>
    </row>
    <row r="73" spans="1:16" s="11" customFormat="1" ht="12.75">
      <c r="A73" s="904"/>
      <c r="B73" s="371" t="s">
        <v>15</v>
      </c>
      <c r="C73" s="371" t="s">
        <v>535</v>
      </c>
      <c r="D73" s="674">
        <f>D74+D75</f>
        <v>961111</v>
      </c>
      <c r="E73" s="674">
        <f aca="true" t="shared" si="10" ref="E73:P73">E74+E75</f>
        <v>153963</v>
      </c>
      <c r="F73" s="674">
        <f t="shared" si="10"/>
        <v>807148</v>
      </c>
      <c r="G73" s="674">
        <f t="shared" si="10"/>
        <v>403551</v>
      </c>
      <c r="H73" s="674">
        <f t="shared" si="10"/>
        <v>70329</v>
      </c>
      <c r="I73" s="674">
        <f t="shared" si="10"/>
        <v>0</v>
      </c>
      <c r="J73" s="674">
        <f t="shared" si="10"/>
        <v>0</v>
      </c>
      <c r="K73" s="674">
        <f t="shared" si="10"/>
        <v>70329</v>
      </c>
      <c r="L73" s="674">
        <f t="shared" si="10"/>
        <v>333222</v>
      </c>
      <c r="M73" s="674">
        <f t="shared" si="10"/>
        <v>0</v>
      </c>
      <c r="N73" s="674">
        <f t="shared" si="10"/>
        <v>0</v>
      </c>
      <c r="O73" s="674">
        <f t="shared" si="10"/>
        <v>0</v>
      </c>
      <c r="P73" s="675">
        <f t="shared" si="10"/>
        <v>333222</v>
      </c>
    </row>
    <row r="74" spans="1:16" s="11" customFormat="1" ht="12.75">
      <c r="A74" s="904"/>
      <c r="B74" s="39" t="s">
        <v>742</v>
      </c>
      <c r="C74" s="39"/>
      <c r="D74" s="198">
        <f>E74+F74</f>
        <v>557560</v>
      </c>
      <c r="E74" s="198">
        <v>83634</v>
      </c>
      <c r="F74" s="198">
        <v>473926</v>
      </c>
      <c r="G74" s="103"/>
      <c r="H74" s="198"/>
      <c r="I74" s="103"/>
      <c r="J74" s="103"/>
      <c r="K74" s="103"/>
      <c r="L74" s="198"/>
      <c r="M74" s="103"/>
      <c r="N74" s="103"/>
      <c r="O74" s="103"/>
      <c r="P74" s="104"/>
    </row>
    <row r="75" spans="1:16" s="11" customFormat="1" ht="12.75">
      <c r="A75" s="904"/>
      <c r="B75" s="671" t="s">
        <v>732</v>
      </c>
      <c r="C75" s="676"/>
      <c r="D75" s="203">
        <f aca="true" t="shared" si="11" ref="D75:D93">E75+F75</f>
        <v>403551</v>
      </c>
      <c r="E75" s="203">
        <f aca="true" t="shared" si="12" ref="E75:E93">H75</f>
        <v>70329</v>
      </c>
      <c r="F75" s="203">
        <f aca="true" t="shared" si="13" ref="F75:F93">L75</f>
        <v>333222</v>
      </c>
      <c r="G75" s="111">
        <f aca="true" t="shared" si="14" ref="G75:G93">H75+L75</f>
        <v>403551</v>
      </c>
      <c r="H75" s="203">
        <f aca="true" t="shared" si="15" ref="H75:H93">K75</f>
        <v>70329</v>
      </c>
      <c r="I75" s="203">
        <f aca="true" t="shared" si="16" ref="I75:O75">SUM(I76:I91)</f>
        <v>0</v>
      </c>
      <c r="J75" s="203">
        <f t="shared" si="16"/>
        <v>0</v>
      </c>
      <c r="K75" s="203">
        <f>SUM(K76:K93)</f>
        <v>70329</v>
      </c>
      <c r="L75" s="203">
        <f>SUM(L76:L93)</f>
        <v>333222</v>
      </c>
      <c r="M75" s="203">
        <f t="shared" si="16"/>
        <v>0</v>
      </c>
      <c r="N75" s="203">
        <f t="shared" si="16"/>
        <v>0</v>
      </c>
      <c r="O75" s="203">
        <f t="shared" si="16"/>
        <v>0</v>
      </c>
      <c r="P75" s="439">
        <f>SUM(P76:P93)</f>
        <v>333222</v>
      </c>
    </row>
    <row r="76" spans="1:16" s="11" customFormat="1" ht="12.75">
      <c r="A76" s="904"/>
      <c r="B76" s="38" t="s">
        <v>649</v>
      </c>
      <c r="C76" s="39" t="s">
        <v>342</v>
      </c>
      <c r="D76" s="198">
        <f t="shared" si="11"/>
        <v>4331</v>
      </c>
      <c r="E76" s="198">
        <f t="shared" si="12"/>
        <v>0</v>
      </c>
      <c r="F76" s="198">
        <f t="shared" si="13"/>
        <v>4331</v>
      </c>
      <c r="G76" s="103">
        <f t="shared" si="14"/>
        <v>4331</v>
      </c>
      <c r="H76" s="198">
        <f t="shared" si="15"/>
        <v>0</v>
      </c>
      <c r="I76" s="103"/>
      <c r="J76" s="103"/>
      <c r="K76" s="103"/>
      <c r="L76" s="198">
        <f>M76+N76+O76+P76</f>
        <v>4331</v>
      </c>
      <c r="M76" s="103"/>
      <c r="N76" s="103"/>
      <c r="O76" s="103"/>
      <c r="P76" s="104">
        <f>'Z 2 '!G150</f>
        <v>4331</v>
      </c>
    </row>
    <row r="77" spans="1:16" s="11" customFormat="1" ht="12.75">
      <c r="A77" s="904"/>
      <c r="B77" s="38" t="s">
        <v>649</v>
      </c>
      <c r="C77" s="39" t="s">
        <v>343</v>
      </c>
      <c r="D77" s="198">
        <f t="shared" si="11"/>
        <v>764</v>
      </c>
      <c r="E77" s="198">
        <f t="shared" si="12"/>
        <v>764</v>
      </c>
      <c r="F77" s="198">
        <f t="shared" si="13"/>
        <v>0</v>
      </c>
      <c r="G77" s="103">
        <f t="shared" si="14"/>
        <v>764</v>
      </c>
      <c r="H77" s="198">
        <f t="shared" si="15"/>
        <v>764</v>
      </c>
      <c r="I77" s="103"/>
      <c r="J77" s="103"/>
      <c r="K77" s="103">
        <f>'Z 2 '!G151</f>
        <v>764</v>
      </c>
      <c r="L77" s="198">
        <f aca="true" t="shared" si="17" ref="L77:L93">M77+N77+O77+P77</f>
        <v>0</v>
      </c>
      <c r="M77" s="103"/>
      <c r="N77" s="103"/>
      <c r="O77" s="103"/>
      <c r="P77" s="104"/>
    </row>
    <row r="78" spans="1:16" s="11" customFormat="1" ht="12.75">
      <c r="A78" s="904"/>
      <c r="B78" s="38" t="s">
        <v>593</v>
      </c>
      <c r="C78" s="39" t="s">
        <v>344</v>
      </c>
      <c r="D78" s="198">
        <f t="shared" si="11"/>
        <v>714</v>
      </c>
      <c r="E78" s="198">
        <f t="shared" si="12"/>
        <v>0</v>
      </c>
      <c r="F78" s="198">
        <f t="shared" si="13"/>
        <v>714</v>
      </c>
      <c r="G78" s="103">
        <f t="shared" si="14"/>
        <v>714</v>
      </c>
      <c r="H78" s="198">
        <f t="shared" si="15"/>
        <v>0</v>
      </c>
      <c r="I78" s="103"/>
      <c r="J78" s="103"/>
      <c r="K78" s="103"/>
      <c r="L78" s="198">
        <f t="shared" si="17"/>
        <v>714</v>
      </c>
      <c r="M78" s="103"/>
      <c r="N78" s="103"/>
      <c r="O78" s="103"/>
      <c r="P78" s="104">
        <f>'Z 2 '!G152</f>
        <v>714</v>
      </c>
    </row>
    <row r="79" spans="1:16" s="11" customFormat="1" ht="12.75">
      <c r="A79" s="904"/>
      <c r="B79" s="38" t="s">
        <v>593</v>
      </c>
      <c r="C79" s="39" t="s">
        <v>345</v>
      </c>
      <c r="D79" s="198">
        <f t="shared" si="11"/>
        <v>126</v>
      </c>
      <c r="E79" s="198">
        <f t="shared" si="12"/>
        <v>126</v>
      </c>
      <c r="F79" s="198">
        <f t="shared" si="13"/>
        <v>0</v>
      </c>
      <c r="G79" s="103">
        <f t="shared" si="14"/>
        <v>126</v>
      </c>
      <c r="H79" s="198">
        <f t="shared" si="15"/>
        <v>126</v>
      </c>
      <c r="I79" s="103"/>
      <c r="J79" s="103"/>
      <c r="K79" s="103">
        <f>'Z 2 '!G153</f>
        <v>126</v>
      </c>
      <c r="L79" s="198">
        <f t="shared" si="17"/>
        <v>0</v>
      </c>
      <c r="M79" s="103"/>
      <c r="N79" s="103"/>
      <c r="O79" s="103"/>
      <c r="P79" s="104"/>
    </row>
    <row r="80" spans="1:16" s="11" customFormat="1" ht="12.75">
      <c r="A80" s="904"/>
      <c r="B80" s="38" t="s">
        <v>918</v>
      </c>
      <c r="C80" s="39" t="s">
        <v>346</v>
      </c>
      <c r="D80" s="198">
        <f t="shared" si="11"/>
        <v>52084</v>
      </c>
      <c r="E80" s="198">
        <f t="shared" si="12"/>
        <v>0</v>
      </c>
      <c r="F80" s="198">
        <f t="shared" si="13"/>
        <v>52084</v>
      </c>
      <c r="G80" s="103">
        <f t="shared" si="14"/>
        <v>52084</v>
      </c>
      <c r="H80" s="198">
        <f t="shared" si="15"/>
        <v>0</v>
      </c>
      <c r="I80" s="103"/>
      <c r="J80" s="103"/>
      <c r="K80" s="103"/>
      <c r="L80" s="198">
        <f t="shared" si="17"/>
        <v>52084</v>
      </c>
      <c r="M80" s="103"/>
      <c r="N80" s="103"/>
      <c r="O80" s="103"/>
      <c r="P80" s="104">
        <f>'Z 2 '!G155</f>
        <v>52084</v>
      </c>
    </row>
    <row r="81" spans="1:16" s="11" customFormat="1" ht="12.75">
      <c r="A81" s="904"/>
      <c r="B81" s="38" t="s">
        <v>918</v>
      </c>
      <c r="C81" s="39" t="s">
        <v>347</v>
      </c>
      <c r="D81" s="198">
        <f t="shared" si="11"/>
        <v>9191</v>
      </c>
      <c r="E81" s="198">
        <f t="shared" si="12"/>
        <v>9191</v>
      </c>
      <c r="F81" s="198">
        <f t="shared" si="13"/>
        <v>0</v>
      </c>
      <c r="G81" s="103">
        <f t="shared" si="14"/>
        <v>9191</v>
      </c>
      <c r="H81" s="198">
        <f t="shared" si="15"/>
        <v>9191</v>
      </c>
      <c r="I81" s="103"/>
      <c r="J81" s="103"/>
      <c r="K81" s="103">
        <f>'Z 2 '!G156</f>
        <v>9191</v>
      </c>
      <c r="L81" s="198">
        <f t="shared" si="17"/>
        <v>0</v>
      </c>
      <c r="M81" s="103"/>
      <c r="N81" s="103"/>
      <c r="O81" s="103"/>
      <c r="P81" s="104"/>
    </row>
    <row r="82" spans="1:16" s="11" customFormat="1" ht="12.75">
      <c r="A82" s="904"/>
      <c r="B82" s="38" t="s">
        <v>595</v>
      </c>
      <c r="C82" s="39" t="s">
        <v>348</v>
      </c>
      <c r="D82" s="198">
        <f t="shared" si="11"/>
        <v>4425</v>
      </c>
      <c r="E82" s="198">
        <f t="shared" si="12"/>
        <v>0</v>
      </c>
      <c r="F82" s="198">
        <f t="shared" si="13"/>
        <v>4425</v>
      </c>
      <c r="G82" s="103">
        <f t="shared" si="14"/>
        <v>4425</v>
      </c>
      <c r="H82" s="198">
        <f t="shared" si="15"/>
        <v>0</v>
      </c>
      <c r="I82" s="103"/>
      <c r="J82" s="103"/>
      <c r="K82" s="103"/>
      <c r="L82" s="198">
        <f t="shared" si="17"/>
        <v>4425</v>
      </c>
      <c r="M82" s="103"/>
      <c r="N82" s="103"/>
      <c r="O82" s="103"/>
      <c r="P82" s="104">
        <f>'Z 2 '!G158</f>
        <v>4425</v>
      </c>
    </row>
    <row r="83" spans="1:16" s="11" customFormat="1" ht="12.75">
      <c r="A83" s="904"/>
      <c r="B83" s="38" t="s">
        <v>595</v>
      </c>
      <c r="C83" s="39" t="s">
        <v>349</v>
      </c>
      <c r="D83" s="198">
        <f t="shared" si="11"/>
        <v>781</v>
      </c>
      <c r="E83" s="198">
        <f t="shared" si="12"/>
        <v>781</v>
      </c>
      <c r="F83" s="198">
        <f t="shared" si="13"/>
        <v>0</v>
      </c>
      <c r="G83" s="103">
        <f t="shared" si="14"/>
        <v>781</v>
      </c>
      <c r="H83" s="198">
        <f t="shared" si="15"/>
        <v>781</v>
      </c>
      <c r="I83" s="103"/>
      <c r="J83" s="103"/>
      <c r="K83" s="103">
        <f>'Z 2 '!G159</f>
        <v>781</v>
      </c>
      <c r="L83" s="198">
        <f t="shared" si="17"/>
        <v>0</v>
      </c>
      <c r="M83" s="103"/>
      <c r="N83" s="103"/>
      <c r="O83" s="103"/>
      <c r="P83" s="104"/>
    </row>
    <row r="84" spans="1:16" s="11" customFormat="1" ht="12.75">
      <c r="A84" s="904"/>
      <c r="B84" s="38" t="s">
        <v>671</v>
      </c>
      <c r="C84" s="39" t="s">
        <v>350</v>
      </c>
      <c r="D84" s="198">
        <f t="shared" si="11"/>
        <v>266471</v>
      </c>
      <c r="E84" s="198">
        <f t="shared" si="12"/>
        <v>0</v>
      </c>
      <c r="F84" s="198">
        <f t="shared" si="13"/>
        <v>266471</v>
      </c>
      <c r="G84" s="103">
        <f t="shared" si="14"/>
        <v>266471</v>
      </c>
      <c r="H84" s="198">
        <f t="shared" si="15"/>
        <v>0</v>
      </c>
      <c r="I84" s="103"/>
      <c r="J84" s="103"/>
      <c r="K84" s="103"/>
      <c r="L84" s="198">
        <f t="shared" si="17"/>
        <v>266471</v>
      </c>
      <c r="M84" s="103"/>
      <c r="N84" s="103"/>
      <c r="O84" s="103"/>
      <c r="P84" s="104">
        <f>'Z 2 '!G161</f>
        <v>266471</v>
      </c>
    </row>
    <row r="85" spans="1:16" s="11" customFormat="1" ht="12.75">
      <c r="A85" s="904"/>
      <c r="B85" s="38" t="s">
        <v>671</v>
      </c>
      <c r="C85" s="39" t="s">
        <v>351</v>
      </c>
      <c r="D85" s="198">
        <f t="shared" si="11"/>
        <v>57997</v>
      </c>
      <c r="E85" s="198">
        <f t="shared" si="12"/>
        <v>57997</v>
      </c>
      <c r="F85" s="198">
        <f t="shared" si="13"/>
        <v>0</v>
      </c>
      <c r="G85" s="103">
        <f t="shared" si="14"/>
        <v>57997</v>
      </c>
      <c r="H85" s="198">
        <f t="shared" si="15"/>
        <v>57997</v>
      </c>
      <c r="I85" s="103"/>
      <c r="J85" s="103"/>
      <c r="K85" s="103">
        <f>'Z 2 '!G162</f>
        <v>57997</v>
      </c>
      <c r="L85" s="198">
        <f t="shared" si="17"/>
        <v>0</v>
      </c>
      <c r="M85" s="103"/>
      <c r="N85" s="103"/>
      <c r="O85" s="103"/>
      <c r="P85" s="104"/>
    </row>
    <row r="86" spans="1:16" s="11" customFormat="1" ht="12.75">
      <c r="A86" s="904"/>
      <c r="B86" s="38" t="s">
        <v>285</v>
      </c>
      <c r="C86" s="39" t="s">
        <v>290</v>
      </c>
      <c r="D86" s="198">
        <f t="shared" si="11"/>
        <v>3048</v>
      </c>
      <c r="E86" s="198">
        <f t="shared" si="12"/>
        <v>0</v>
      </c>
      <c r="F86" s="198">
        <f t="shared" si="13"/>
        <v>3048</v>
      </c>
      <c r="G86" s="103">
        <f t="shared" si="14"/>
        <v>3048</v>
      </c>
      <c r="H86" s="198">
        <f t="shared" si="15"/>
        <v>0</v>
      </c>
      <c r="I86" s="103"/>
      <c r="J86" s="103"/>
      <c r="K86" s="103"/>
      <c r="L86" s="198">
        <f t="shared" si="17"/>
        <v>3048</v>
      </c>
      <c r="M86" s="103"/>
      <c r="N86" s="103"/>
      <c r="O86" s="103"/>
      <c r="P86" s="104">
        <f>'Z 2 '!G164</f>
        <v>3048</v>
      </c>
    </row>
    <row r="87" spans="1:16" s="11" customFormat="1" ht="12.75">
      <c r="A87" s="904"/>
      <c r="B87" s="38" t="s">
        <v>285</v>
      </c>
      <c r="C87" s="39" t="s">
        <v>291</v>
      </c>
      <c r="D87" s="198">
        <f t="shared" si="11"/>
        <v>538</v>
      </c>
      <c r="E87" s="198">
        <f t="shared" si="12"/>
        <v>538</v>
      </c>
      <c r="F87" s="198">
        <f t="shared" si="13"/>
        <v>0</v>
      </c>
      <c r="G87" s="103">
        <f t="shared" si="14"/>
        <v>538</v>
      </c>
      <c r="H87" s="198">
        <f t="shared" si="15"/>
        <v>538</v>
      </c>
      <c r="I87" s="103"/>
      <c r="J87" s="103"/>
      <c r="K87" s="103">
        <f>'Z 2 '!G165</f>
        <v>538</v>
      </c>
      <c r="L87" s="198">
        <f t="shared" si="17"/>
        <v>0</v>
      </c>
      <c r="M87" s="103"/>
      <c r="N87" s="103"/>
      <c r="O87" s="103"/>
      <c r="P87" s="104"/>
    </row>
    <row r="88" spans="1:16" s="11" customFormat="1" ht="12.75">
      <c r="A88" s="904"/>
      <c r="B88" s="38" t="s">
        <v>226</v>
      </c>
      <c r="C88" s="39" t="s">
        <v>352</v>
      </c>
      <c r="D88" s="198">
        <f t="shared" si="11"/>
        <v>586</v>
      </c>
      <c r="E88" s="198">
        <f t="shared" si="12"/>
        <v>0</v>
      </c>
      <c r="F88" s="198">
        <f t="shared" si="13"/>
        <v>586</v>
      </c>
      <c r="G88" s="103">
        <f t="shared" si="14"/>
        <v>586</v>
      </c>
      <c r="H88" s="198">
        <f t="shared" si="15"/>
        <v>0</v>
      </c>
      <c r="I88" s="103"/>
      <c r="J88" s="103"/>
      <c r="K88" s="103"/>
      <c r="L88" s="198">
        <f t="shared" si="17"/>
        <v>586</v>
      </c>
      <c r="M88" s="103"/>
      <c r="N88" s="103"/>
      <c r="O88" s="103"/>
      <c r="P88" s="104">
        <f>'Z 2 '!G166</f>
        <v>586</v>
      </c>
    </row>
    <row r="89" spans="1:16" s="11" customFormat="1" ht="12.75">
      <c r="A89" s="904"/>
      <c r="B89" s="38" t="s">
        <v>226</v>
      </c>
      <c r="C89" s="39" t="s">
        <v>353</v>
      </c>
      <c r="D89" s="198">
        <f t="shared" si="11"/>
        <v>656</v>
      </c>
      <c r="E89" s="198">
        <f t="shared" si="12"/>
        <v>656</v>
      </c>
      <c r="F89" s="198">
        <f t="shared" si="13"/>
        <v>0</v>
      </c>
      <c r="G89" s="103">
        <f t="shared" si="14"/>
        <v>656</v>
      </c>
      <c r="H89" s="198">
        <f t="shared" si="15"/>
        <v>656</v>
      </c>
      <c r="I89" s="103"/>
      <c r="J89" s="103"/>
      <c r="K89" s="103">
        <f>'Z 2 '!G167</f>
        <v>656</v>
      </c>
      <c r="L89" s="198">
        <f t="shared" si="17"/>
        <v>0</v>
      </c>
      <c r="M89" s="103"/>
      <c r="N89" s="103"/>
      <c r="O89" s="103"/>
      <c r="P89" s="104"/>
    </row>
    <row r="90" spans="1:16" s="11" customFormat="1" ht="12.75">
      <c r="A90" s="904"/>
      <c r="B90" s="38" t="s">
        <v>541</v>
      </c>
      <c r="C90" s="39" t="s">
        <v>354</v>
      </c>
      <c r="D90" s="198">
        <f t="shared" si="11"/>
        <v>373</v>
      </c>
      <c r="E90" s="198">
        <f t="shared" si="12"/>
        <v>0</v>
      </c>
      <c r="F90" s="198">
        <f t="shared" si="13"/>
        <v>373</v>
      </c>
      <c r="G90" s="103">
        <f t="shared" si="14"/>
        <v>373</v>
      </c>
      <c r="H90" s="198">
        <f t="shared" si="15"/>
        <v>0</v>
      </c>
      <c r="I90" s="103"/>
      <c r="J90" s="103"/>
      <c r="K90" s="103"/>
      <c r="L90" s="198">
        <f t="shared" si="17"/>
        <v>373</v>
      </c>
      <c r="M90" s="103"/>
      <c r="N90" s="103"/>
      <c r="O90" s="103"/>
      <c r="P90" s="104">
        <f>'Z 2 '!G169</f>
        <v>373</v>
      </c>
    </row>
    <row r="91" spans="1:16" s="11" customFormat="1" ht="12.75">
      <c r="A91" s="904"/>
      <c r="B91" s="38" t="s">
        <v>541</v>
      </c>
      <c r="C91" s="39" t="s">
        <v>355</v>
      </c>
      <c r="D91" s="198">
        <f t="shared" si="11"/>
        <v>66</v>
      </c>
      <c r="E91" s="198">
        <f t="shared" si="12"/>
        <v>66</v>
      </c>
      <c r="F91" s="198">
        <f t="shared" si="13"/>
        <v>0</v>
      </c>
      <c r="G91" s="103">
        <f t="shared" si="14"/>
        <v>66</v>
      </c>
      <c r="H91" s="198">
        <f t="shared" si="15"/>
        <v>66</v>
      </c>
      <c r="I91" s="103"/>
      <c r="J91" s="103"/>
      <c r="K91" s="103">
        <f>'Z 2 '!G170</f>
        <v>66</v>
      </c>
      <c r="L91" s="198">
        <f t="shared" si="17"/>
        <v>0</v>
      </c>
      <c r="M91" s="103"/>
      <c r="N91" s="103"/>
      <c r="O91" s="103"/>
      <c r="P91" s="104"/>
    </row>
    <row r="92" spans="1:16" s="11" customFormat="1" ht="12.75">
      <c r="A92" s="904"/>
      <c r="B92" s="38" t="s">
        <v>542</v>
      </c>
      <c r="C92" s="39" t="s">
        <v>292</v>
      </c>
      <c r="D92" s="198">
        <f t="shared" si="11"/>
        <v>1190</v>
      </c>
      <c r="E92" s="198">
        <f t="shared" si="12"/>
        <v>0</v>
      </c>
      <c r="F92" s="198">
        <f t="shared" si="13"/>
        <v>1190</v>
      </c>
      <c r="G92" s="103">
        <f t="shared" si="14"/>
        <v>1190</v>
      </c>
      <c r="H92" s="198">
        <f t="shared" si="15"/>
        <v>0</v>
      </c>
      <c r="I92" s="103"/>
      <c r="J92" s="103"/>
      <c r="K92" s="103"/>
      <c r="L92" s="198">
        <f t="shared" si="17"/>
        <v>1190</v>
      </c>
      <c r="M92" s="103"/>
      <c r="N92" s="103"/>
      <c r="O92" s="103"/>
      <c r="P92" s="104">
        <f>'Z 2 '!G172</f>
        <v>1190</v>
      </c>
    </row>
    <row r="93" spans="1:16" s="11" customFormat="1" ht="12.75">
      <c r="A93" s="904"/>
      <c r="B93" s="38" t="s">
        <v>542</v>
      </c>
      <c r="C93" s="39" t="s">
        <v>293</v>
      </c>
      <c r="D93" s="198">
        <f t="shared" si="11"/>
        <v>210</v>
      </c>
      <c r="E93" s="198">
        <f t="shared" si="12"/>
        <v>210</v>
      </c>
      <c r="F93" s="198">
        <f t="shared" si="13"/>
        <v>0</v>
      </c>
      <c r="G93" s="103">
        <f t="shared" si="14"/>
        <v>210</v>
      </c>
      <c r="H93" s="198">
        <f t="shared" si="15"/>
        <v>210</v>
      </c>
      <c r="I93" s="103"/>
      <c r="J93" s="103"/>
      <c r="K93" s="103">
        <f>'Z 2 '!G173</f>
        <v>210</v>
      </c>
      <c r="L93" s="198">
        <f t="shared" si="17"/>
        <v>0</v>
      </c>
      <c r="M93" s="103"/>
      <c r="N93" s="103"/>
      <c r="O93" s="103"/>
      <c r="P93" s="104"/>
    </row>
    <row r="94" spans="1:16" s="11" customFormat="1" ht="12.75">
      <c r="A94" s="904" t="s">
        <v>744</v>
      </c>
      <c r="B94" s="902" t="s">
        <v>434</v>
      </c>
      <c r="C94" s="902"/>
      <c r="D94" s="902"/>
      <c r="E94" s="902"/>
      <c r="F94" s="902"/>
      <c r="G94" s="902"/>
      <c r="H94" s="902"/>
      <c r="I94" s="902"/>
      <c r="J94" s="902"/>
      <c r="K94" s="902"/>
      <c r="L94" s="902"/>
      <c r="M94" s="902"/>
      <c r="N94" s="902"/>
      <c r="O94" s="902"/>
      <c r="P94" s="903"/>
    </row>
    <row r="95" spans="1:16" s="11" customFormat="1" ht="12.75">
      <c r="A95" s="904"/>
      <c r="B95" s="893" t="s">
        <v>435</v>
      </c>
      <c r="C95" s="893"/>
      <c r="D95" s="893"/>
      <c r="E95" s="893"/>
      <c r="F95" s="893"/>
      <c r="G95" s="893"/>
      <c r="H95" s="893"/>
      <c r="I95" s="893"/>
      <c r="J95" s="893"/>
      <c r="K95" s="893"/>
      <c r="L95" s="893"/>
      <c r="M95" s="893"/>
      <c r="N95" s="893"/>
      <c r="O95" s="893"/>
      <c r="P95" s="894"/>
    </row>
    <row r="96" spans="1:16" s="11" customFormat="1" ht="12.75">
      <c r="A96" s="904"/>
      <c r="B96" s="893" t="s">
        <v>436</v>
      </c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/>
      <c r="O96" s="893"/>
      <c r="P96" s="894"/>
    </row>
    <row r="97" spans="1:16" s="11" customFormat="1" ht="12.75">
      <c r="A97" s="904"/>
      <c r="B97" s="893" t="s">
        <v>770</v>
      </c>
      <c r="C97" s="893"/>
      <c r="D97" s="893"/>
      <c r="E97" s="893"/>
      <c r="F97" s="893"/>
      <c r="G97" s="893"/>
      <c r="H97" s="893"/>
      <c r="I97" s="893"/>
      <c r="J97" s="893"/>
      <c r="K97" s="893"/>
      <c r="L97" s="893"/>
      <c r="M97" s="893"/>
      <c r="N97" s="893"/>
      <c r="O97" s="893"/>
      <c r="P97" s="894"/>
    </row>
    <row r="98" spans="1:16" s="11" customFormat="1" ht="12.75">
      <c r="A98" s="904"/>
      <c r="B98" s="371" t="s">
        <v>15</v>
      </c>
      <c r="C98" s="371" t="s">
        <v>535</v>
      </c>
      <c r="D98" s="674">
        <f>D99+D101+D102</f>
        <v>35000</v>
      </c>
      <c r="E98" s="674">
        <f aca="true" t="shared" si="18" ref="E98:P98">E99+E101+E102</f>
        <v>35000</v>
      </c>
      <c r="F98" s="674">
        <f t="shared" si="18"/>
        <v>0</v>
      </c>
      <c r="G98" s="674">
        <f t="shared" si="18"/>
        <v>976</v>
      </c>
      <c r="H98" s="674">
        <f t="shared" si="18"/>
        <v>976</v>
      </c>
      <c r="I98" s="674">
        <f t="shared" si="18"/>
        <v>0</v>
      </c>
      <c r="J98" s="674">
        <f t="shared" si="18"/>
        <v>0</v>
      </c>
      <c r="K98" s="674">
        <f t="shared" si="18"/>
        <v>976</v>
      </c>
      <c r="L98" s="674">
        <f t="shared" si="18"/>
        <v>0</v>
      </c>
      <c r="M98" s="674">
        <f t="shared" si="18"/>
        <v>0</v>
      </c>
      <c r="N98" s="674">
        <f t="shared" si="18"/>
        <v>0</v>
      </c>
      <c r="O98" s="674">
        <f t="shared" si="18"/>
        <v>0</v>
      </c>
      <c r="P98" s="675">
        <f t="shared" si="18"/>
        <v>0</v>
      </c>
    </row>
    <row r="99" spans="1:16" s="11" customFormat="1" ht="12.75">
      <c r="A99" s="904"/>
      <c r="B99" s="37" t="s">
        <v>732</v>
      </c>
      <c r="C99" s="41"/>
      <c r="D99" s="111">
        <f>SUM(D100:D100)</f>
        <v>976</v>
      </c>
      <c r="E99" s="111">
        <f aca="true" t="shared" si="19" ref="E99:P99">SUM(E100:E100)</f>
        <v>976</v>
      </c>
      <c r="F99" s="111">
        <f t="shared" si="19"/>
        <v>0</v>
      </c>
      <c r="G99" s="111">
        <f t="shared" si="19"/>
        <v>976</v>
      </c>
      <c r="H99" s="111">
        <f t="shared" si="19"/>
        <v>976</v>
      </c>
      <c r="I99" s="111">
        <f t="shared" si="19"/>
        <v>0</v>
      </c>
      <c r="J99" s="111">
        <f t="shared" si="19"/>
        <v>0</v>
      </c>
      <c r="K99" s="111">
        <f t="shared" si="19"/>
        <v>976</v>
      </c>
      <c r="L99" s="111">
        <f t="shared" si="19"/>
        <v>0</v>
      </c>
      <c r="M99" s="111">
        <f t="shared" si="19"/>
        <v>0</v>
      </c>
      <c r="N99" s="111">
        <f t="shared" si="19"/>
        <v>0</v>
      </c>
      <c r="O99" s="111">
        <f t="shared" si="19"/>
        <v>0</v>
      </c>
      <c r="P99" s="112">
        <f t="shared" si="19"/>
        <v>0</v>
      </c>
    </row>
    <row r="100" spans="1:16" s="11" customFormat="1" ht="33.75" customHeight="1">
      <c r="A100" s="904"/>
      <c r="B100" s="38" t="s">
        <v>438</v>
      </c>
      <c r="C100" s="39" t="s">
        <v>437</v>
      </c>
      <c r="D100" s="198">
        <f>E100</f>
        <v>976</v>
      </c>
      <c r="E100" s="198">
        <f>H100</f>
        <v>976</v>
      </c>
      <c r="F100" s="198"/>
      <c r="G100" s="103">
        <f>H100</f>
        <v>976</v>
      </c>
      <c r="H100" s="198">
        <f>K100</f>
        <v>976</v>
      </c>
      <c r="I100" s="103"/>
      <c r="J100" s="103"/>
      <c r="K100" s="103">
        <f>'Z 2 '!G149</f>
        <v>976</v>
      </c>
      <c r="L100" s="198"/>
      <c r="M100" s="103"/>
      <c r="N100" s="103"/>
      <c r="O100" s="103"/>
      <c r="P100" s="104"/>
    </row>
    <row r="101" spans="1:16" s="11" customFormat="1" ht="12.75">
      <c r="A101" s="904"/>
      <c r="B101" s="43">
        <v>2010</v>
      </c>
      <c r="C101" s="39"/>
      <c r="D101" s="198">
        <f>E101</f>
        <v>20179</v>
      </c>
      <c r="E101" s="198">
        <v>20179</v>
      </c>
      <c r="F101" s="198"/>
      <c r="G101" s="103"/>
      <c r="H101" s="198"/>
      <c r="I101" s="103"/>
      <c r="J101" s="103"/>
      <c r="K101" s="103"/>
      <c r="L101" s="198"/>
      <c r="M101" s="103"/>
      <c r="N101" s="103"/>
      <c r="O101" s="103"/>
      <c r="P101" s="104"/>
    </row>
    <row r="102" spans="1:16" s="11" customFormat="1" ht="12.75">
      <c r="A102" s="904"/>
      <c r="B102" s="43">
        <v>2011</v>
      </c>
      <c r="C102" s="39"/>
      <c r="D102" s="198">
        <f>E102</f>
        <v>13845</v>
      </c>
      <c r="E102" s="198">
        <v>13845</v>
      </c>
      <c r="F102" s="198"/>
      <c r="G102" s="103"/>
      <c r="H102" s="198"/>
      <c r="I102" s="103"/>
      <c r="J102" s="103"/>
      <c r="K102" s="103"/>
      <c r="L102" s="198"/>
      <c r="M102" s="103"/>
      <c r="N102" s="103"/>
      <c r="O102" s="103"/>
      <c r="P102" s="104"/>
    </row>
    <row r="103" spans="1:16" s="11" customFormat="1" ht="12.75">
      <c r="A103" s="904" t="s">
        <v>532</v>
      </c>
      <c r="B103" s="902" t="s">
        <v>1045</v>
      </c>
      <c r="C103" s="902"/>
      <c r="D103" s="902"/>
      <c r="E103" s="902"/>
      <c r="F103" s="902"/>
      <c r="G103" s="902"/>
      <c r="H103" s="902"/>
      <c r="I103" s="902"/>
      <c r="J103" s="902"/>
      <c r="K103" s="902"/>
      <c r="L103" s="902"/>
      <c r="M103" s="902"/>
      <c r="N103" s="902"/>
      <c r="O103" s="902"/>
      <c r="P103" s="903"/>
    </row>
    <row r="104" spans="1:16" s="11" customFormat="1" ht="12.75">
      <c r="A104" s="904"/>
      <c r="B104" s="893" t="s">
        <v>1044</v>
      </c>
      <c r="C104" s="893"/>
      <c r="D104" s="893"/>
      <c r="E104" s="893"/>
      <c r="F104" s="893"/>
      <c r="G104" s="893"/>
      <c r="H104" s="893"/>
      <c r="I104" s="893"/>
      <c r="J104" s="893"/>
      <c r="K104" s="893"/>
      <c r="L104" s="893"/>
      <c r="M104" s="893"/>
      <c r="N104" s="893"/>
      <c r="O104" s="893"/>
      <c r="P104" s="894"/>
    </row>
    <row r="105" spans="1:16" s="11" customFormat="1" ht="12.75">
      <c r="A105" s="904"/>
      <c r="B105" s="893" t="s">
        <v>1046</v>
      </c>
      <c r="C105" s="893"/>
      <c r="D105" s="893"/>
      <c r="E105" s="893"/>
      <c r="F105" s="893"/>
      <c r="G105" s="893"/>
      <c r="H105" s="893"/>
      <c r="I105" s="893"/>
      <c r="J105" s="893"/>
      <c r="K105" s="893"/>
      <c r="L105" s="893"/>
      <c r="M105" s="893"/>
      <c r="N105" s="893"/>
      <c r="O105" s="893"/>
      <c r="P105" s="894"/>
    </row>
    <row r="106" spans="1:16" s="11" customFormat="1" ht="12.75">
      <c r="A106" s="904"/>
      <c r="B106" s="893" t="s">
        <v>779</v>
      </c>
      <c r="C106" s="893"/>
      <c r="D106" s="893"/>
      <c r="E106" s="893"/>
      <c r="F106" s="893"/>
      <c r="G106" s="893"/>
      <c r="H106" s="893"/>
      <c r="I106" s="893"/>
      <c r="J106" s="893"/>
      <c r="K106" s="893"/>
      <c r="L106" s="893"/>
      <c r="M106" s="893"/>
      <c r="N106" s="893"/>
      <c r="O106" s="893"/>
      <c r="P106" s="894"/>
    </row>
    <row r="107" spans="1:16" s="11" customFormat="1" ht="12.75">
      <c r="A107" s="904"/>
      <c r="B107" s="893" t="s">
        <v>771</v>
      </c>
      <c r="C107" s="893"/>
      <c r="D107" s="893"/>
      <c r="E107" s="893"/>
      <c r="F107" s="893"/>
      <c r="G107" s="893"/>
      <c r="H107" s="893"/>
      <c r="I107" s="893"/>
      <c r="J107" s="893"/>
      <c r="K107" s="893"/>
      <c r="L107" s="893"/>
      <c r="M107" s="893"/>
      <c r="N107" s="893"/>
      <c r="O107" s="893"/>
      <c r="P107" s="894"/>
    </row>
    <row r="108" spans="1:16" s="11" customFormat="1" ht="12.75">
      <c r="A108" s="904"/>
      <c r="B108" s="371" t="s">
        <v>15</v>
      </c>
      <c r="C108" s="371" t="s">
        <v>1049</v>
      </c>
      <c r="D108" s="674">
        <f>D109</f>
        <v>1500</v>
      </c>
      <c r="E108" s="674">
        <f aca="true" t="shared" si="20" ref="E108:P108">E109</f>
        <v>1500</v>
      </c>
      <c r="F108" s="674">
        <f t="shared" si="20"/>
        <v>0</v>
      </c>
      <c r="G108" s="674">
        <f t="shared" si="20"/>
        <v>1500</v>
      </c>
      <c r="H108" s="674">
        <f t="shared" si="20"/>
        <v>1500</v>
      </c>
      <c r="I108" s="674">
        <f t="shared" si="20"/>
        <v>0</v>
      </c>
      <c r="J108" s="674">
        <f t="shared" si="20"/>
        <v>0</v>
      </c>
      <c r="K108" s="674">
        <f t="shared" si="20"/>
        <v>1500</v>
      </c>
      <c r="L108" s="674">
        <f t="shared" si="20"/>
        <v>0</v>
      </c>
      <c r="M108" s="674">
        <f t="shared" si="20"/>
        <v>0</v>
      </c>
      <c r="N108" s="674">
        <f t="shared" si="20"/>
        <v>0</v>
      </c>
      <c r="O108" s="674">
        <f t="shared" si="20"/>
        <v>0</v>
      </c>
      <c r="P108" s="675">
        <f t="shared" si="20"/>
        <v>0</v>
      </c>
    </row>
    <row r="109" spans="1:16" s="11" customFormat="1" ht="12.75">
      <c r="A109" s="904"/>
      <c r="B109" s="37" t="s">
        <v>732</v>
      </c>
      <c r="C109" s="41"/>
      <c r="D109" s="111">
        <f>SUM(D110:D110)</f>
        <v>1500</v>
      </c>
      <c r="E109" s="111">
        <f aca="true" t="shared" si="21" ref="E109:P109">SUM(E110:E110)</f>
        <v>1500</v>
      </c>
      <c r="F109" s="111">
        <f t="shared" si="21"/>
        <v>0</v>
      </c>
      <c r="G109" s="111">
        <f t="shared" si="21"/>
        <v>1500</v>
      </c>
      <c r="H109" s="111">
        <f t="shared" si="21"/>
        <v>1500</v>
      </c>
      <c r="I109" s="111">
        <f t="shared" si="21"/>
        <v>0</v>
      </c>
      <c r="J109" s="111">
        <f t="shared" si="21"/>
        <v>0</v>
      </c>
      <c r="K109" s="111">
        <f t="shared" si="21"/>
        <v>1500</v>
      </c>
      <c r="L109" s="111">
        <f t="shared" si="21"/>
        <v>0</v>
      </c>
      <c r="M109" s="111">
        <f t="shared" si="21"/>
        <v>0</v>
      </c>
      <c r="N109" s="111">
        <f t="shared" si="21"/>
        <v>0</v>
      </c>
      <c r="O109" s="111">
        <f t="shared" si="21"/>
        <v>0</v>
      </c>
      <c r="P109" s="112">
        <f t="shared" si="21"/>
        <v>0</v>
      </c>
    </row>
    <row r="110" spans="1:16" s="11" customFormat="1" ht="24" customHeight="1">
      <c r="A110" s="904"/>
      <c r="B110" s="38" t="s">
        <v>415</v>
      </c>
      <c r="C110" s="39" t="s">
        <v>1047</v>
      </c>
      <c r="D110" s="198">
        <f>E110</f>
        <v>1500</v>
      </c>
      <c r="E110" s="198">
        <f>H110</f>
        <v>1500</v>
      </c>
      <c r="F110" s="198"/>
      <c r="G110" s="103">
        <f>H110</f>
        <v>1500</v>
      </c>
      <c r="H110" s="198">
        <f>K110</f>
        <v>1500</v>
      </c>
      <c r="I110" s="103"/>
      <c r="J110" s="103"/>
      <c r="K110" s="103">
        <v>1500</v>
      </c>
      <c r="L110" s="198"/>
      <c r="M110" s="103"/>
      <c r="N110" s="103"/>
      <c r="O110" s="103"/>
      <c r="P110" s="104"/>
    </row>
    <row r="111" spans="1:16" s="11" customFormat="1" ht="12.75">
      <c r="A111" s="904" t="s">
        <v>375</v>
      </c>
      <c r="B111" s="902" t="s">
        <v>356</v>
      </c>
      <c r="C111" s="902"/>
      <c r="D111" s="902"/>
      <c r="E111" s="902"/>
      <c r="F111" s="902"/>
      <c r="G111" s="902"/>
      <c r="H111" s="902"/>
      <c r="I111" s="902"/>
      <c r="J111" s="902"/>
      <c r="K111" s="902"/>
      <c r="L111" s="902"/>
      <c r="M111" s="902"/>
      <c r="N111" s="902"/>
      <c r="O111" s="902"/>
      <c r="P111" s="903"/>
    </row>
    <row r="112" spans="1:16" s="11" customFormat="1" ht="12.75">
      <c r="A112" s="904"/>
      <c r="B112" s="893" t="s">
        <v>1008</v>
      </c>
      <c r="C112" s="893"/>
      <c r="D112" s="893"/>
      <c r="E112" s="893"/>
      <c r="F112" s="893"/>
      <c r="G112" s="893"/>
      <c r="H112" s="893"/>
      <c r="I112" s="893"/>
      <c r="J112" s="893"/>
      <c r="K112" s="893"/>
      <c r="L112" s="893"/>
      <c r="M112" s="893"/>
      <c r="N112" s="893"/>
      <c r="O112" s="893"/>
      <c r="P112" s="894"/>
    </row>
    <row r="113" spans="1:16" s="11" customFormat="1" ht="12.75">
      <c r="A113" s="904"/>
      <c r="B113" s="893" t="s">
        <v>1009</v>
      </c>
      <c r="C113" s="893"/>
      <c r="D113" s="893"/>
      <c r="E113" s="893"/>
      <c r="F113" s="893"/>
      <c r="G113" s="893"/>
      <c r="H113" s="893"/>
      <c r="I113" s="893"/>
      <c r="J113" s="893"/>
      <c r="K113" s="893"/>
      <c r="L113" s="893"/>
      <c r="M113" s="893"/>
      <c r="N113" s="893"/>
      <c r="O113" s="893"/>
      <c r="P113" s="894"/>
    </row>
    <row r="114" spans="1:16" s="11" customFormat="1" ht="12.75">
      <c r="A114" s="904"/>
      <c r="B114" s="893" t="s">
        <v>358</v>
      </c>
      <c r="C114" s="893"/>
      <c r="D114" s="893"/>
      <c r="E114" s="893"/>
      <c r="F114" s="893"/>
      <c r="G114" s="893"/>
      <c r="H114" s="893"/>
      <c r="I114" s="893"/>
      <c r="J114" s="893"/>
      <c r="K114" s="893"/>
      <c r="L114" s="893"/>
      <c r="M114" s="893"/>
      <c r="N114" s="893"/>
      <c r="O114" s="893"/>
      <c r="P114" s="894"/>
    </row>
    <row r="115" spans="1:16" s="11" customFormat="1" ht="12.75">
      <c r="A115" s="904"/>
      <c r="B115" s="371" t="s">
        <v>15</v>
      </c>
      <c r="C115" s="371" t="s">
        <v>359</v>
      </c>
      <c r="D115" s="674">
        <f>D116+D133</f>
        <v>173991</v>
      </c>
      <c r="E115" s="674">
        <f aca="true" t="shared" si="22" ref="E115:P115">E116+E133</f>
        <v>26099</v>
      </c>
      <c r="F115" s="674">
        <f t="shared" si="22"/>
        <v>147892</v>
      </c>
      <c r="G115" s="674">
        <f t="shared" si="22"/>
        <v>152180</v>
      </c>
      <c r="H115" s="674">
        <f t="shared" si="22"/>
        <v>22827</v>
      </c>
      <c r="I115" s="674">
        <f t="shared" si="22"/>
        <v>0</v>
      </c>
      <c r="J115" s="674">
        <f t="shared" si="22"/>
        <v>0</v>
      </c>
      <c r="K115" s="674">
        <f t="shared" si="22"/>
        <v>22827</v>
      </c>
      <c r="L115" s="674">
        <f t="shared" si="22"/>
        <v>129353</v>
      </c>
      <c r="M115" s="674">
        <f t="shared" si="22"/>
        <v>0</v>
      </c>
      <c r="N115" s="674">
        <f t="shared" si="22"/>
        <v>0</v>
      </c>
      <c r="O115" s="674">
        <f t="shared" si="22"/>
        <v>0</v>
      </c>
      <c r="P115" s="675">
        <f t="shared" si="22"/>
        <v>129353</v>
      </c>
    </row>
    <row r="116" spans="1:16" s="11" customFormat="1" ht="12.75">
      <c r="A116" s="904"/>
      <c r="B116" s="37" t="s">
        <v>732</v>
      </c>
      <c r="C116" s="41"/>
      <c r="D116" s="111">
        <f aca="true" t="shared" si="23" ref="D116:O116">SUM(D117:D132)</f>
        <v>152180</v>
      </c>
      <c r="E116" s="111">
        <f t="shared" si="23"/>
        <v>22827</v>
      </c>
      <c r="F116" s="111">
        <f t="shared" si="23"/>
        <v>129353</v>
      </c>
      <c r="G116" s="111">
        <f t="shared" si="23"/>
        <v>152180</v>
      </c>
      <c r="H116" s="111">
        <f t="shared" si="23"/>
        <v>22827</v>
      </c>
      <c r="I116" s="111">
        <f t="shared" si="23"/>
        <v>0</v>
      </c>
      <c r="J116" s="111">
        <f t="shared" si="23"/>
        <v>0</v>
      </c>
      <c r="K116" s="111">
        <f t="shared" si="23"/>
        <v>22827</v>
      </c>
      <c r="L116" s="111">
        <f t="shared" si="23"/>
        <v>129353</v>
      </c>
      <c r="M116" s="111">
        <f t="shared" si="23"/>
        <v>0</v>
      </c>
      <c r="N116" s="111">
        <f t="shared" si="23"/>
        <v>0</v>
      </c>
      <c r="O116" s="111">
        <f t="shared" si="23"/>
        <v>0</v>
      </c>
      <c r="P116" s="112">
        <f>SUM(P117:P132)</f>
        <v>129353</v>
      </c>
    </row>
    <row r="117" spans="1:16" s="11" customFormat="1" ht="12.75">
      <c r="A117" s="904"/>
      <c r="B117" s="38" t="s">
        <v>649</v>
      </c>
      <c r="C117" s="39" t="s">
        <v>360</v>
      </c>
      <c r="D117" s="198">
        <f>E117+F117</f>
        <v>11947</v>
      </c>
      <c r="E117" s="198">
        <f>H117</f>
        <v>0</v>
      </c>
      <c r="F117" s="198">
        <f>L117</f>
        <v>11947</v>
      </c>
      <c r="G117" s="103">
        <f>H117+L117</f>
        <v>11947</v>
      </c>
      <c r="H117" s="198">
        <f>K117</f>
        <v>0</v>
      </c>
      <c r="I117" s="103"/>
      <c r="J117" s="103"/>
      <c r="K117" s="103"/>
      <c r="L117" s="198">
        <f>P117</f>
        <v>11947</v>
      </c>
      <c r="M117" s="103"/>
      <c r="N117" s="103"/>
      <c r="O117" s="103"/>
      <c r="P117" s="104">
        <v>11947</v>
      </c>
    </row>
    <row r="118" spans="1:16" s="11" customFormat="1" ht="12.75">
      <c r="A118" s="904"/>
      <c r="B118" s="38" t="s">
        <v>649</v>
      </c>
      <c r="C118" s="39" t="s">
        <v>404</v>
      </c>
      <c r="D118" s="198">
        <f aca="true" t="shared" si="24" ref="D118:D133">E118+F118</f>
        <v>2108</v>
      </c>
      <c r="E118" s="198">
        <f aca="true" t="shared" si="25" ref="E118:E132">H118</f>
        <v>2108</v>
      </c>
      <c r="F118" s="198">
        <f aca="true" t="shared" si="26" ref="F118:F132">L118</f>
        <v>0</v>
      </c>
      <c r="G118" s="103">
        <f aca="true" t="shared" si="27" ref="G118:G132">H118+L118</f>
        <v>2108</v>
      </c>
      <c r="H118" s="198">
        <f aca="true" t="shared" si="28" ref="H118:H132">K118</f>
        <v>2108</v>
      </c>
      <c r="I118" s="103"/>
      <c r="J118" s="103"/>
      <c r="K118" s="103">
        <v>2108</v>
      </c>
      <c r="L118" s="198">
        <f aca="true" t="shared" si="29" ref="L118:L132">P118</f>
        <v>0</v>
      </c>
      <c r="M118" s="103"/>
      <c r="N118" s="103"/>
      <c r="O118" s="103"/>
      <c r="P118" s="104"/>
    </row>
    <row r="119" spans="1:16" s="11" customFormat="1" ht="12.75">
      <c r="A119" s="904"/>
      <c r="B119" s="38" t="s">
        <v>593</v>
      </c>
      <c r="C119" s="39" t="s">
        <v>361</v>
      </c>
      <c r="D119" s="198">
        <f t="shared" si="24"/>
        <v>1927</v>
      </c>
      <c r="E119" s="198">
        <f t="shared" si="25"/>
        <v>0</v>
      </c>
      <c r="F119" s="198">
        <f t="shared" si="26"/>
        <v>1927</v>
      </c>
      <c r="G119" s="103">
        <f t="shared" si="27"/>
        <v>1927</v>
      </c>
      <c r="H119" s="198">
        <f t="shared" si="28"/>
        <v>0</v>
      </c>
      <c r="I119" s="103"/>
      <c r="J119" s="103"/>
      <c r="K119" s="103"/>
      <c r="L119" s="198">
        <f t="shared" si="29"/>
        <v>1927</v>
      </c>
      <c r="M119" s="103"/>
      <c r="N119" s="103"/>
      <c r="O119" s="103"/>
      <c r="P119" s="104">
        <v>1927</v>
      </c>
    </row>
    <row r="120" spans="1:16" s="11" customFormat="1" ht="12.75">
      <c r="A120" s="904"/>
      <c r="B120" s="38" t="s">
        <v>593</v>
      </c>
      <c r="C120" s="39" t="s">
        <v>405</v>
      </c>
      <c r="D120" s="198">
        <f t="shared" si="24"/>
        <v>340</v>
      </c>
      <c r="E120" s="198">
        <f t="shared" si="25"/>
        <v>340</v>
      </c>
      <c r="F120" s="198">
        <f t="shared" si="26"/>
        <v>0</v>
      </c>
      <c r="G120" s="103">
        <f t="shared" si="27"/>
        <v>340</v>
      </c>
      <c r="H120" s="198">
        <f t="shared" si="28"/>
        <v>340</v>
      </c>
      <c r="I120" s="103"/>
      <c r="J120" s="103"/>
      <c r="K120" s="103">
        <v>340</v>
      </c>
      <c r="L120" s="198">
        <f t="shared" si="29"/>
        <v>0</v>
      </c>
      <c r="M120" s="103"/>
      <c r="N120" s="103"/>
      <c r="O120" s="103"/>
      <c r="P120" s="104"/>
    </row>
    <row r="121" spans="1:16" s="11" customFormat="1" ht="12.75">
      <c r="A121" s="904"/>
      <c r="B121" s="38" t="s">
        <v>918</v>
      </c>
      <c r="C121" s="39" t="s">
        <v>362</v>
      </c>
      <c r="D121" s="198">
        <f t="shared" si="24"/>
        <v>78649</v>
      </c>
      <c r="E121" s="198">
        <f t="shared" si="25"/>
        <v>0</v>
      </c>
      <c r="F121" s="198">
        <f t="shared" si="26"/>
        <v>78649</v>
      </c>
      <c r="G121" s="103">
        <f t="shared" si="27"/>
        <v>78649</v>
      </c>
      <c r="H121" s="198">
        <f t="shared" si="28"/>
        <v>0</v>
      </c>
      <c r="I121" s="103"/>
      <c r="J121" s="103"/>
      <c r="K121" s="103"/>
      <c r="L121" s="198">
        <f t="shared" si="29"/>
        <v>78649</v>
      </c>
      <c r="M121" s="103"/>
      <c r="N121" s="103"/>
      <c r="O121" s="103"/>
      <c r="P121" s="104">
        <v>78649</v>
      </c>
    </row>
    <row r="122" spans="1:16" s="11" customFormat="1" ht="12.75">
      <c r="A122" s="904"/>
      <c r="B122" s="38" t="s">
        <v>918</v>
      </c>
      <c r="C122" s="39" t="s">
        <v>406</v>
      </c>
      <c r="D122" s="198">
        <f t="shared" si="24"/>
        <v>13879</v>
      </c>
      <c r="E122" s="198">
        <f t="shared" si="25"/>
        <v>13879</v>
      </c>
      <c r="F122" s="198">
        <f t="shared" si="26"/>
        <v>0</v>
      </c>
      <c r="G122" s="103">
        <f t="shared" si="27"/>
        <v>13879</v>
      </c>
      <c r="H122" s="198">
        <f t="shared" si="28"/>
        <v>13879</v>
      </c>
      <c r="I122" s="103"/>
      <c r="J122" s="103"/>
      <c r="K122" s="103">
        <v>13879</v>
      </c>
      <c r="L122" s="198">
        <f t="shared" si="29"/>
        <v>0</v>
      </c>
      <c r="M122" s="103"/>
      <c r="N122" s="103"/>
      <c r="O122" s="103"/>
      <c r="P122" s="104"/>
    </row>
    <row r="123" spans="1:16" s="11" customFormat="1" ht="12.75">
      <c r="A123" s="904"/>
      <c r="B123" s="38" t="s">
        <v>595</v>
      </c>
      <c r="C123" s="39" t="s">
        <v>363</v>
      </c>
      <c r="D123" s="198">
        <f t="shared" si="24"/>
        <v>6406</v>
      </c>
      <c r="E123" s="198">
        <f t="shared" si="25"/>
        <v>0</v>
      </c>
      <c r="F123" s="198">
        <f t="shared" si="26"/>
        <v>6406</v>
      </c>
      <c r="G123" s="103">
        <f t="shared" si="27"/>
        <v>6406</v>
      </c>
      <c r="H123" s="198">
        <f t="shared" si="28"/>
        <v>0</v>
      </c>
      <c r="I123" s="103"/>
      <c r="J123" s="103"/>
      <c r="K123" s="103"/>
      <c r="L123" s="198">
        <f t="shared" si="29"/>
        <v>6406</v>
      </c>
      <c r="M123" s="103"/>
      <c r="N123" s="103"/>
      <c r="O123" s="103"/>
      <c r="P123" s="104">
        <v>6406</v>
      </c>
    </row>
    <row r="124" spans="1:16" s="11" customFormat="1" ht="12.75">
      <c r="A124" s="904"/>
      <c r="B124" s="38" t="s">
        <v>595</v>
      </c>
      <c r="C124" s="39" t="s">
        <v>407</v>
      </c>
      <c r="D124" s="198">
        <f t="shared" si="24"/>
        <v>1130</v>
      </c>
      <c r="E124" s="198">
        <f t="shared" si="25"/>
        <v>1130</v>
      </c>
      <c r="F124" s="198">
        <f t="shared" si="26"/>
        <v>0</v>
      </c>
      <c r="G124" s="103">
        <f t="shared" si="27"/>
        <v>1130</v>
      </c>
      <c r="H124" s="198">
        <f t="shared" si="28"/>
        <v>1130</v>
      </c>
      <c r="I124" s="103"/>
      <c r="J124" s="103"/>
      <c r="K124" s="103">
        <v>1130</v>
      </c>
      <c r="L124" s="198">
        <f t="shared" si="29"/>
        <v>0</v>
      </c>
      <c r="M124" s="103"/>
      <c r="N124" s="103"/>
      <c r="O124" s="103"/>
      <c r="P124" s="104"/>
    </row>
    <row r="125" spans="1:16" s="11" customFormat="1" ht="12.75">
      <c r="A125" s="904"/>
      <c r="B125" s="38" t="s">
        <v>861</v>
      </c>
      <c r="C125" s="39" t="s">
        <v>364</v>
      </c>
      <c r="D125" s="198">
        <f t="shared" si="24"/>
        <v>11630</v>
      </c>
      <c r="E125" s="198">
        <f t="shared" si="25"/>
        <v>0</v>
      </c>
      <c r="F125" s="198">
        <f t="shared" si="26"/>
        <v>11630</v>
      </c>
      <c r="G125" s="103">
        <f t="shared" si="27"/>
        <v>11630</v>
      </c>
      <c r="H125" s="198">
        <f t="shared" si="28"/>
        <v>0</v>
      </c>
      <c r="I125" s="103"/>
      <c r="J125" s="103"/>
      <c r="K125" s="103"/>
      <c r="L125" s="198">
        <f t="shared" si="29"/>
        <v>11630</v>
      </c>
      <c r="M125" s="103"/>
      <c r="N125" s="103"/>
      <c r="O125" s="103"/>
      <c r="P125" s="104">
        <v>11630</v>
      </c>
    </row>
    <row r="126" spans="1:16" s="11" customFormat="1" ht="12.75">
      <c r="A126" s="904"/>
      <c r="B126" s="38" t="s">
        <v>861</v>
      </c>
      <c r="C126" s="39" t="s">
        <v>383</v>
      </c>
      <c r="D126" s="198">
        <f t="shared" si="24"/>
        <v>2053</v>
      </c>
      <c r="E126" s="198">
        <f t="shared" si="25"/>
        <v>2053</v>
      </c>
      <c r="F126" s="198">
        <f t="shared" si="26"/>
        <v>0</v>
      </c>
      <c r="G126" s="103">
        <f t="shared" si="27"/>
        <v>2053</v>
      </c>
      <c r="H126" s="198">
        <f t="shared" si="28"/>
        <v>2053</v>
      </c>
      <c r="I126" s="103"/>
      <c r="J126" s="103"/>
      <c r="K126" s="103">
        <v>2053</v>
      </c>
      <c r="L126" s="198">
        <f t="shared" si="29"/>
        <v>0</v>
      </c>
      <c r="M126" s="103"/>
      <c r="N126" s="103"/>
      <c r="O126" s="103"/>
      <c r="P126" s="104"/>
    </row>
    <row r="127" spans="1:16" s="11" customFormat="1" ht="12.75">
      <c r="A127" s="904"/>
      <c r="B127" s="38" t="s">
        <v>671</v>
      </c>
      <c r="C127" s="39" t="s">
        <v>365</v>
      </c>
      <c r="D127" s="198">
        <f t="shared" si="24"/>
        <v>15224</v>
      </c>
      <c r="E127" s="198">
        <f t="shared" si="25"/>
        <v>0</v>
      </c>
      <c r="F127" s="198">
        <f t="shared" si="26"/>
        <v>15224</v>
      </c>
      <c r="G127" s="103">
        <f t="shared" si="27"/>
        <v>15224</v>
      </c>
      <c r="H127" s="198">
        <f t="shared" si="28"/>
        <v>0</v>
      </c>
      <c r="I127" s="103"/>
      <c r="J127" s="103"/>
      <c r="K127" s="103"/>
      <c r="L127" s="198">
        <f t="shared" si="29"/>
        <v>15224</v>
      </c>
      <c r="M127" s="103"/>
      <c r="N127" s="103"/>
      <c r="O127" s="103"/>
      <c r="P127" s="104">
        <v>15224</v>
      </c>
    </row>
    <row r="128" spans="1:16" s="11" customFormat="1" ht="12.75">
      <c r="A128" s="904"/>
      <c r="B128" s="38" t="s">
        <v>671</v>
      </c>
      <c r="C128" s="39" t="s">
        <v>408</v>
      </c>
      <c r="D128" s="198">
        <f t="shared" si="24"/>
        <v>2687</v>
      </c>
      <c r="E128" s="198">
        <f t="shared" si="25"/>
        <v>2687</v>
      </c>
      <c r="F128" s="198">
        <f t="shared" si="26"/>
        <v>0</v>
      </c>
      <c r="G128" s="103">
        <f t="shared" si="27"/>
        <v>2687</v>
      </c>
      <c r="H128" s="198">
        <f t="shared" si="28"/>
        <v>2687</v>
      </c>
      <c r="I128" s="103"/>
      <c r="J128" s="103"/>
      <c r="K128" s="103">
        <v>2687</v>
      </c>
      <c r="L128" s="198">
        <f t="shared" si="29"/>
        <v>0</v>
      </c>
      <c r="M128" s="103"/>
      <c r="N128" s="103"/>
      <c r="O128" s="103"/>
      <c r="P128" s="104"/>
    </row>
    <row r="129" spans="1:16" s="11" customFormat="1" ht="12.75">
      <c r="A129" s="904"/>
      <c r="B129" s="38" t="s">
        <v>869</v>
      </c>
      <c r="C129" s="39" t="s">
        <v>366</v>
      </c>
      <c r="D129" s="198">
        <f t="shared" si="24"/>
        <v>1190</v>
      </c>
      <c r="E129" s="198">
        <f t="shared" si="25"/>
        <v>0</v>
      </c>
      <c r="F129" s="198">
        <f t="shared" si="26"/>
        <v>1190</v>
      </c>
      <c r="G129" s="103">
        <f t="shared" si="27"/>
        <v>1190</v>
      </c>
      <c r="H129" s="198">
        <f t="shared" si="28"/>
        <v>0</v>
      </c>
      <c r="I129" s="103"/>
      <c r="J129" s="103"/>
      <c r="K129" s="103"/>
      <c r="L129" s="198">
        <f t="shared" si="29"/>
        <v>1190</v>
      </c>
      <c r="M129" s="103"/>
      <c r="N129" s="103"/>
      <c r="O129" s="103"/>
      <c r="P129" s="104">
        <v>1190</v>
      </c>
    </row>
    <row r="130" spans="1:16" s="11" customFormat="1" ht="12.75">
      <c r="A130" s="904"/>
      <c r="B130" s="38" t="s">
        <v>869</v>
      </c>
      <c r="C130" s="39" t="s">
        <v>409</v>
      </c>
      <c r="D130" s="198">
        <f t="shared" si="24"/>
        <v>210</v>
      </c>
      <c r="E130" s="198">
        <f t="shared" si="25"/>
        <v>210</v>
      </c>
      <c r="F130" s="198">
        <f t="shared" si="26"/>
        <v>0</v>
      </c>
      <c r="G130" s="103">
        <f t="shared" si="27"/>
        <v>210</v>
      </c>
      <c r="H130" s="198">
        <f t="shared" si="28"/>
        <v>210</v>
      </c>
      <c r="I130" s="103"/>
      <c r="J130" s="103"/>
      <c r="K130" s="103">
        <v>210</v>
      </c>
      <c r="L130" s="198">
        <f t="shared" si="29"/>
        <v>0</v>
      </c>
      <c r="M130" s="103"/>
      <c r="N130" s="103"/>
      <c r="O130" s="103"/>
      <c r="P130" s="104"/>
    </row>
    <row r="131" spans="1:16" s="11" customFormat="1" ht="12.75">
      <c r="A131" s="904"/>
      <c r="B131" s="38" t="s">
        <v>542</v>
      </c>
      <c r="C131" s="39" t="s">
        <v>374</v>
      </c>
      <c r="D131" s="198">
        <f t="shared" si="24"/>
        <v>2380</v>
      </c>
      <c r="E131" s="198">
        <f t="shared" si="25"/>
        <v>0</v>
      </c>
      <c r="F131" s="198">
        <f t="shared" si="26"/>
        <v>2380</v>
      </c>
      <c r="G131" s="103">
        <f t="shared" si="27"/>
        <v>2380</v>
      </c>
      <c r="H131" s="198">
        <f t="shared" si="28"/>
        <v>0</v>
      </c>
      <c r="I131" s="103"/>
      <c r="J131" s="103"/>
      <c r="K131" s="103"/>
      <c r="L131" s="198">
        <f t="shared" si="29"/>
        <v>2380</v>
      </c>
      <c r="M131" s="103"/>
      <c r="N131" s="103"/>
      <c r="O131" s="103"/>
      <c r="P131" s="104">
        <v>2380</v>
      </c>
    </row>
    <row r="132" spans="1:16" s="11" customFormat="1" ht="12.75">
      <c r="A132" s="904"/>
      <c r="B132" s="38" t="s">
        <v>542</v>
      </c>
      <c r="C132" s="39" t="s">
        <v>469</v>
      </c>
      <c r="D132" s="198">
        <f t="shared" si="24"/>
        <v>420</v>
      </c>
      <c r="E132" s="198">
        <f t="shared" si="25"/>
        <v>420</v>
      </c>
      <c r="F132" s="198">
        <f t="shared" si="26"/>
        <v>0</v>
      </c>
      <c r="G132" s="103">
        <f t="shared" si="27"/>
        <v>420</v>
      </c>
      <c r="H132" s="198">
        <f t="shared" si="28"/>
        <v>420</v>
      </c>
      <c r="I132" s="103"/>
      <c r="J132" s="103"/>
      <c r="K132" s="103">
        <v>420</v>
      </c>
      <c r="L132" s="198">
        <f t="shared" si="29"/>
        <v>0</v>
      </c>
      <c r="M132" s="103"/>
      <c r="N132" s="103"/>
      <c r="O132" s="103"/>
      <c r="P132" s="104"/>
    </row>
    <row r="133" spans="1:16" s="11" customFormat="1" ht="12.75">
      <c r="A133" s="904"/>
      <c r="B133" s="38" t="s">
        <v>278</v>
      </c>
      <c r="C133" s="39"/>
      <c r="D133" s="198">
        <f t="shared" si="24"/>
        <v>21811</v>
      </c>
      <c r="E133" s="198">
        <v>3272</v>
      </c>
      <c r="F133" s="198">
        <v>18539</v>
      </c>
      <c r="G133" s="103"/>
      <c r="H133" s="198"/>
      <c r="I133" s="103"/>
      <c r="J133" s="103"/>
      <c r="K133" s="103"/>
      <c r="L133" s="198"/>
      <c r="M133" s="103"/>
      <c r="N133" s="103"/>
      <c r="O133" s="103"/>
      <c r="P133" s="104"/>
    </row>
    <row r="134" spans="1:16" s="11" customFormat="1" ht="14.25" customHeight="1">
      <c r="A134" s="904" t="s">
        <v>400</v>
      </c>
      <c r="B134" s="900" t="s">
        <v>678</v>
      </c>
      <c r="C134" s="900"/>
      <c r="D134" s="900"/>
      <c r="E134" s="900"/>
      <c r="F134" s="900"/>
      <c r="G134" s="900"/>
      <c r="H134" s="900"/>
      <c r="I134" s="900"/>
      <c r="J134" s="900"/>
      <c r="K134" s="900"/>
      <c r="L134" s="900"/>
      <c r="M134" s="900"/>
      <c r="N134" s="900"/>
      <c r="O134" s="900"/>
      <c r="P134" s="901"/>
    </row>
    <row r="135" spans="1:16" s="11" customFormat="1" ht="15" customHeight="1">
      <c r="A135" s="904"/>
      <c r="B135" s="898" t="s">
        <v>679</v>
      </c>
      <c r="C135" s="898"/>
      <c r="D135" s="898"/>
      <c r="E135" s="898"/>
      <c r="F135" s="898"/>
      <c r="G135" s="898"/>
      <c r="H135" s="898"/>
      <c r="I135" s="898"/>
      <c r="J135" s="898"/>
      <c r="K135" s="898"/>
      <c r="L135" s="898"/>
      <c r="M135" s="898"/>
      <c r="N135" s="898"/>
      <c r="O135" s="898"/>
      <c r="P135" s="899"/>
    </row>
    <row r="136" spans="1:16" s="11" customFormat="1" ht="15" customHeight="1">
      <c r="A136" s="904"/>
      <c r="B136" s="898" t="s">
        <v>680</v>
      </c>
      <c r="C136" s="898"/>
      <c r="D136" s="898"/>
      <c r="E136" s="898"/>
      <c r="F136" s="898"/>
      <c r="G136" s="898"/>
      <c r="H136" s="898"/>
      <c r="I136" s="898"/>
      <c r="J136" s="898"/>
      <c r="K136" s="898"/>
      <c r="L136" s="898"/>
      <c r="M136" s="898"/>
      <c r="N136" s="898"/>
      <c r="O136" s="898"/>
      <c r="P136" s="899"/>
    </row>
    <row r="137" spans="1:16" s="11" customFormat="1" ht="15" customHeight="1">
      <c r="A137" s="904"/>
      <c r="B137" s="898" t="s">
        <v>358</v>
      </c>
      <c r="C137" s="898"/>
      <c r="D137" s="898"/>
      <c r="E137" s="898"/>
      <c r="F137" s="898"/>
      <c r="G137" s="898"/>
      <c r="H137" s="898"/>
      <c r="I137" s="898"/>
      <c r="J137" s="898"/>
      <c r="K137" s="898"/>
      <c r="L137" s="898"/>
      <c r="M137" s="898"/>
      <c r="N137" s="898"/>
      <c r="O137" s="898"/>
      <c r="P137" s="899"/>
    </row>
    <row r="138" spans="1:16" s="11" customFormat="1" ht="12.75">
      <c r="A138" s="904"/>
      <c r="B138" s="667" t="s">
        <v>15</v>
      </c>
      <c r="C138" s="371" t="s">
        <v>359</v>
      </c>
      <c r="D138" s="674">
        <v>317032</v>
      </c>
      <c r="E138" s="674">
        <v>47555</v>
      </c>
      <c r="F138" s="674">
        <v>269477</v>
      </c>
      <c r="G138" s="674">
        <v>129664</v>
      </c>
      <c r="H138" s="674">
        <v>19450</v>
      </c>
      <c r="I138" s="674">
        <v>0</v>
      </c>
      <c r="J138" s="674">
        <v>0</v>
      </c>
      <c r="K138" s="674">
        <v>19450</v>
      </c>
      <c r="L138" s="674">
        <v>110214</v>
      </c>
      <c r="M138" s="674">
        <v>0</v>
      </c>
      <c r="N138" s="674">
        <v>0</v>
      </c>
      <c r="O138" s="674">
        <v>0</v>
      </c>
      <c r="P138" s="675">
        <v>110214</v>
      </c>
    </row>
    <row r="139" spans="1:16" s="11" customFormat="1" ht="12.75">
      <c r="A139" s="904"/>
      <c r="B139" s="37" t="s">
        <v>732</v>
      </c>
      <c r="C139" s="41"/>
      <c r="D139" s="203">
        <v>129664</v>
      </c>
      <c r="E139" s="203">
        <v>19450</v>
      </c>
      <c r="F139" s="203">
        <v>110214</v>
      </c>
      <c r="G139" s="111">
        <v>129664</v>
      </c>
      <c r="H139" s="203">
        <v>19450</v>
      </c>
      <c r="I139" s="111">
        <v>0</v>
      </c>
      <c r="J139" s="111">
        <v>0</v>
      </c>
      <c r="K139" s="111">
        <v>19450</v>
      </c>
      <c r="L139" s="203">
        <v>110214</v>
      </c>
      <c r="M139" s="111">
        <v>0</v>
      </c>
      <c r="N139" s="111">
        <v>0</v>
      </c>
      <c r="O139" s="111">
        <v>0</v>
      </c>
      <c r="P139" s="112">
        <v>110214</v>
      </c>
    </row>
    <row r="140" spans="1:16" s="11" customFormat="1" ht="12.75">
      <c r="A140" s="904"/>
      <c r="B140" s="38" t="s">
        <v>649</v>
      </c>
      <c r="C140" s="39" t="s">
        <v>360</v>
      </c>
      <c r="D140" s="198">
        <v>5592</v>
      </c>
      <c r="E140" s="198">
        <v>0</v>
      </c>
      <c r="F140" s="198">
        <v>5592</v>
      </c>
      <c r="G140" s="103">
        <v>5592</v>
      </c>
      <c r="H140" s="198">
        <v>0</v>
      </c>
      <c r="I140" s="103"/>
      <c r="J140" s="103"/>
      <c r="K140" s="103">
        <v>0</v>
      </c>
      <c r="L140" s="198">
        <v>5592</v>
      </c>
      <c r="M140" s="103"/>
      <c r="N140" s="103"/>
      <c r="O140" s="103"/>
      <c r="P140" s="104">
        <v>5592</v>
      </c>
    </row>
    <row r="141" spans="1:16" s="11" customFormat="1" ht="12.75">
      <c r="A141" s="904"/>
      <c r="B141" s="38" t="s">
        <v>649</v>
      </c>
      <c r="C141" s="39" t="s">
        <v>404</v>
      </c>
      <c r="D141" s="198">
        <v>987</v>
      </c>
      <c r="E141" s="198">
        <v>987</v>
      </c>
      <c r="F141" s="198">
        <v>0</v>
      </c>
      <c r="G141" s="103">
        <v>987</v>
      </c>
      <c r="H141" s="198">
        <v>987</v>
      </c>
      <c r="I141" s="103"/>
      <c r="J141" s="103"/>
      <c r="K141" s="103">
        <v>987</v>
      </c>
      <c r="L141" s="198">
        <v>0</v>
      </c>
      <c r="M141" s="103"/>
      <c r="N141" s="103"/>
      <c r="O141" s="103"/>
      <c r="P141" s="104">
        <v>0</v>
      </c>
    </row>
    <row r="142" spans="1:16" s="11" customFormat="1" ht="12.75">
      <c r="A142" s="904"/>
      <c r="B142" s="38" t="s">
        <v>593</v>
      </c>
      <c r="C142" s="39" t="s">
        <v>361</v>
      </c>
      <c r="D142" s="198">
        <v>902</v>
      </c>
      <c r="E142" s="198">
        <v>0</v>
      </c>
      <c r="F142" s="198">
        <v>902</v>
      </c>
      <c r="G142" s="103">
        <v>902</v>
      </c>
      <c r="H142" s="198">
        <v>0</v>
      </c>
      <c r="I142" s="103"/>
      <c r="J142" s="103"/>
      <c r="K142" s="103">
        <v>0</v>
      </c>
      <c r="L142" s="198">
        <v>902</v>
      </c>
      <c r="M142" s="103"/>
      <c r="N142" s="103"/>
      <c r="O142" s="103"/>
      <c r="P142" s="104">
        <v>902</v>
      </c>
    </row>
    <row r="143" spans="1:16" s="11" customFormat="1" ht="12.75">
      <c r="A143" s="904"/>
      <c r="B143" s="38" t="s">
        <v>593</v>
      </c>
      <c r="C143" s="39" t="s">
        <v>405</v>
      </c>
      <c r="D143" s="198">
        <v>159</v>
      </c>
      <c r="E143" s="198">
        <v>159</v>
      </c>
      <c r="F143" s="198">
        <v>0</v>
      </c>
      <c r="G143" s="103">
        <v>159</v>
      </c>
      <c r="H143" s="198">
        <v>159</v>
      </c>
      <c r="I143" s="103"/>
      <c r="J143" s="103"/>
      <c r="K143" s="103">
        <v>159</v>
      </c>
      <c r="L143" s="198">
        <v>0</v>
      </c>
      <c r="M143" s="103"/>
      <c r="N143" s="103"/>
      <c r="O143" s="103"/>
      <c r="P143" s="104">
        <v>0</v>
      </c>
    </row>
    <row r="144" spans="1:16" s="11" customFormat="1" ht="12.75">
      <c r="A144" s="904"/>
      <c r="B144" s="38" t="s">
        <v>918</v>
      </c>
      <c r="C144" s="39" t="s">
        <v>362</v>
      </c>
      <c r="D144" s="198">
        <v>36814</v>
      </c>
      <c r="E144" s="198">
        <v>0</v>
      </c>
      <c r="F144" s="198">
        <v>36814</v>
      </c>
      <c r="G144" s="103">
        <v>36814</v>
      </c>
      <c r="H144" s="198">
        <v>0</v>
      </c>
      <c r="I144" s="103"/>
      <c r="J144" s="103"/>
      <c r="K144" s="103">
        <v>0</v>
      </c>
      <c r="L144" s="198">
        <v>36814</v>
      </c>
      <c r="M144" s="103"/>
      <c r="N144" s="103"/>
      <c r="O144" s="103"/>
      <c r="P144" s="104">
        <v>36814</v>
      </c>
    </row>
    <row r="145" spans="1:16" s="11" customFormat="1" ht="12.75">
      <c r="A145" s="904"/>
      <c r="B145" s="38" t="s">
        <v>918</v>
      </c>
      <c r="C145" s="39" t="s">
        <v>406</v>
      </c>
      <c r="D145" s="198">
        <v>6497</v>
      </c>
      <c r="E145" s="198">
        <v>6497</v>
      </c>
      <c r="F145" s="198">
        <v>0</v>
      </c>
      <c r="G145" s="103">
        <v>6497</v>
      </c>
      <c r="H145" s="198">
        <v>6497</v>
      </c>
      <c r="I145" s="103"/>
      <c r="J145" s="103"/>
      <c r="K145" s="103">
        <v>6497</v>
      </c>
      <c r="L145" s="198">
        <v>0</v>
      </c>
      <c r="M145" s="103"/>
      <c r="N145" s="103"/>
      <c r="O145" s="103"/>
      <c r="P145" s="104">
        <v>0</v>
      </c>
    </row>
    <row r="146" spans="1:16" s="11" customFormat="1" ht="12.75">
      <c r="A146" s="904"/>
      <c r="B146" s="38" t="s">
        <v>595</v>
      </c>
      <c r="C146" s="39" t="s">
        <v>363</v>
      </c>
      <c r="D146" s="198">
        <v>4832</v>
      </c>
      <c r="E146" s="198">
        <v>0</v>
      </c>
      <c r="F146" s="198">
        <v>4832</v>
      </c>
      <c r="G146" s="103">
        <v>4832</v>
      </c>
      <c r="H146" s="198">
        <v>0</v>
      </c>
      <c r="I146" s="103"/>
      <c r="J146" s="103"/>
      <c r="K146" s="103">
        <v>0</v>
      </c>
      <c r="L146" s="198">
        <v>4832</v>
      </c>
      <c r="M146" s="103"/>
      <c r="N146" s="103"/>
      <c r="O146" s="103"/>
      <c r="P146" s="104">
        <v>4832</v>
      </c>
    </row>
    <row r="147" spans="1:16" s="11" customFormat="1" ht="12.75">
      <c r="A147" s="904"/>
      <c r="B147" s="38" t="s">
        <v>595</v>
      </c>
      <c r="C147" s="39" t="s">
        <v>407</v>
      </c>
      <c r="D147" s="198">
        <v>852</v>
      </c>
      <c r="E147" s="198">
        <v>852</v>
      </c>
      <c r="F147" s="198">
        <v>0</v>
      </c>
      <c r="G147" s="103">
        <v>852</v>
      </c>
      <c r="H147" s="198">
        <v>852</v>
      </c>
      <c r="I147" s="103"/>
      <c r="J147" s="103"/>
      <c r="K147" s="103">
        <v>852</v>
      </c>
      <c r="L147" s="198">
        <v>0</v>
      </c>
      <c r="M147" s="103"/>
      <c r="N147" s="103"/>
      <c r="O147" s="103"/>
      <c r="P147" s="104">
        <v>0</v>
      </c>
    </row>
    <row r="148" spans="1:16" s="11" customFormat="1" ht="12.75">
      <c r="A148" s="904"/>
      <c r="B148" s="38" t="s">
        <v>671</v>
      </c>
      <c r="C148" s="39" t="s">
        <v>365</v>
      </c>
      <c r="D148" s="198">
        <v>51984</v>
      </c>
      <c r="E148" s="198">
        <v>0</v>
      </c>
      <c r="F148" s="198">
        <v>51984</v>
      </c>
      <c r="G148" s="103">
        <v>51984</v>
      </c>
      <c r="H148" s="198">
        <v>0</v>
      </c>
      <c r="I148" s="103"/>
      <c r="J148" s="103"/>
      <c r="K148" s="103">
        <v>0</v>
      </c>
      <c r="L148" s="198">
        <v>51984</v>
      </c>
      <c r="M148" s="103"/>
      <c r="N148" s="103"/>
      <c r="O148" s="103"/>
      <c r="P148" s="104">
        <v>51984</v>
      </c>
    </row>
    <row r="149" spans="1:16" s="11" customFormat="1" ht="12.75">
      <c r="A149" s="904"/>
      <c r="B149" s="38" t="s">
        <v>671</v>
      </c>
      <c r="C149" s="39" t="s">
        <v>408</v>
      </c>
      <c r="D149" s="198">
        <v>9174</v>
      </c>
      <c r="E149" s="198">
        <v>9174</v>
      </c>
      <c r="F149" s="198">
        <v>0</v>
      </c>
      <c r="G149" s="103">
        <v>9174</v>
      </c>
      <c r="H149" s="198">
        <v>9174</v>
      </c>
      <c r="I149" s="103"/>
      <c r="J149" s="103"/>
      <c r="K149" s="103">
        <v>9174</v>
      </c>
      <c r="L149" s="198">
        <v>0</v>
      </c>
      <c r="M149" s="103"/>
      <c r="N149" s="103"/>
      <c r="O149" s="103"/>
      <c r="P149" s="104">
        <v>0</v>
      </c>
    </row>
    <row r="150" spans="1:16" s="11" customFormat="1" ht="12.75">
      <c r="A150" s="904"/>
      <c r="B150" s="38" t="s">
        <v>869</v>
      </c>
      <c r="C150" s="39" t="s">
        <v>366</v>
      </c>
      <c r="D150" s="198">
        <v>816</v>
      </c>
      <c r="E150" s="198">
        <v>0</v>
      </c>
      <c r="F150" s="198">
        <v>816</v>
      </c>
      <c r="G150" s="103">
        <v>816</v>
      </c>
      <c r="H150" s="198">
        <v>0</v>
      </c>
      <c r="I150" s="103"/>
      <c r="J150" s="103"/>
      <c r="K150" s="103">
        <v>0</v>
      </c>
      <c r="L150" s="198">
        <v>816</v>
      </c>
      <c r="M150" s="103"/>
      <c r="N150" s="103"/>
      <c r="O150" s="103"/>
      <c r="P150" s="104">
        <v>816</v>
      </c>
    </row>
    <row r="151" spans="1:16" s="11" customFormat="1" ht="12.75">
      <c r="A151" s="904"/>
      <c r="B151" s="38" t="s">
        <v>869</v>
      </c>
      <c r="C151" s="39" t="s">
        <v>409</v>
      </c>
      <c r="D151" s="198">
        <v>144</v>
      </c>
      <c r="E151" s="198">
        <v>144</v>
      </c>
      <c r="F151" s="198">
        <v>0</v>
      </c>
      <c r="G151" s="103">
        <v>144</v>
      </c>
      <c r="H151" s="198">
        <v>144</v>
      </c>
      <c r="I151" s="103"/>
      <c r="J151" s="103"/>
      <c r="K151" s="103">
        <v>144</v>
      </c>
      <c r="L151" s="198">
        <v>0</v>
      </c>
      <c r="M151" s="103"/>
      <c r="N151" s="103"/>
      <c r="O151" s="103"/>
      <c r="P151" s="104">
        <v>0</v>
      </c>
    </row>
    <row r="152" spans="1:16" s="11" customFormat="1" ht="12.75">
      <c r="A152" s="904"/>
      <c r="B152" s="38" t="s">
        <v>542</v>
      </c>
      <c r="C152" s="39" t="s">
        <v>374</v>
      </c>
      <c r="D152" s="198">
        <v>9274</v>
      </c>
      <c r="E152" s="198">
        <v>0</v>
      </c>
      <c r="F152" s="198">
        <v>9274</v>
      </c>
      <c r="G152" s="103">
        <v>9274</v>
      </c>
      <c r="H152" s="198">
        <v>0</v>
      </c>
      <c r="I152" s="103"/>
      <c r="J152" s="103"/>
      <c r="K152" s="103">
        <v>0</v>
      </c>
      <c r="L152" s="198">
        <v>9274</v>
      </c>
      <c r="M152" s="103"/>
      <c r="N152" s="103"/>
      <c r="O152" s="103"/>
      <c r="P152" s="104">
        <v>9274</v>
      </c>
    </row>
    <row r="153" spans="1:16" s="11" customFormat="1" ht="12.75">
      <c r="A153" s="904"/>
      <c r="B153" s="38" t="s">
        <v>542</v>
      </c>
      <c r="C153" s="39" t="s">
        <v>469</v>
      </c>
      <c r="D153" s="198">
        <v>1637</v>
      </c>
      <c r="E153" s="198">
        <v>1637</v>
      </c>
      <c r="F153" s="198">
        <v>0</v>
      </c>
      <c r="G153" s="103">
        <v>1637</v>
      </c>
      <c r="H153" s="198">
        <v>1637</v>
      </c>
      <c r="I153" s="103"/>
      <c r="J153" s="103"/>
      <c r="K153" s="103">
        <v>1637</v>
      </c>
      <c r="L153" s="198">
        <v>0</v>
      </c>
      <c r="M153" s="103"/>
      <c r="N153" s="103"/>
      <c r="O153" s="103"/>
      <c r="P153" s="104">
        <v>0</v>
      </c>
    </row>
    <row r="154" spans="1:16" s="11" customFormat="1" ht="12.75">
      <c r="A154" s="904"/>
      <c r="B154" s="38" t="s">
        <v>278</v>
      </c>
      <c r="C154" s="39"/>
      <c r="D154" s="198">
        <v>187368</v>
      </c>
      <c r="E154" s="198">
        <v>28105</v>
      </c>
      <c r="F154" s="198">
        <v>159263</v>
      </c>
      <c r="G154" s="103"/>
      <c r="H154" s="198"/>
      <c r="I154" s="103"/>
      <c r="J154" s="103"/>
      <c r="K154" s="103"/>
      <c r="L154" s="198"/>
      <c r="M154" s="103"/>
      <c r="N154" s="103"/>
      <c r="O154" s="103"/>
      <c r="P154" s="104"/>
    </row>
    <row r="155" spans="1:16" s="11" customFormat="1" ht="14.25" customHeight="1">
      <c r="A155" s="904" t="s">
        <v>410</v>
      </c>
      <c r="B155" s="900" t="s">
        <v>678</v>
      </c>
      <c r="C155" s="900"/>
      <c r="D155" s="900"/>
      <c r="E155" s="900"/>
      <c r="F155" s="900"/>
      <c r="G155" s="900"/>
      <c r="H155" s="900"/>
      <c r="I155" s="900"/>
      <c r="J155" s="900"/>
      <c r="K155" s="900"/>
      <c r="L155" s="900"/>
      <c r="M155" s="900"/>
      <c r="N155" s="900"/>
      <c r="O155" s="900"/>
      <c r="P155" s="901"/>
    </row>
    <row r="156" spans="1:16" s="11" customFormat="1" ht="13.5" customHeight="1">
      <c r="A156" s="904"/>
      <c r="B156" s="898" t="s">
        <v>681</v>
      </c>
      <c r="C156" s="898"/>
      <c r="D156" s="898"/>
      <c r="E156" s="898"/>
      <c r="F156" s="898"/>
      <c r="G156" s="898"/>
      <c r="H156" s="898"/>
      <c r="I156" s="898"/>
      <c r="J156" s="898"/>
      <c r="K156" s="898"/>
      <c r="L156" s="898"/>
      <c r="M156" s="898"/>
      <c r="N156" s="898"/>
      <c r="O156" s="898"/>
      <c r="P156" s="899"/>
    </row>
    <row r="157" spans="1:16" s="11" customFormat="1" ht="14.25" customHeight="1">
      <c r="A157" s="904"/>
      <c r="B157" s="898" t="s">
        <v>682</v>
      </c>
      <c r="C157" s="898"/>
      <c r="D157" s="898"/>
      <c r="E157" s="898"/>
      <c r="F157" s="898"/>
      <c r="G157" s="898"/>
      <c r="H157" s="898"/>
      <c r="I157" s="898"/>
      <c r="J157" s="898"/>
      <c r="K157" s="898"/>
      <c r="L157" s="898"/>
      <c r="M157" s="898"/>
      <c r="N157" s="898"/>
      <c r="O157" s="898"/>
      <c r="P157" s="899"/>
    </row>
    <row r="158" spans="1:16" s="11" customFormat="1" ht="15" customHeight="1">
      <c r="A158" s="904"/>
      <c r="B158" s="898" t="s">
        <v>683</v>
      </c>
      <c r="C158" s="898"/>
      <c r="D158" s="898"/>
      <c r="E158" s="898"/>
      <c r="F158" s="898"/>
      <c r="G158" s="898"/>
      <c r="H158" s="898"/>
      <c r="I158" s="898"/>
      <c r="J158" s="898"/>
      <c r="K158" s="898"/>
      <c r="L158" s="898"/>
      <c r="M158" s="898"/>
      <c r="N158" s="898"/>
      <c r="O158" s="898"/>
      <c r="P158" s="899"/>
    </row>
    <row r="159" spans="1:16" s="11" customFormat="1" ht="11.25" customHeight="1">
      <c r="A159" s="904"/>
      <c r="B159" s="898" t="s">
        <v>358</v>
      </c>
      <c r="C159" s="898"/>
      <c r="D159" s="898"/>
      <c r="E159" s="898"/>
      <c r="F159" s="898"/>
      <c r="G159" s="898"/>
      <c r="H159" s="898"/>
      <c r="I159" s="898"/>
      <c r="J159" s="898"/>
      <c r="K159" s="898"/>
      <c r="L159" s="898"/>
      <c r="M159" s="898"/>
      <c r="N159" s="898"/>
      <c r="O159" s="898"/>
      <c r="P159" s="899"/>
    </row>
    <row r="160" spans="1:16" s="11" customFormat="1" ht="12.75">
      <c r="A160" s="904"/>
      <c r="B160" s="667" t="s">
        <v>15</v>
      </c>
      <c r="C160" s="371" t="s">
        <v>359</v>
      </c>
      <c r="D160" s="674">
        <v>321805</v>
      </c>
      <c r="E160" s="674">
        <v>48270</v>
      </c>
      <c r="F160" s="674">
        <v>273535</v>
      </c>
      <c r="G160" s="674">
        <v>87229</v>
      </c>
      <c r="H160" s="674">
        <v>13084</v>
      </c>
      <c r="I160" s="674">
        <v>0</v>
      </c>
      <c r="J160" s="674">
        <v>0</v>
      </c>
      <c r="K160" s="674">
        <v>13084</v>
      </c>
      <c r="L160" s="674">
        <v>74145</v>
      </c>
      <c r="M160" s="674">
        <v>0</v>
      </c>
      <c r="N160" s="674">
        <v>0</v>
      </c>
      <c r="O160" s="674">
        <v>0</v>
      </c>
      <c r="P160" s="675">
        <v>74145</v>
      </c>
    </row>
    <row r="161" spans="1:16" s="11" customFormat="1" ht="12.75">
      <c r="A161" s="904"/>
      <c r="B161" s="37" t="s">
        <v>732</v>
      </c>
      <c r="C161" s="41"/>
      <c r="D161" s="203">
        <v>87229</v>
      </c>
      <c r="E161" s="203">
        <v>13084</v>
      </c>
      <c r="F161" s="203">
        <v>74145</v>
      </c>
      <c r="G161" s="111">
        <v>87229</v>
      </c>
      <c r="H161" s="203">
        <v>13084</v>
      </c>
      <c r="I161" s="111">
        <v>0</v>
      </c>
      <c r="J161" s="111">
        <v>0</v>
      </c>
      <c r="K161" s="111">
        <v>13084</v>
      </c>
      <c r="L161" s="203">
        <v>74145</v>
      </c>
      <c r="M161" s="111">
        <v>0</v>
      </c>
      <c r="N161" s="111">
        <v>0</v>
      </c>
      <c r="O161" s="111">
        <v>0</v>
      </c>
      <c r="P161" s="112">
        <v>74145</v>
      </c>
    </row>
    <row r="162" spans="1:16" s="11" customFormat="1" ht="12.75">
      <c r="A162" s="904"/>
      <c r="B162" s="38" t="s">
        <v>649</v>
      </c>
      <c r="C162" s="39" t="s">
        <v>360</v>
      </c>
      <c r="D162" s="198">
        <v>3397</v>
      </c>
      <c r="E162" s="198">
        <v>0</v>
      </c>
      <c r="F162" s="198">
        <v>3397</v>
      </c>
      <c r="G162" s="103">
        <v>3397</v>
      </c>
      <c r="H162" s="198">
        <v>0</v>
      </c>
      <c r="I162" s="103"/>
      <c r="J162" s="103"/>
      <c r="K162" s="103">
        <v>0</v>
      </c>
      <c r="L162" s="198">
        <v>3397</v>
      </c>
      <c r="M162" s="103"/>
      <c r="N162" s="103"/>
      <c r="O162" s="103"/>
      <c r="P162" s="104">
        <v>3397</v>
      </c>
    </row>
    <row r="163" spans="1:16" s="11" customFormat="1" ht="12.75">
      <c r="A163" s="904"/>
      <c r="B163" s="38" t="s">
        <v>649</v>
      </c>
      <c r="C163" s="39" t="s">
        <v>404</v>
      </c>
      <c r="D163" s="198">
        <v>600</v>
      </c>
      <c r="E163" s="198">
        <v>600</v>
      </c>
      <c r="F163" s="198">
        <v>0</v>
      </c>
      <c r="G163" s="103">
        <v>600</v>
      </c>
      <c r="H163" s="198">
        <v>600</v>
      </c>
      <c r="I163" s="103"/>
      <c r="J163" s="103"/>
      <c r="K163" s="103">
        <v>600</v>
      </c>
      <c r="L163" s="198">
        <v>0</v>
      </c>
      <c r="M163" s="103"/>
      <c r="N163" s="103"/>
      <c r="O163" s="103"/>
      <c r="P163" s="104">
        <v>0</v>
      </c>
    </row>
    <row r="164" spans="1:16" s="11" customFormat="1" ht="12.75">
      <c r="A164" s="904"/>
      <c r="B164" s="38" t="s">
        <v>593</v>
      </c>
      <c r="C164" s="39" t="s">
        <v>361</v>
      </c>
      <c r="D164" s="198">
        <v>554</v>
      </c>
      <c r="E164" s="198">
        <v>0</v>
      </c>
      <c r="F164" s="198">
        <v>554</v>
      </c>
      <c r="G164" s="103">
        <v>554</v>
      </c>
      <c r="H164" s="198">
        <v>0</v>
      </c>
      <c r="I164" s="103"/>
      <c r="J164" s="103"/>
      <c r="K164" s="103">
        <v>0</v>
      </c>
      <c r="L164" s="198">
        <v>554</v>
      </c>
      <c r="M164" s="103"/>
      <c r="N164" s="103"/>
      <c r="O164" s="103"/>
      <c r="P164" s="104">
        <v>554</v>
      </c>
    </row>
    <row r="165" spans="1:16" s="11" customFormat="1" ht="12.75">
      <c r="A165" s="904"/>
      <c r="B165" s="38" t="s">
        <v>593</v>
      </c>
      <c r="C165" s="39" t="s">
        <v>405</v>
      </c>
      <c r="D165" s="198">
        <v>98</v>
      </c>
      <c r="E165" s="198">
        <v>98</v>
      </c>
      <c r="F165" s="198">
        <v>0</v>
      </c>
      <c r="G165" s="103">
        <v>98</v>
      </c>
      <c r="H165" s="198">
        <v>98</v>
      </c>
      <c r="I165" s="103"/>
      <c r="J165" s="103"/>
      <c r="K165" s="103">
        <v>98</v>
      </c>
      <c r="L165" s="198">
        <v>0</v>
      </c>
      <c r="M165" s="103"/>
      <c r="N165" s="103"/>
      <c r="O165" s="103"/>
      <c r="P165" s="104">
        <v>0</v>
      </c>
    </row>
    <row r="166" spans="1:16" s="11" customFormat="1" ht="12.75">
      <c r="A166" s="904"/>
      <c r="B166" s="38" t="s">
        <v>918</v>
      </c>
      <c r="C166" s="39" t="s">
        <v>362</v>
      </c>
      <c r="D166" s="198">
        <v>30320</v>
      </c>
      <c r="E166" s="198">
        <v>0</v>
      </c>
      <c r="F166" s="198">
        <v>30320</v>
      </c>
      <c r="G166" s="103">
        <v>30320</v>
      </c>
      <c r="H166" s="198">
        <v>0</v>
      </c>
      <c r="I166" s="103"/>
      <c r="J166" s="103"/>
      <c r="K166" s="103">
        <v>0</v>
      </c>
      <c r="L166" s="198">
        <v>30320</v>
      </c>
      <c r="M166" s="103"/>
      <c r="N166" s="103"/>
      <c r="O166" s="103"/>
      <c r="P166" s="104">
        <v>30320</v>
      </c>
    </row>
    <row r="167" spans="1:16" s="11" customFormat="1" ht="12.75">
      <c r="A167" s="904"/>
      <c r="B167" s="38" t="s">
        <v>918</v>
      </c>
      <c r="C167" s="39" t="s">
        <v>406</v>
      </c>
      <c r="D167" s="198">
        <v>5351</v>
      </c>
      <c r="E167" s="198">
        <v>5351</v>
      </c>
      <c r="F167" s="198">
        <v>0</v>
      </c>
      <c r="G167" s="103">
        <v>5351</v>
      </c>
      <c r="H167" s="198">
        <v>5351</v>
      </c>
      <c r="I167" s="103"/>
      <c r="J167" s="103"/>
      <c r="K167" s="103">
        <v>5351</v>
      </c>
      <c r="L167" s="198">
        <v>0</v>
      </c>
      <c r="M167" s="103"/>
      <c r="N167" s="103"/>
      <c r="O167" s="103"/>
      <c r="P167" s="104">
        <v>0</v>
      </c>
    </row>
    <row r="168" spans="1:16" s="11" customFormat="1" ht="12.75">
      <c r="A168" s="904"/>
      <c r="B168" s="38" t="s">
        <v>595</v>
      </c>
      <c r="C168" s="39" t="s">
        <v>363</v>
      </c>
      <c r="D168" s="198">
        <v>11243</v>
      </c>
      <c r="E168" s="198">
        <v>0</v>
      </c>
      <c r="F168" s="198">
        <v>11243</v>
      </c>
      <c r="G168" s="103">
        <v>11243</v>
      </c>
      <c r="H168" s="198">
        <v>0</v>
      </c>
      <c r="I168" s="103"/>
      <c r="J168" s="103"/>
      <c r="K168" s="103">
        <v>0</v>
      </c>
      <c r="L168" s="198">
        <v>11243</v>
      </c>
      <c r="M168" s="103"/>
      <c r="N168" s="103"/>
      <c r="O168" s="103"/>
      <c r="P168" s="104">
        <v>11243</v>
      </c>
    </row>
    <row r="169" spans="1:16" s="11" customFormat="1" ht="12.75">
      <c r="A169" s="904"/>
      <c r="B169" s="38" t="s">
        <v>595</v>
      </c>
      <c r="C169" s="39" t="s">
        <v>407</v>
      </c>
      <c r="D169" s="198">
        <v>1983</v>
      </c>
      <c r="E169" s="198">
        <v>1983</v>
      </c>
      <c r="F169" s="198">
        <v>0</v>
      </c>
      <c r="G169" s="103">
        <v>1983</v>
      </c>
      <c r="H169" s="198">
        <v>1983</v>
      </c>
      <c r="I169" s="103"/>
      <c r="J169" s="103"/>
      <c r="K169" s="103">
        <v>1983</v>
      </c>
      <c r="L169" s="198">
        <v>0</v>
      </c>
      <c r="M169" s="103"/>
      <c r="N169" s="103"/>
      <c r="O169" s="103"/>
      <c r="P169" s="104">
        <v>0</v>
      </c>
    </row>
    <row r="170" spans="1:16" s="11" customFormat="1" ht="12.75">
      <c r="A170" s="904"/>
      <c r="B170" s="38" t="s">
        <v>861</v>
      </c>
      <c r="C170" s="39" t="s">
        <v>364</v>
      </c>
      <c r="D170" s="198">
        <v>22598</v>
      </c>
      <c r="E170" s="198">
        <v>0</v>
      </c>
      <c r="F170" s="198">
        <v>22598</v>
      </c>
      <c r="G170" s="103">
        <v>22598</v>
      </c>
      <c r="H170" s="198">
        <v>0</v>
      </c>
      <c r="I170" s="103"/>
      <c r="J170" s="103"/>
      <c r="K170" s="103">
        <v>0</v>
      </c>
      <c r="L170" s="198">
        <v>22598</v>
      </c>
      <c r="M170" s="103"/>
      <c r="N170" s="103"/>
      <c r="O170" s="103"/>
      <c r="P170" s="104">
        <v>22598</v>
      </c>
    </row>
    <row r="171" spans="1:16" s="11" customFormat="1" ht="12.75">
      <c r="A171" s="904"/>
      <c r="B171" s="38" t="s">
        <v>861</v>
      </c>
      <c r="C171" s="39" t="s">
        <v>383</v>
      </c>
      <c r="D171" s="198">
        <v>3987</v>
      </c>
      <c r="E171" s="198">
        <v>3987</v>
      </c>
      <c r="F171" s="198">
        <v>0</v>
      </c>
      <c r="G171" s="103">
        <v>3987</v>
      </c>
      <c r="H171" s="198">
        <v>3987</v>
      </c>
      <c r="I171" s="103"/>
      <c r="J171" s="103"/>
      <c r="K171" s="103">
        <v>3987</v>
      </c>
      <c r="L171" s="198">
        <v>0</v>
      </c>
      <c r="M171" s="103"/>
      <c r="N171" s="103"/>
      <c r="O171" s="103"/>
      <c r="P171" s="104">
        <v>0</v>
      </c>
    </row>
    <row r="172" spans="1:16" s="11" customFormat="1" ht="12.75">
      <c r="A172" s="904"/>
      <c r="B172" s="38" t="s">
        <v>671</v>
      </c>
      <c r="C172" s="39" t="s">
        <v>365</v>
      </c>
      <c r="D172" s="198">
        <v>2911</v>
      </c>
      <c r="E172" s="198">
        <v>0</v>
      </c>
      <c r="F172" s="198">
        <v>2911</v>
      </c>
      <c r="G172" s="103">
        <v>2911</v>
      </c>
      <c r="H172" s="198">
        <v>0</v>
      </c>
      <c r="I172" s="103"/>
      <c r="J172" s="103"/>
      <c r="K172" s="103">
        <v>0</v>
      </c>
      <c r="L172" s="198">
        <v>2911</v>
      </c>
      <c r="M172" s="103"/>
      <c r="N172" s="103"/>
      <c r="O172" s="103"/>
      <c r="P172" s="104">
        <v>2911</v>
      </c>
    </row>
    <row r="173" spans="1:16" s="11" customFormat="1" ht="12.75">
      <c r="A173" s="904"/>
      <c r="B173" s="38" t="s">
        <v>671</v>
      </c>
      <c r="C173" s="39" t="s">
        <v>408</v>
      </c>
      <c r="D173" s="198">
        <v>513</v>
      </c>
      <c r="E173" s="198">
        <v>513</v>
      </c>
      <c r="F173" s="198">
        <v>0</v>
      </c>
      <c r="G173" s="103">
        <v>513</v>
      </c>
      <c r="H173" s="198">
        <v>513</v>
      </c>
      <c r="I173" s="103"/>
      <c r="J173" s="103"/>
      <c r="K173" s="103">
        <v>513</v>
      </c>
      <c r="L173" s="198">
        <v>0</v>
      </c>
      <c r="M173" s="103"/>
      <c r="N173" s="103"/>
      <c r="O173" s="103"/>
      <c r="P173" s="104">
        <v>0</v>
      </c>
    </row>
    <row r="174" spans="1:16" s="11" customFormat="1" ht="12.75">
      <c r="A174" s="904"/>
      <c r="B174" s="38" t="s">
        <v>869</v>
      </c>
      <c r="C174" s="39" t="s">
        <v>366</v>
      </c>
      <c r="D174" s="198">
        <v>190</v>
      </c>
      <c r="E174" s="198">
        <v>0</v>
      </c>
      <c r="F174" s="198">
        <v>190</v>
      </c>
      <c r="G174" s="103">
        <v>190</v>
      </c>
      <c r="H174" s="198">
        <v>0</v>
      </c>
      <c r="I174" s="103"/>
      <c r="J174" s="103"/>
      <c r="K174" s="103">
        <v>0</v>
      </c>
      <c r="L174" s="198">
        <v>190</v>
      </c>
      <c r="M174" s="103"/>
      <c r="N174" s="103"/>
      <c r="O174" s="103"/>
      <c r="P174" s="104">
        <v>190</v>
      </c>
    </row>
    <row r="175" spans="1:16" s="11" customFormat="1" ht="12.75">
      <c r="A175" s="904"/>
      <c r="B175" s="38" t="s">
        <v>869</v>
      </c>
      <c r="C175" s="39" t="s">
        <v>409</v>
      </c>
      <c r="D175" s="198">
        <v>34</v>
      </c>
      <c r="E175" s="198">
        <v>34</v>
      </c>
      <c r="F175" s="198">
        <v>0</v>
      </c>
      <c r="G175" s="103">
        <v>34</v>
      </c>
      <c r="H175" s="198">
        <v>34</v>
      </c>
      <c r="I175" s="103"/>
      <c r="J175" s="103"/>
      <c r="K175" s="103">
        <v>34</v>
      </c>
      <c r="L175" s="198">
        <v>0</v>
      </c>
      <c r="M175" s="103"/>
      <c r="N175" s="103"/>
      <c r="O175" s="103"/>
      <c r="P175" s="104">
        <v>0</v>
      </c>
    </row>
    <row r="176" spans="1:16" s="11" customFormat="1" ht="12.75">
      <c r="A176" s="904"/>
      <c r="B176" s="38" t="s">
        <v>542</v>
      </c>
      <c r="C176" s="39" t="s">
        <v>374</v>
      </c>
      <c r="D176" s="198">
        <v>2932</v>
      </c>
      <c r="E176" s="198">
        <v>0</v>
      </c>
      <c r="F176" s="198">
        <v>2932</v>
      </c>
      <c r="G176" s="103">
        <v>2932</v>
      </c>
      <c r="H176" s="198">
        <v>0</v>
      </c>
      <c r="I176" s="103"/>
      <c r="J176" s="103"/>
      <c r="K176" s="103">
        <v>0</v>
      </c>
      <c r="L176" s="198">
        <v>2932</v>
      </c>
      <c r="M176" s="103"/>
      <c r="N176" s="103"/>
      <c r="O176" s="103"/>
      <c r="P176" s="104">
        <v>2932</v>
      </c>
    </row>
    <row r="177" spans="1:16" s="11" customFormat="1" ht="12.75">
      <c r="A177" s="904"/>
      <c r="B177" s="38" t="s">
        <v>542</v>
      </c>
      <c r="C177" s="39" t="s">
        <v>469</v>
      </c>
      <c r="D177" s="198">
        <v>518</v>
      </c>
      <c r="E177" s="198">
        <v>518</v>
      </c>
      <c r="F177" s="198">
        <v>0</v>
      </c>
      <c r="G177" s="103">
        <v>518</v>
      </c>
      <c r="H177" s="198">
        <v>518</v>
      </c>
      <c r="I177" s="103"/>
      <c r="J177" s="103"/>
      <c r="K177" s="103">
        <v>518</v>
      </c>
      <c r="L177" s="198">
        <v>0</v>
      </c>
      <c r="M177" s="103"/>
      <c r="N177" s="103"/>
      <c r="O177" s="103"/>
      <c r="P177" s="104">
        <v>0</v>
      </c>
    </row>
    <row r="178" spans="1:16" s="11" customFormat="1" ht="12.75">
      <c r="A178" s="904"/>
      <c r="B178" s="38" t="s">
        <v>278</v>
      </c>
      <c r="C178" s="39"/>
      <c r="D178" s="198">
        <v>145034</v>
      </c>
      <c r="E178" s="198">
        <v>21755</v>
      </c>
      <c r="F178" s="198">
        <v>123279</v>
      </c>
      <c r="G178" s="103"/>
      <c r="H178" s="198"/>
      <c r="I178" s="103"/>
      <c r="J178" s="103"/>
      <c r="K178" s="103"/>
      <c r="L178" s="198"/>
      <c r="M178" s="103"/>
      <c r="N178" s="103"/>
      <c r="O178" s="103"/>
      <c r="P178" s="104"/>
    </row>
    <row r="179" spans="1:16" s="11" customFormat="1" ht="12.75">
      <c r="A179" s="904"/>
      <c r="B179" s="38" t="s">
        <v>396</v>
      </c>
      <c r="C179" s="39"/>
      <c r="D179" s="198">
        <v>89542</v>
      </c>
      <c r="E179" s="198">
        <v>13431</v>
      </c>
      <c r="F179" s="198">
        <v>76111</v>
      </c>
      <c r="G179" s="103"/>
      <c r="H179" s="198"/>
      <c r="I179" s="103"/>
      <c r="J179" s="103"/>
      <c r="K179" s="103"/>
      <c r="L179" s="198"/>
      <c r="M179" s="103"/>
      <c r="N179" s="103"/>
      <c r="O179" s="103"/>
      <c r="P179" s="104"/>
    </row>
    <row r="180" spans="1:17" s="11" customFormat="1" ht="13.5" customHeight="1">
      <c r="A180" s="904" t="s">
        <v>470</v>
      </c>
      <c r="B180" s="902" t="s">
        <v>356</v>
      </c>
      <c r="C180" s="902"/>
      <c r="D180" s="902"/>
      <c r="E180" s="902"/>
      <c r="F180" s="902"/>
      <c r="G180" s="902"/>
      <c r="H180" s="902"/>
      <c r="I180" s="902"/>
      <c r="J180" s="902"/>
      <c r="K180" s="902"/>
      <c r="L180" s="902"/>
      <c r="M180" s="902"/>
      <c r="N180" s="902"/>
      <c r="O180" s="902"/>
      <c r="P180" s="903"/>
      <c r="Q180" s="62"/>
    </row>
    <row r="181" spans="1:17" s="11" customFormat="1" ht="12.75">
      <c r="A181" s="904"/>
      <c r="B181" s="893" t="s">
        <v>357</v>
      </c>
      <c r="C181" s="893"/>
      <c r="D181" s="893"/>
      <c r="E181" s="893"/>
      <c r="F181" s="893"/>
      <c r="G181" s="893"/>
      <c r="H181" s="893"/>
      <c r="I181" s="893"/>
      <c r="J181" s="893"/>
      <c r="K181" s="893"/>
      <c r="L181" s="893"/>
      <c r="M181" s="893"/>
      <c r="N181" s="893"/>
      <c r="O181" s="893"/>
      <c r="P181" s="894"/>
      <c r="Q181" s="62"/>
    </row>
    <row r="182" spans="1:16" s="11" customFormat="1" ht="12.75">
      <c r="A182" s="904"/>
      <c r="B182" s="893" t="s">
        <v>778</v>
      </c>
      <c r="C182" s="893"/>
      <c r="D182" s="893"/>
      <c r="E182" s="893"/>
      <c r="F182" s="893"/>
      <c r="G182" s="893"/>
      <c r="H182" s="893"/>
      <c r="I182" s="893"/>
      <c r="J182" s="893"/>
      <c r="K182" s="893"/>
      <c r="L182" s="893"/>
      <c r="M182" s="893"/>
      <c r="N182" s="893"/>
      <c r="O182" s="893"/>
      <c r="P182" s="894"/>
    </row>
    <row r="183" spans="1:16" s="11" customFormat="1" ht="12.75">
      <c r="A183" s="904"/>
      <c r="B183" s="893" t="s">
        <v>358</v>
      </c>
      <c r="C183" s="893"/>
      <c r="D183" s="893"/>
      <c r="E183" s="893"/>
      <c r="F183" s="893"/>
      <c r="G183" s="893"/>
      <c r="H183" s="893"/>
      <c r="I183" s="893"/>
      <c r="J183" s="893"/>
      <c r="K183" s="893"/>
      <c r="L183" s="893"/>
      <c r="M183" s="893"/>
      <c r="N183" s="893"/>
      <c r="O183" s="893"/>
      <c r="P183" s="894"/>
    </row>
    <row r="184" spans="1:16" s="11" customFormat="1" ht="12.75">
      <c r="A184" s="904"/>
      <c r="B184" s="371" t="s">
        <v>15</v>
      </c>
      <c r="C184" s="371" t="s">
        <v>359</v>
      </c>
      <c r="D184" s="674">
        <f>D185+D186+D203</f>
        <v>207960</v>
      </c>
      <c r="E184" s="674">
        <f aca="true" t="shared" si="30" ref="E184:P184">E185+E186+E203</f>
        <v>27152</v>
      </c>
      <c r="F184" s="674">
        <f t="shared" si="30"/>
        <v>180808</v>
      </c>
      <c r="G184" s="674">
        <f t="shared" si="30"/>
        <v>108651</v>
      </c>
      <c r="H184" s="674">
        <f t="shared" si="30"/>
        <v>16298</v>
      </c>
      <c r="I184" s="674">
        <f t="shared" si="30"/>
        <v>0</v>
      </c>
      <c r="J184" s="674">
        <f t="shared" si="30"/>
        <v>0</v>
      </c>
      <c r="K184" s="674">
        <f t="shared" si="30"/>
        <v>16298</v>
      </c>
      <c r="L184" s="674">
        <f t="shared" si="30"/>
        <v>92353</v>
      </c>
      <c r="M184" s="674">
        <f t="shared" si="30"/>
        <v>0</v>
      </c>
      <c r="N184" s="674">
        <f t="shared" si="30"/>
        <v>0</v>
      </c>
      <c r="O184" s="674">
        <f t="shared" si="30"/>
        <v>0</v>
      </c>
      <c r="P184" s="675">
        <f t="shared" si="30"/>
        <v>92353</v>
      </c>
    </row>
    <row r="185" spans="1:16" s="11" customFormat="1" ht="12.75">
      <c r="A185" s="904"/>
      <c r="B185" s="39" t="s">
        <v>742</v>
      </c>
      <c r="C185" s="39"/>
      <c r="D185" s="198">
        <f>E185+F185</f>
        <v>26951</v>
      </c>
      <c r="E185" s="198">
        <v>0</v>
      </c>
      <c r="F185" s="198">
        <v>26951</v>
      </c>
      <c r="G185" s="198"/>
      <c r="H185" s="198"/>
      <c r="I185" s="680"/>
      <c r="J185" s="103"/>
      <c r="K185" s="103"/>
      <c r="L185" s="198"/>
      <c r="M185" s="103"/>
      <c r="N185" s="103"/>
      <c r="O185" s="103"/>
      <c r="P185" s="104"/>
    </row>
    <row r="186" spans="1:16" s="11" customFormat="1" ht="12.75">
      <c r="A186" s="904"/>
      <c r="B186" s="671" t="s">
        <v>732</v>
      </c>
      <c r="C186" s="676"/>
      <c r="D186" s="203">
        <f>E186+F186</f>
        <v>108651</v>
      </c>
      <c r="E186" s="203">
        <f>H186</f>
        <v>16298</v>
      </c>
      <c r="F186" s="203">
        <f>L186</f>
        <v>92353</v>
      </c>
      <c r="G186" s="203">
        <f>L186+H186</f>
        <v>108651</v>
      </c>
      <c r="H186" s="203">
        <f>I186+J186+K186</f>
        <v>16298</v>
      </c>
      <c r="I186" s="203"/>
      <c r="J186" s="203"/>
      <c r="K186" s="203">
        <f>SUM(K187:K202)</f>
        <v>16298</v>
      </c>
      <c r="L186" s="203">
        <f>SUM(L187:L202)</f>
        <v>92353</v>
      </c>
      <c r="M186" s="203"/>
      <c r="N186" s="203"/>
      <c r="O186" s="203"/>
      <c r="P186" s="439">
        <f>SUM(P187:P202)</f>
        <v>92353</v>
      </c>
    </row>
    <row r="187" spans="1:16" s="11" customFormat="1" ht="12.75">
      <c r="A187" s="904"/>
      <c r="B187" s="38" t="s">
        <v>649</v>
      </c>
      <c r="C187" s="39" t="s">
        <v>360</v>
      </c>
      <c r="D187" s="198">
        <f>E187+F187</f>
        <v>5699</v>
      </c>
      <c r="E187" s="198">
        <f aca="true" t="shared" si="31" ref="E187:E202">H187</f>
        <v>0</v>
      </c>
      <c r="F187" s="198">
        <f>L187</f>
        <v>5699</v>
      </c>
      <c r="G187" s="198">
        <f>L187+H187</f>
        <v>5699</v>
      </c>
      <c r="H187" s="198">
        <f aca="true" t="shared" si="32" ref="H187:H202">I187+J187+K187</f>
        <v>0</v>
      </c>
      <c r="I187" s="103"/>
      <c r="J187" s="103"/>
      <c r="K187" s="103"/>
      <c r="L187" s="198">
        <f>M187+N187+O187+P187</f>
        <v>5699</v>
      </c>
      <c r="M187" s="103"/>
      <c r="N187" s="103"/>
      <c r="O187" s="103"/>
      <c r="P187" s="104">
        <v>5699</v>
      </c>
    </row>
    <row r="188" spans="1:16" s="11" customFormat="1" ht="12.75">
      <c r="A188" s="904"/>
      <c r="B188" s="38" t="s">
        <v>649</v>
      </c>
      <c r="C188" s="39" t="s">
        <v>404</v>
      </c>
      <c r="D188" s="198">
        <f aca="true" t="shared" si="33" ref="D188:D202">E188+F188</f>
        <v>1006</v>
      </c>
      <c r="E188" s="198">
        <f t="shared" si="31"/>
        <v>1006</v>
      </c>
      <c r="F188" s="198"/>
      <c r="G188" s="198"/>
      <c r="H188" s="198">
        <f t="shared" si="32"/>
        <v>1006</v>
      </c>
      <c r="I188" s="103"/>
      <c r="J188" s="103"/>
      <c r="K188" s="103">
        <v>1006</v>
      </c>
      <c r="L188" s="198"/>
      <c r="M188" s="103"/>
      <c r="N188" s="103"/>
      <c r="O188" s="103"/>
      <c r="P188" s="104"/>
    </row>
    <row r="189" spans="1:16" s="11" customFormat="1" ht="12.75">
      <c r="A189" s="904"/>
      <c r="B189" s="38" t="s">
        <v>593</v>
      </c>
      <c r="C189" s="39" t="s">
        <v>361</v>
      </c>
      <c r="D189" s="198">
        <f t="shared" si="33"/>
        <v>925</v>
      </c>
      <c r="E189" s="198">
        <f t="shared" si="31"/>
        <v>0</v>
      </c>
      <c r="F189" s="198">
        <f aca="true" t="shared" si="34" ref="F189:F201">L189</f>
        <v>925</v>
      </c>
      <c r="G189" s="198">
        <f aca="true" t="shared" si="35" ref="G189:G201">L189+H189</f>
        <v>925</v>
      </c>
      <c r="H189" s="198">
        <f t="shared" si="32"/>
        <v>0</v>
      </c>
      <c r="I189" s="103"/>
      <c r="J189" s="103"/>
      <c r="K189" s="103"/>
      <c r="L189" s="198">
        <f aca="true" t="shared" si="36" ref="L189:L203">M189+N189+O189+P189</f>
        <v>925</v>
      </c>
      <c r="M189" s="103"/>
      <c r="N189" s="103"/>
      <c r="O189" s="103"/>
      <c r="P189" s="104">
        <v>925</v>
      </c>
    </row>
    <row r="190" spans="1:16" s="11" customFormat="1" ht="12.75">
      <c r="A190" s="904"/>
      <c r="B190" s="38" t="s">
        <v>593</v>
      </c>
      <c r="C190" s="39" t="s">
        <v>405</v>
      </c>
      <c r="D190" s="198">
        <f t="shared" si="33"/>
        <v>163</v>
      </c>
      <c r="E190" s="198">
        <f t="shared" si="31"/>
        <v>163</v>
      </c>
      <c r="F190" s="198"/>
      <c r="G190" s="198"/>
      <c r="H190" s="198">
        <f t="shared" si="32"/>
        <v>163</v>
      </c>
      <c r="I190" s="103"/>
      <c r="J190" s="103"/>
      <c r="K190" s="103">
        <v>163</v>
      </c>
      <c r="L190" s="198"/>
      <c r="M190" s="103"/>
      <c r="N190" s="103"/>
      <c r="O190" s="103"/>
      <c r="P190" s="104"/>
    </row>
    <row r="191" spans="1:16" s="11" customFormat="1" ht="12.75">
      <c r="A191" s="904"/>
      <c r="B191" s="38" t="s">
        <v>918</v>
      </c>
      <c r="C191" s="39" t="s">
        <v>362</v>
      </c>
      <c r="D191" s="198">
        <f t="shared" si="33"/>
        <v>65621</v>
      </c>
      <c r="E191" s="198">
        <f t="shared" si="31"/>
        <v>0</v>
      </c>
      <c r="F191" s="198">
        <f t="shared" si="34"/>
        <v>65621</v>
      </c>
      <c r="G191" s="198">
        <f t="shared" si="35"/>
        <v>65621</v>
      </c>
      <c r="H191" s="198">
        <f t="shared" si="32"/>
        <v>0</v>
      </c>
      <c r="I191" s="103"/>
      <c r="J191" s="103"/>
      <c r="K191" s="103"/>
      <c r="L191" s="198">
        <f t="shared" si="36"/>
        <v>65621</v>
      </c>
      <c r="M191" s="103"/>
      <c r="N191" s="103"/>
      <c r="O191" s="103"/>
      <c r="P191" s="104">
        <v>65621</v>
      </c>
    </row>
    <row r="192" spans="1:16" s="11" customFormat="1" ht="12.75">
      <c r="A192" s="904"/>
      <c r="B192" s="38" t="s">
        <v>918</v>
      </c>
      <c r="C192" s="39" t="s">
        <v>406</v>
      </c>
      <c r="D192" s="198">
        <f t="shared" si="33"/>
        <v>11580</v>
      </c>
      <c r="E192" s="198">
        <f t="shared" si="31"/>
        <v>11580</v>
      </c>
      <c r="F192" s="198"/>
      <c r="G192" s="198"/>
      <c r="H192" s="198">
        <f t="shared" si="32"/>
        <v>11580</v>
      </c>
      <c r="I192" s="103"/>
      <c r="J192" s="103"/>
      <c r="K192" s="103">
        <v>11580</v>
      </c>
      <c r="L192" s="198"/>
      <c r="M192" s="103"/>
      <c r="N192" s="103"/>
      <c r="O192" s="103"/>
      <c r="P192" s="104"/>
    </row>
    <row r="193" spans="1:16" s="11" customFormat="1" ht="12.75">
      <c r="A193" s="904"/>
      <c r="B193" s="38" t="s">
        <v>595</v>
      </c>
      <c r="C193" s="39" t="s">
        <v>363</v>
      </c>
      <c r="D193" s="198">
        <f t="shared" si="33"/>
        <v>3415</v>
      </c>
      <c r="E193" s="198">
        <f t="shared" si="31"/>
        <v>0</v>
      </c>
      <c r="F193" s="198">
        <f t="shared" si="34"/>
        <v>3415</v>
      </c>
      <c r="G193" s="198">
        <f t="shared" si="35"/>
        <v>3415</v>
      </c>
      <c r="H193" s="198">
        <f t="shared" si="32"/>
        <v>0</v>
      </c>
      <c r="I193" s="103"/>
      <c r="J193" s="103"/>
      <c r="K193" s="103"/>
      <c r="L193" s="198">
        <f t="shared" si="36"/>
        <v>3415</v>
      </c>
      <c r="M193" s="103"/>
      <c r="N193" s="103"/>
      <c r="O193" s="103"/>
      <c r="P193" s="104">
        <v>3415</v>
      </c>
    </row>
    <row r="194" spans="1:16" s="11" customFormat="1" ht="12.75">
      <c r="A194" s="904"/>
      <c r="B194" s="38" t="s">
        <v>595</v>
      </c>
      <c r="C194" s="39" t="s">
        <v>407</v>
      </c>
      <c r="D194" s="198">
        <f t="shared" si="33"/>
        <v>603</v>
      </c>
      <c r="E194" s="198">
        <f t="shared" si="31"/>
        <v>603</v>
      </c>
      <c r="F194" s="198"/>
      <c r="G194" s="198"/>
      <c r="H194" s="198">
        <f t="shared" si="32"/>
        <v>603</v>
      </c>
      <c r="I194" s="103"/>
      <c r="J194" s="103"/>
      <c r="K194" s="103">
        <v>603</v>
      </c>
      <c r="L194" s="198"/>
      <c r="M194" s="103"/>
      <c r="N194" s="103"/>
      <c r="O194" s="103"/>
      <c r="P194" s="104"/>
    </row>
    <row r="195" spans="1:16" s="11" customFormat="1" ht="12.75">
      <c r="A195" s="904"/>
      <c r="B195" s="38" t="s">
        <v>861</v>
      </c>
      <c r="C195" s="39" t="s">
        <v>364</v>
      </c>
      <c r="D195" s="198">
        <f t="shared" si="33"/>
        <v>740</v>
      </c>
      <c r="E195" s="198">
        <f t="shared" si="31"/>
        <v>0</v>
      </c>
      <c r="F195" s="198">
        <f t="shared" si="34"/>
        <v>740</v>
      </c>
      <c r="G195" s="198">
        <f t="shared" si="35"/>
        <v>740</v>
      </c>
      <c r="H195" s="198">
        <f t="shared" si="32"/>
        <v>0</v>
      </c>
      <c r="I195" s="103"/>
      <c r="J195" s="103"/>
      <c r="K195" s="103"/>
      <c r="L195" s="198">
        <f t="shared" si="36"/>
        <v>740</v>
      </c>
      <c r="M195" s="103"/>
      <c r="N195" s="103"/>
      <c r="O195" s="103"/>
      <c r="P195" s="104">
        <v>740</v>
      </c>
    </row>
    <row r="196" spans="1:16" s="11" customFormat="1" ht="12.75">
      <c r="A196" s="904"/>
      <c r="B196" s="38" t="s">
        <v>861</v>
      </c>
      <c r="C196" s="39" t="s">
        <v>383</v>
      </c>
      <c r="D196" s="198">
        <f t="shared" si="33"/>
        <v>130</v>
      </c>
      <c r="E196" s="198">
        <f t="shared" si="31"/>
        <v>130</v>
      </c>
      <c r="F196" s="198"/>
      <c r="G196" s="198"/>
      <c r="H196" s="198">
        <f t="shared" si="32"/>
        <v>130</v>
      </c>
      <c r="I196" s="103"/>
      <c r="J196" s="103"/>
      <c r="K196" s="103">
        <v>130</v>
      </c>
      <c r="L196" s="198"/>
      <c r="M196" s="103"/>
      <c r="N196" s="103"/>
      <c r="O196" s="103"/>
      <c r="P196" s="104"/>
    </row>
    <row r="197" spans="1:16" s="11" customFormat="1" ht="12.75">
      <c r="A197" s="904"/>
      <c r="B197" s="38" t="s">
        <v>671</v>
      </c>
      <c r="C197" s="39" t="s">
        <v>365</v>
      </c>
      <c r="D197" s="198">
        <f t="shared" si="33"/>
        <v>14145</v>
      </c>
      <c r="E197" s="198">
        <f t="shared" si="31"/>
        <v>0</v>
      </c>
      <c r="F197" s="198">
        <f t="shared" si="34"/>
        <v>14145</v>
      </c>
      <c r="G197" s="198">
        <f t="shared" si="35"/>
        <v>14145</v>
      </c>
      <c r="H197" s="198">
        <f t="shared" si="32"/>
        <v>0</v>
      </c>
      <c r="I197" s="103"/>
      <c r="J197" s="103"/>
      <c r="K197" s="103"/>
      <c r="L197" s="198">
        <f t="shared" si="36"/>
        <v>14145</v>
      </c>
      <c r="M197" s="103"/>
      <c r="N197" s="103"/>
      <c r="O197" s="103"/>
      <c r="P197" s="104">
        <v>14145</v>
      </c>
    </row>
    <row r="198" spans="1:16" s="11" customFormat="1" ht="12.75">
      <c r="A198" s="904"/>
      <c r="B198" s="38" t="s">
        <v>671</v>
      </c>
      <c r="C198" s="39" t="s">
        <v>408</v>
      </c>
      <c r="D198" s="198">
        <f t="shared" si="33"/>
        <v>2496</v>
      </c>
      <c r="E198" s="198">
        <f t="shared" si="31"/>
        <v>2496</v>
      </c>
      <c r="F198" s="198"/>
      <c r="G198" s="198"/>
      <c r="H198" s="198">
        <f t="shared" si="32"/>
        <v>2496</v>
      </c>
      <c r="I198" s="103"/>
      <c r="J198" s="103"/>
      <c r="K198" s="103">
        <v>2496</v>
      </c>
      <c r="L198" s="198"/>
      <c r="M198" s="103"/>
      <c r="N198" s="103"/>
      <c r="O198" s="103"/>
      <c r="P198" s="104"/>
    </row>
    <row r="199" spans="1:16" s="11" customFormat="1" ht="12.75">
      <c r="A199" s="904"/>
      <c r="B199" s="38" t="s">
        <v>869</v>
      </c>
      <c r="C199" s="39" t="s">
        <v>366</v>
      </c>
      <c r="D199" s="198">
        <f t="shared" si="33"/>
        <v>278</v>
      </c>
      <c r="E199" s="198">
        <f t="shared" si="31"/>
        <v>0</v>
      </c>
      <c r="F199" s="198">
        <f t="shared" si="34"/>
        <v>278</v>
      </c>
      <c r="G199" s="198">
        <f t="shared" si="35"/>
        <v>278</v>
      </c>
      <c r="H199" s="198">
        <f t="shared" si="32"/>
        <v>0</v>
      </c>
      <c r="I199" s="103"/>
      <c r="J199" s="103"/>
      <c r="K199" s="103"/>
      <c r="L199" s="198">
        <f t="shared" si="36"/>
        <v>278</v>
      </c>
      <c r="M199" s="103"/>
      <c r="N199" s="103"/>
      <c r="O199" s="103"/>
      <c r="P199" s="104">
        <v>278</v>
      </c>
    </row>
    <row r="200" spans="1:16" s="11" customFormat="1" ht="12.75">
      <c r="A200" s="904"/>
      <c r="B200" s="38" t="s">
        <v>869</v>
      </c>
      <c r="C200" s="39" t="s">
        <v>409</v>
      </c>
      <c r="D200" s="198">
        <f t="shared" si="33"/>
        <v>50</v>
      </c>
      <c r="E200" s="198">
        <f t="shared" si="31"/>
        <v>50</v>
      </c>
      <c r="F200" s="198"/>
      <c r="G200" s="198"/>
      <c r="H200" s="198">
        <f t="shared" si="32"/>
        <v>50</v>
      </c>
      <c r="I200" s="103"/>
      <c r="J200" s="103"/>
      <c r="K200" s="103">
        <v>50</v>
      </c>
      <c r="L200" s="198"/>
      <c r="M200" s="103"/>
      <c r="N200" s="103"/>
      <c r="O200" s="103"/>
      <c r="P200" s="104"/>
    </row>
    <row r="201" spans="1:16" s="11" customFormat="1" ht="12.75">
      <c r="A201" s="904"/>
      <c r="B201" s="38" t="s">
        <v>542</v>
      </c>
      <c r="C201" s="39" t="s">
        <v>374</v>
      </c>
      <c r="D201" s="198">
        <f t="shared" si="33"/>
        <v>1530</v>
      </c>
      <c r="E201" s="198">
        <f t="shared" si="31"/>
        <v>0</v>
      </c>
      <c r="F201" s="198">
        <f t="shared" si="34"/>
        <v>1530</v>
      </c>
      <c r="G201" s="198">
        <f t="shared" si="35"/>
        <v>1530</v>
      </c>
      <c r="H201" s="198">
        <f t="shared" si="32"/>
        <v>0</v>
      </c>
      <c r="I201" s="103"/>
      <c r="J201" s="103"/>
      <c r="K201" s="103"/>
      <c r="L201" s="198">
        <f t="shared" si="36"/>
        <v>1530</v>
      </c>
      <c r="M201" s="103"/>
      <c r="N201" s="103"/>
      <c r="O201" s="103"/>
      <c r="P201" s="104">
        <v>1530</v>
      </c>
    </row>
    <row r="202" spans="1:16" s="11" customFormat="1" ht="12.75">
      <c r="A202" s="904"/>
      <c r="B202" s="38" t="s">
        <v>542</v>
      </c>
      <c r="C202" s="39" t="s">
        <v>469</v>
      </c>
      <c r="D202" s="198">
        <f t="shared" si="33"/>
        <v>270</v>
      </c>
      <c r="E202" s="198">
        <f t="shared" si="31"/>
        <v>270</v>
      </c>
      <c r="F202" s="198"/>
      <c r="G202" s="198"/>
      <c r="H202" s="198">
        <f t="shared" si="32"/>
        <v>270</v>
      </c>
      <c r="I202" s="103"/>
      <c r="J202" s="103"/>
      <c r="K202" s="103">
        <v>270</v>
      </c>
      <c r="L202" s="198"/>
      <c r="M202" s="103"/>
      <c r="N202" s="103"/>
      <c r="O202" s="103"/>
      <c r="P202" s="104"/>
    </row>
    <row r="203" spans="1:16" s="11" customFormat="1" ht="12.75">
      <c r="A203" s="904"/>
      <c r="B203" s="39" t="s">
        <v>278</v>
      </c>
      <c r="C203" s="39"/>
      <c r="D203" s="198">
        <f>E203+F203</f>
        <v>72358</v>
      </c>
      <c r="E203" s="198">
        <v>10854</v>
      </c>
      <c r="F203" s="198">
        <v>61504</v>
      </c>
      <c r="G203" s="198">
        <f>L203+H203</f>
        <v>0</v>
      </c>
      <c r="H203" s="198">
        <f>I203+J203+K203</f>
        <v>0</v>
      </c>
      <c r="I203" s="103"/>
      <c r="J203" s="103"/>
      <c r="K203" s="103"/>
      <c r="L203" s="198">
        <f t="shared" si="36"/>
        <v>0</v>
      </c>
      <c r="M203" s="103"/>
      <c r="N203" s="103"/>
      <c r="O203" s="103"/>
      <c r="P203" s="104"/>
    </row>
    <row r="204" spans="1:16" s="11" customFormat="1" ht="12.75">
      <c r="A204" s="904" t="s">
        <v>384</v>
      </c>
      <c r="B204" s="902" t="s">
        <v>356</v>
      </c>
      <c r="C204" s="902"/>
      <c r="D204" s="902"/>
      <c r="E204" s="902"/>
      <c r="F204" s="902"/>
      <c r="G204" s="902"/>
      <c r="H204" s="902"/>
      <c r="I204" s="902"/>
      <c r="J204" s="902"/>
      <c r="K204" s="902"/>
      <c r="L204" s="902"/>
      <c r="M204" s="902"/>
      <c r="N204" s="902"/>
      <c r="O204" s="902"/>
      <c r="P204" s="903"/>
    </row>
    <row r="205" spans="1:16" s="11" customFormat="1" ht="12.75">
      <c r="A205" s="904"/>
      <c r="B205" s="893" t="s">
        <v>357</v>
      </c>
      <c r="C205" s="893"/>
      <c r="D205" s="893"/>
      <c r="E205" s="893"/>
      <c r="F205" s="893"/>
      <c r="G205" s="893"/>
      <c r="H205" s="893"/>
      <c r="I205" s="893"/>
      <c r="J205" s="893"/>
      <c r="K205" s="893"/>
      <c r="L205" s="893"/>
      <c r="M205" s="893"/>
      <c r="N205" s="893"/>
      <c r="O205" s="893"/>
      <c r="P205" s="894"/>
    </row>
    <row r="206" spans="1:16" s="11" customFormat="1" ht="12.75">
      <c r="A206" s="904"/>
      <c r="B206" s="893" t="s">
        <v>777</v>
      </c>
      <c r="C206" s="893"/>
      <c r="D206" s="893"/>
      <c r="E206" s="893"/>
      <c r="F206" s="893"/>
      <c r="G206" s="893"/>
      <c r="H206" s="893"/>
      <c r="I206" s="893"/>
      <c r="J206" s="893"/>
      <c r="K206" s="893"/>
      <c r="L206" s="893"/>
      <c r="M206" s="893"/>
      <c r="N206" s="893"/>
      <c r="O206" s="893"/>
      <c r="P206" s="894"/>
    </row>
    <row r="207" spans="1:16" s="11" customFormat="1" ht="12.75">
      <c r="A207" s="904"/>
      <c r="B207" s="893" t="s">
        <v>358</v>
      </c>
      <c r="C207" s="893"/>
      <c r="D207" s="893"/>
      <c r="E207" s="893"/>
      <c r="F207" s="893"/>
      <c r="G207" s="893"/>
      <c r="H207" s="893"/>
      <c r="I207" s="893"/>
      <c r="J207" s="893"/>
      <c r="K207" s="893"/>
      <c r="L207" s="893"/>
      <c r="M207" s="893"/>
      <c r="N207" s="893"/>
      <c r="O207" s="893"/>
      <c r="P207" s="894"/>
    </row>
    <row r="208" spans="1:16" s="11" customFormat="1" ht="12.75">
      <c r="A208" s="904"/>
      <c r="B208" s="371" t="s">
        <v>15</v>
      </c>
      <c r="C208" s="371" t="s">
        <v>359</v>
      </c>
      <c r="D208" s="674">
        <f>D209+D210+D227</f>
        <v>256776</v>
      </c>
      <c r="E208" s="674">
        <f aca="true" t="shared" si="37" ref="E208:P208">E209+E210+E227</f>
        <v>34679</v>
      </c>
      <c r="F208" s="674">
        <f t="shared" si="37"/>
        <v>222097</v>
      </c>
      <c r="G208" s="674">
        <f t="shared" si="37"/>
        <v>139187</v>
      </c>
      <c r="H208" s="674">
        <f t="shared" si="37"/>
        <v>20878</v>
      </c>
      <c r="I208" s="674">
        <f t="shared" si="37"/>
        <v>0</v>
      </c>
      <c r="J208" s="674">
        <f t="shared" si="37"/>
        <v>0</v>
      </c>
      <c r="K208" s="674">
        <f t="shared" si="37"/>
        <v>20878</v>
      </c>
      <c r="L208" s="674">
        <f t="shared" si="37"/>
        <v>118309</v>
      </c>
      <c r="M208" s="674">
        <f t="shared" si="37"/>
        <v>0</v>
      </c>
      <c r="N208" s="674">
        <f t="shared" si="37"/>
        <v>0</v>
      </c>
      <c r="O208" s="674">
        <f t="shared" si="37"/>
        <v>0</v>
      </c>
      <c r="P208" s="675">
        <f t="shared" si="37"/>
        <v>118309</v>
      </c>
    </row>
    <row r="209" spans="1:16" s="11" customFormat="1" ht="12.75">
      <c r="A209" s="904"/>
      <c r="B209" s="39" t="s">
        <v>742</v>
      </c>
      <c r="C209" s="39"/>
      <c r="D209" s="198">
        <f>F209</f>
        <v>25582</v>
      </c>
      <c r="E209" s="198"/>
      <c r="F209" s="198">
        <v>25582</v>
      </c>
      <c r="G209" s="198"/>
      <c r="H209" s="198"/>
      <c r="I209" s="103"/>
      <c r="J209" s="103"/>
      <c r="K209" s="103"/>
      <c r="L209" s="198"/>
      <c r="M209" s="103"/>
      <c r="N209" s="103"/>
      <c r="O209" s="103"/>
      <c r="P209" s="104"/>
    </row>
    <row r="210" spans="1:16" s="11" customFormat="1" ht="12.75">
      <c r="A210" s="904"/>
      <c r="B210" s="41" t="s">
        <v>732</v>
      </c>
      <c r="C210" s="41"/>
      <c r="D210" s="203">
        <f>E210+F210</f>
        <v>139187</v>
      </c>
      <c r="E210" s="203">
        <f>H210</f>
        <v>20878</v>
      </c>
      <c r="F210" s="203">
        <f>L210</f>
        <v>118309</v>
      </c>
      <c r="G210" s="203">
        <f>H210+L210</f>
        <v>139187</v>
      </c>
      <c r="H210" s="203">
        <f>K210</f>
        <v>20878</v>
      </c>
      <c r="I210" s="203">
        <f aca="true" t="shared" si="38" ref="I210:P210">SUM(I211:I225)</f>
        <v>0</v>
      </c>
      <c r="J210" s="203">
        <f t="shared" si="38"/>
        <v>0</v>
      </c>
      <c r="K210" s="203">
        <f>SUM(K211:K226)</f>
        <v>20878</v>
      </c>
      <c r="L210" s="203">
        <f>P210</f>
        <v>118309</v>
      </c>
      <c r="M210" s="203">
        <f t="shared" si="38"/>
        <v>0</v>
      </c>
      <c r="N210" s="203">
        <f t="shared" si="38"/>
        <v>0</v>
      </c>
      <c r="O210" s="203">
        <f t="shared" si="38"/>
        <v>0</v>
      </c>
      <c r="P210" s="439">
        <f t="shared" si="38"/>
        <v>118309</v>
      </c>
    </row>
    <row r="211" spans="1:16" s="11" customFormat="1" ht="12.75">
      <c r="A211" s="904"/>
      <c r="B211" s="38" t="s">
        <v>649</v>
      </c>
      <c r="C211" s="39" t="s">
        <v>360</v>
      </c>
      <c r="D211" s="198">
        <f aca="true" t="shared" si="39" ref="D211:D226">E211+F211</f>
        <v>1540</v>
      </c>
      <c r="E211" s="198">
        <f aca="true" t="shared" si="40" ref="E211:E226">H211</f>
        <v>0</v>
      </c>
      <c r="F211" s="198">
        <f aca="true" t="shared" si="41" ref="F211:F226">L211</f>
        <v>1540</v>
      </c>
      <c r="G211" s="198">
        <f aca="true" t="shared" si="42" ref="G211:G226">H211+L211</f>
        <v>1540</v>
      </c>
      <c r="H211" s="198">
        <f aca="true" t="shared" si="43" ref="H211:H226">K211</f>
        <v>0</v>
      </c>
      <c r="I211" s="103"/>
      <c r="J211" s="103"/>
      <c r="K211" s="103"/>
      <c r="L211" s="198">
        <f aca="true" t="shared" si="44" ref="L211:L225">P211</f>
        <v>1540</v>
      </c>
      <c r="M211" s="103"/>
      <c r="N211" s="103"/>
      <c r="O211" s="103"/>
      <c r="P211" s="104">
        <v>1540</v>
      </c>
    </row>
    <row r="212" spans="1:16" s="11" customFormat="1" ht="12.75">
      <c r="A212" s="904"/>
      <c r="B212" s="38" t="s">
        <v>649</v>
      </c>
      <c r="C212" s="39" t="s">
        <v>404</v>
      </c>
      <c r="D212" s="198">
        <f t="shared" si="39"/>
        <v>272</v>
      </c>
      <c r="E212" s="198">
        <f t="shared" si="40"/>
        <v>272</v>
      </c>
      <c r="F212" s="198">
        <f t="shared" si="41"/>
        <v>0</v>
      </c>
      <c r="G212" s="198">
        <f t="shared" si="42"/>
        <v>272</v>
      </c>
      <c r="H212" s="198">
        <f t="shared" si="43"/>
        <v>272</v>
      </c>
      <c r="I212" s="103"/>
      <c r="J212" s="103"/>
      <c r="K212" s="103">
        <v>272</v>
      </c>
      <c r="L212" s="198"/>
      <c r="M212" s="103"/>
      <c r="N212" s="103"/>
      <c r="O212" s="103"/>
      <c r="P212" s="104"/>
    </row>
    <row r="213" spans="1:16" s="11" customFormat="1" ht="12.75">
      <c r="A213" s="904"/>
      <c r="B213" s="38" t="s">
        <v>593</v>
      </c>
      <c r="C213" s="39" t="s">
        <v>361</v>
      </c>
      <c r="D213" s="198">
        <f t="shared" si="39"/>
        <v>250</v>
      </c>
      <c r="E213" s="198">
        <f t="shared" si="40"/>
        <v>0</v>
      </c>
      <c r="F213" s="198">
        <f t="shared" si="41"/>
        <v>250</v>
      </c>
      <c r="G213" s="198">
        <f t="shared" si="42"/>
        <v>250</v>
      </c>
      <c r="H213" s="198">
        <f t="shared" si="43"/>
        <v>0</v>
      </c>
      <c r="I213" s="103"/>
      <c r="J213" s="103"/>
      <c r="K213" s="103"/>
      <c r="L213" s="198">
        <f t="shared" si="44"/>
        <v>250</v>
      </c>
      <c r="M213" s="103"/>
      <c r="N213" s="103"/>
      <c r="O213" s="103"/>
      <c r="P213" s="104">
        <v>250</v>
      </c>
    </row>
    <row r="214" spans="1:16" s="11" customFormat="1" ht="12.75">
      <c r="A214" s="904"/>
      <c r="B214" s="38" t="s">
        <v>593</v>
      </c>
      <c r="C214" s="39" t="s">
        <v>405</v>
      </c>
      <c r="D214" s="198">
        <f t="shared" si="39"/>
        <v>44</v>
      </c>
      <c r="E214" s="198">
        <f t="shared" si="40"/>
        <v>44</v>
      </c>
      <c r="F214" s="198">
        <f t="shared" si="41"/>
        <v>0</v>
      </c>
      <c r="G214" s="198">
        <f t="shared" si="42"/>
        <v>44</v>
      </c>
      <c r="H214" s="198">
        <f t="shared" si="43"/>
        <v>44</v>
      </c>
      <c r="I214" s="103"/>
      <c r="J214" s="103"/>
      <c r="K214" s="103">
        <v>44</v>
      </c>
      <c r="L214" s="198"/>
      <c r="M214" s="103"/>
      <c r="N214" s="103"/>
      <c r="O214" s="103"/>
      <c r="P214" s="104"/>
    </row>
    <row r="215" spans="1:16" s="11" customFormat="1" ht="12.75">
      <c r="A215" s="904"/>
      <c r="B215" s="38" t="s">
        <v>918</v>
      </c>
      <c r="C215" s="39" t="s">
        <v>362</v>
      </c>
      <c r="D215" s="198">
        <f t="shared" si="39"/>
        <v>35361</v>
      </c>
      <c r="E215" s="198">
        <f t="shared" si="40"/>
        <v>0</v>
      </c>
      <c r="F215" s="198">
        <f t="shared" si="41"/>
        <v>35361</v>
      </c>
      <c r="G215" s="198">
        <f t="shared" si="42"/>
        <v>35361</v>
      </c>
      <c r="H215" s="198">
        <f t="shared" si="43"/>
        <v>0</v>
      </c>
      <c r="I215" s="103"/>
      <c r="J215" s="103"/>
      <c r="K215" s="103"/>
      <c r="L215" s="198">
        <f t="shared" si="44"/>
        <v>35361</v>
      </c>
      <c r="M215" s="103"/>
      <c r="N215" s="103"/>
      <c r="O215" s="103"/>
      <c r="P215" s="104">
        <v>35361</v>
      </c>
    </row>
    <row r="216" spans="1:16" s="11" customFormat="1" ht="12.75">
      <c r="A216" s="904"/>
      <c r="B216" s="38" t="s">
        <v>918</v>
      </c>
      <c r="C216" s="39" t="s">
        <v>406</v>
      </c>
      <c r="D216" s="198">
        <f t="shared" si="39"/>
        <v>6240</v>
      </c>
      <c r="E216" s="198">
        <f t="shared" si="40"/>
        <v>6240</v>
      </c>
      <c r="F216" s="198">
        <f t="shared" si="41"/>
        <v>0</v>
      </c>
      <c r="G216" s="198">
        <f t="shared" si="42"/>
        <v>6240</v>
      </c>
      <c r="H216" s="198">
        <f t="shared" si="43"/>
        <v>6240</v>
      </c>
      <c r="I216" s="103"/>
      <c r="J216" s="103"/>
      <c r="K216" s="103">
        <v>6240</v>
      </c>
      <c r="L216" s="198"/>
      <c r="M216" s="103"/>
      <c r="N216" s="103"/>
      <c r="O216" s="103"/>
      <c r="P216" s="104"/>
    </row>
    <row r="217" spans="1:16" s="11" customFormat="1" ht="12.75">
      <c r="A217" s="904"/>
      <c r="B217" s="38" t="s">
        <v>595</v>
      </c>
      <c r="C217" s="39" t="s">
        <v>363</v>
      </c>
      <c r="D217" s="198">
        <f t="shared" si="39"/>
        <v>674</v>
      </c>
      <c r="E217" s="198">
        <f t="shared" si="40"/>
        <v>0</v>
      </c>
      <c r="F217" s="198">
        <f t="shared" si="41"/>
        <v>674</v>
      </c>
      <c r="G217" s="198">
        <f t="shared" si="42"/>
        <v>674</v>
      </c>
      <c r="H217" s="198">
        <f t="shared" si="43"/>
        <v>0</v>
      </c>
      <c r="I217" s="103"/>
      <c r="J217" s="103"/>
      <c r="K217" s="103"/>
      <c r="L217" s="198">
        <f t="shared" si="44"/>
        <v>674</v>
      </c>
      <c r="M217" s="103"/>
      <c r="N217" s="103"/>
      <c r="O217" s="103"/>
      <c r="P217" s="104">
        <v>674</v>
      </c>
    </row>
    <row r="218" spans="1:16" s="11" customFormat="1" ht="12.75">
      <c r="A218" s="904"/>
      <c r="B218" s="38" t="s">
        <v>595</v>
      </c>
      <c r="C218" s="39" t="s">
        <v>407</v>
      </c>
      <c r="D218" s="198">
        <f t="shared" si="39"/>
        <v>119</v>
      </c>
      <c r="E218" s="198">
        <f t="shared" si="40"/>
        <v>119</v>
      </c>
      <c r="F218" s="198">
        <f t="shared" si="41"/>
        <v>0</v>
      </c>
      <c r="G218" s="198">
        <f t="shared" si="42"/>
        <v>119</v>
      </c>
      <c r="H218" s="198">
        <f t="shared" si="43"/>
        <v>119</v>
      </c>
      <c r="I218" s="103"/>
      <c r="J218" s="103"/>
      <c r="K218" s="103">
        <v>119</v>
      </c>
      <c r="L218" s="198"/>
      <c r="M218" s="103"/>
      <c r="N218" s="103"/>
      <c r="O218" s="103"/>
      <c r="P218" s="104"/>
    </row>
    <row r="219" spans="1:16" s="11" customFormat="1" ht="12.75">
      <c r="A219" s="904"/>
      <c r="B219" s="38" t="s">
        <v>861</v>
      </c>
      <c r="C219" s="39" t="s">
        <v>364</v>
      </c>
      <c r="D219" s="198">
        <f t="shared" si="39"/>
        <v>3988</v>
      </c>
      <c r="E219" s="198">
        <f t="shared" si="40"/>
        <v>0</v>
      </c>
      <c r="F219" s="198">
        <f t="shared" si="41"/>
        <v>3988</v>
      </c>
      <c r="G219" s="198">
        <f t="shared" si="42"/>
        <v>3988</v>
      </c>
      <c r="H219" s="198">
        <f t="shared" si="43"/>
        <v>0</v>
      </c>
      <c r="I219" s="103"/>
      <c r="J219" s="103"/>
      <c r="K219" s="103"/>
      <c r="L219" s="198">
        <f t="shared" si="44"/>
        <v>3988</v>
      </c>
      <c r="M219" s="103"/>
      <c r="N219" s="103"/>
      <c r="O219" s="103"/>
      <c r="P219" s="104">
        <v>3988</v>
      </c>
    </row>
    <row r="220" spans="1:16" s="11" customFormat="1" ht="12.75">
      <c r="A220" s="904"/>
      <c r="B220" s="38" t="s">
        <v>861</v>
      </c>
      <c r="C220" s="39" t="s">
        <v>383</v>
      </c>
      <c r="D220" s="198">
        <f t="shared" si="39"/>
        <v>704</v>
      </c>
      <c r="E220" s="198">
        <f t="shared" si="40"/>
        <v>704</v>
      </c>
      <c r="F220" s="198">
        <f t="shared" si="41"/>
        <v>0</v>
      </c>
      <c r="G220" s="198">
        <f t="shared" si="42"/>
        <v>704</v>
      </c>
      <c r="H220" s="198">
        <f t="shared" si="43"/>
        <v>704</v>
      </c>
      <c r="I220" s="103"/>
      <c r="J220" s="103"/>
      <c r="K220" s="103">
        <v>704</v>
      </c>
      <c r="L220" s="198"/>
      <c r="M220" s="103"/>
      <c r="N220" s="103"/>
      <c r="O220" s="103"/>
      <c r="P220" s="104"/>
    </row>
    <row r="221" spans="1:16" s="11" customFormat="1" ht="12.75">
      <c r="A221" s="904"/>
      <c r="B221" s="38" t="s">
        <v>671</v>
      </c>
      <c r="C221" s="39" t="s">
        <v>365</v>
      </c>
      <c r="D221" s="198">
        <f t="shared" si="39"/>
        <v>71437</v>
      </c>
      <c r="E221" s="198">
        <f t="shared" si="40"/>
        <v>0</v>
      </c>
      <c r="F221" s="198">
        <f t="shared" si="41"/>
        <v>71437</v>
      </c>
      <c r="G221" s="198">
        <f t="shared" si="42"/>
        <v>71437</v>
      </c>
      <c r="H221" s="198">
        <f t="shared" si="43"/>
        <v>0</v>
      </c>
      <c r="I221" s="103"/>
      <c r="J221" s="103"/>
      <c r="K221" s="103"/>
      <c r="L221" s="198">
        <f t="shared" si="44"/>
        <v>71437</v>
      </c>
      <c r="M221" s="103"/>
      <c r="N221" s="103"/>
      <c r="O221" s="103"/>
      <c r="P221" s="104">
        <v>71437</v>
      </c>
    </row>
    <row r="222" spans="1:16" s="11" customFormat="1" ht="12.75">
      <c r="A222" s="904"/>
      <c r="B222" s="38" t="s">
        <v>671</v>
      </c>
      <c r="C222" s="39" t="s">
        <v>408</v>
      </c>
      <c r="D222" s="198">
        <f t="shared" si="39"/>
        <v>12607</v>
      </c>
      <c r="E222" s="198">
        <f t="shared" si="40"/>
        <v>12607</v>
      </c>
      <c r="F222" s="198">
        <f t="shared" si="41"/>
        <v>0</v>
      </c>
      <c r="G222" s="198">
        <f t="shared" si="42"/>
        <v>12607</v>
      </c>
      <c r="H222" s="198">
        <f t="shared" si="43"/>
        <v>12607</v>
      </c>
      <c r="I222" s="103"/>
      <c r="J222" s="103"/>
      <c r="K222" s="103">
        <v>12607</v>
      </c>
      <c r="L222" s="198"/>
      <c r="M222" s="103"/>
      <c r="N222" s="103"/>
      <c r="O222" s="103"/>
      <c r="P222" s="104"/>
    </row>
    <row r="223" spans="1:16" s="11" customFormat="1" ht="12.75">
      <c r="A223" s="904"/>
      <c r="B223" s="38" t="s">
        <v>869</v>
      </c>
      <c r="C223" s="39" t="s">
        <v>366</v>
      </c>
      <c r="D223" s="198">
        <f t="shared" si="39"/>
        <v>48</v>
      </c>
      <c r="E223" s="198">
        <f t="shared" si="40"/>
        <v>0</v>
      </c>
      <c r="F223" s="198">
        <f t="shared" si="41"/>
        <v>48</v>
      </c>
      <c r="G223" s="198">
        <f t="shared" si="42"/>
        <v>48</v>
      </c>
      <c r="H223" s="198">
        <f t="shared" si="43"/>
        <v>0</v>
      </c>
      <c r="I223" s="103"/>
      <c r="J223" s="103"/>
      <c r="K223" s="103"/>
      <c r="L223" s="198">
        <f t="shared" si="44"/>
        <v>48</v>
      </c>
      <c r="M223" s="103"/>
      <c r="N223" s="103"/>
      <c r="O223" s="103"/>
      <c r="P223" s="104">
        <v>48</v>
      </c>
    </row>
    <row r="224" spans="1:16" s="11" customFormat="1" ht="12.75">
      <c r="A224" s="904"/>
      <c r="B224" s="38" t="s">
        <v>869</v>
      </c>
      <c r="C224" s="39" t="s">
        <v>409</v>
      </c>
      <c r="D224" s="198">
        <f t="shared" si="39"/>
        <v>8</v>
      </c>
      <c r="E224" s="198">
        <f t="shared" si="40"/>
        <v>8</v>
      </c>
      <c r="F224" s="198">
        <f t="shared" si="41"/>
        <v>0</v>
      </c>
      <c r="G224" s="198">
        <f t="shared" si="42"/>
        <v>8</v>
      </c>
      <c r="H224" s="198">
        <f t="shared" si="43"/>
        <v>8</v>
      </c>
      <c r="I224" s="103"/>
      <c r="J224" s="103"/>
      <c r="K224" s="103">
        <v>8</v>
      </c>
      <c r="L224" s="198"/>
      <c r="M224" s="103"/>
      <c r="N224" s="103"/>
      <c r="O224" s="103"/>
      <c r="P224" s="104"/>
    </row>
    <row r="225" spans="1:16" s="11" customFormat="1" ht="12.75">
      <c r="A225" s="904"/>
      <c r="B225" s="38" t="s">
        <v>542</v>
      </c>
      <c r="C225" s="39" t="s">
        <v>374</v>
      </c>
      <c r="D225" s="198">
        <f t="shared" si="39"/>
        <v>5011</v>
      </c>
      <c r="E225" s="198">
        <f t="shared" si="40"/>
        <v>0</v>
      </c>
      <c r="F225" s="198">
        <f t="shared" si="41"/>
        <v>5011</v>
      </c>
      <c r="G225" s="198">
        <f t="shared" si="42"/>
        <v>5011</v>
      </c>
      <c r="H225" s="198">
        <f t="shared" si="43"/>
        <v>0</v>
      </c>
      <c r="I225" s="103"/>
      <c r="J225" s="103"/>
      <c r="K225" s="103"/>
      <c r="L225" s="198">
        <f t="shared" si="44"/>
        <v>5011</v>
      </c>
      <c r="M225" s="103"/>
      <c r="N225" s="103"/>
      <c r="O225" s="103"/>
      <c r="P225" s="104">
        <v>5011</v>
      </c>
    </row>
    <row r="226" spans="1:16" s="11" customFormat="1" ht="12.75">
      <c r="A226" s="904"/>
      <c r="B226" s="38" t="s">
        <v>542</v>
      </c>
      <c r="C226" s="39" t="s">
        <v>469</v>
      </c>
      <c r="D226" s="198">
        <f t="shared" si="39"/>
        <v>884</v>
      </c>
      <c r="E226" s="198">
        <f t="shared" si="40"/>
        <v>884</v>
      </c>
      <c r="F226" s="198">
        <f t="shared" si="41"/>
        <v>0</v>
      </c>
      <c r="G226" s="198">
        <f t="shared" si="42"/>
        <v>884</v>
      </c>
      <c r="H226" s="198">
        <f t="shared" si="43"/>
        <v>884</v>
      </c>
      <c r="I226" s="103"/>
      <c r="J226" s="103"/>
      <c r="K226" s="103">
        <v>884</v>
      </c>
      <c r="L226" s="198"/>
      <c r="M226" s="103"/>
      <c r="N226" s="103"/>
      <c r="O226" s="103"/>
      <c r="P226" s="104"/>
    </row>
    <row r="227" spans="1:16" s="11" customFormat="1" ht="12.75">
      <c r="A227" s="904"/>
      <c r="B227" s="39" t="s">
        <v>278</v>
      </c>
      <c r="C227" s="39"/>
      <c r="D227" s="198">
        <f>E227+F227</f>
        <v>92007</v>
      </c>
      <c r="E227" s="198">
        <v>13801</v>
      </c>
      <c r="F227" s="198">
        <v>78206</v>
      </c>
      <c r="G227" s="198"/>
      <c r="H227" s="198"/>
      <c r="I227" s="103"/>
      <c r="J227" s="103"/>
      <c r="K227" s="103"/>
      <c r="L227" s="198"/>
      <c r="M227" s="103"/>
      <c r="N227" s="103"/>
      <c r="O227" s="103"/>
      <c r="P227" s="104"/>
    </row>
    <row r="228" spans="1:16" s="11" customFormat="1" ht="12.75">
      <c r="A228" s="904" t="s">
        <v>385</v>
      </c>
      <c r="B228" s="902" t="s">
        <v>356</v>
      </c>
      <c r="C228" s="902"/>
      <c r="D228" s="902"/>
      <c r="E228" s="902"/>
      <c r="F228" s="902"/>
      <c r="G228" s="902"/>
      <c r="H228" s="902"/>
      <c r="I228" s="902"/>
      <c r="J228" s="902"/>
      <c r="K228" s="902"/>
      <c r="L228" s="902"/>
      <c r="M228" s="902"/>
      <c r="N228" s="902"/>
      <c r="O228" s="902"/>
      <c r="P228" s="903"/>
    </row>
    <row r="229" spans="1:16" s="11" customFormat="1" ht="12.75">
      <c r="A229" s="904"/>
      <c r="B229" s="893" t="s">
        <v>381</v>
      </c>
      <c r="C229" s="893"/>
      <c r="D229" s="893"/>
      <c r="E229" s="893"/>
      <c r="F229" s="893"/>
      <c r="G229" s="893"/>
      <c r="H229" s="893"/>
      <c r="I229" s="893"/>
      <c r="J229" s="893"/>
      <c r="K229" s="893"/>
      <c r="L229" s="893"/>
      <c r="M229" s="893"/>
      <c r="N229" s="893"/>
      <c r="O229" s="893"/>
      <c r="P229" s="894"/>
    </row>
    <row r="230" spans="1:16" s="11" customFormat="1" ht="12.75">
      <c r="A230" s="904"/>
      <c r="B230" s="893" t="s">
        <v>690</v>
      </c>
      <c r="C230" s="893"/>
      <c r="D230" s="893"/>
      <c r="E230" s="893"/>
      <c r="F230" s="893"/>
      <c r="G230" s="893"/>
      <c r="H230" s="893"/>
      <c r="I230" s="893"/>
      <c r="J230" s="893"/>
      <c r="K230" s="893"/>
      <c r="L230" s="893"/>
      <c r="M230" s="893"/>
      <c r="N230" s="893"/>
      <c r="O230" s="893"/>
      <c r="P230" s="894"/>
    </row>
    <row r="231" spans="1:16" s="11" customFormat="1" ht="12.75">
      <c r="A231" s="904"/>
      <c r="B231" s="893" t="s">
        <v>382</v>
      </c>
      <c r="C231" s="893"/>
      <c r="D231" s="893"/>
      <c r="E231" s="893"/>
      <c r="F231" s="893"/>
      <c r="G231" s="893"/>
      <c r="H231" s="893"/>
      <c r="I231" s="893"/>
      <c r="J231" s="893"/>
      <c r="K231" s="893"/>
      <c r="L231" s="893"/>
      <c r="M231" s="893"/>
      <c r="N231" s="893"/>
      <c r="O231" s="893"/>
      <c r="P231" s="894"/>
    </row>
    <row r="232" spans="1:16" s="11" customFormat="1" ht="12.75">
      <c r="A232" s="904"/>
      <c r="B232" s="371" t="s">
        <v>15</v>
      </c>
      <c r="C232" s="371" t="s">
        <v>359</v>
      </c>
      <c r="D232" s="674">
        <f aca="true" t="shared" si="45" ref="D232:P232">D233+D250</f>
        <v>245307</v>
      </c>
      <c r="E232" s="674">
        <f t="shared" si="45"/>
        <v>36798</v>
      </c>
      <c r="F232" s="674">
        <f t="shared" si="45"/>
        <v>208509</v>
      </c>
      <c r="G232" s="674">
        <f t="shared" si="45"/>
        <v>164411</v>
      </c>
      <c r="H232" s="674">
        <f t="shared" si="45"/>
        <v>25474</v>
      </c>
      <c r="I232" s="674">
        <f t="shared" si="45"/>
        <v>0</v>
      </c>
      <c r="J232" s="674">
        <f t="shared" si="45"/>
        <v>0</v>
      </c>
      <c r="K232" s="674">
        <f t="shared" si="45"/>
        <v>25474</v>
      </c>
      <c r="L232" s="674">
        <f t="shared" si="45"/>
        <v>138937</v>
      </c>
      <c r="M232" s="674">
        <f t="shared" si="45"/>
        <v>0</v>
      </c>
      <c r="N232" s="674">
        <f t="shared" si="45"/>
        <v>0</v>
      </c>
      <c r="O232" s="674">
        <f t="shared" si="45"/>
        <v>0</v>
      </c>
      <c r="P232" s="675">
        <f t="shared" si="45"/>
        <v>138937</v>
      </c>
    </row>
    <row r="233" spans="1:16" s="11" customFormat="1" ht="12.75">
      <c r="A233" s="904"/>
      <c r="B233" s="41" t="s">
        <v>732</v>
      </c>
      <c r="C233" s="41"/>
      <c r="D233" s="203">
        <f>SUM(D234:D249)</f>
        <v>164411</v>
      </c>
      <c r="E233" s="203">
        <f>SUM(E234:E249)</f>
        <v>25474</v>
      </c>
      <c r="F233" s="203">
        <f>SUM(F234:F249)</f>
        <v>138937</v>
      </c>
      <c r="G233" s="203">
        <f>SUM(G234:G249)</f>
        <v>164411</v>
      </c>
      <c r="H233" s="203">
        <f>SUM(H234:H249)</f>
        <v>25474</v>
      </c>
      <c r="I233" s="111"/>
      <c r="J233" s="111"/>
      <c r="K233" s="111">
        <f>SUM(K234:K249)</f>
        <v>25474</v>
      </c>
      <c r="L233" s="203">
        <f>SUM(L234:L249)</f>
        <v>138937</v>
      </c>
      <c r="M233" s="111"/>
      <c r="N233" s="111"/>
      <c r="O233" s="111"/>
      <c r="P233" s="112">
        <f>SUM(P234:P249)</f>
        <v>138937</v>
      </c>
    </row>
    <row r="234" spans="1:16" s="11" customFormat="1" ht="12.75">
      <c r="A234" s="904"/>
      <c r="B234" s="38" t="s">
        <v>649</v>
      </c>
      <c r="C234" s="39" t="s">
        <v>360</v>
      </c>
      <c r="D234" s="198">
        <f>E234+F234</f>
        <v>4046</v>
      </c>
      <c r="E234" s="198">
        <f>H234</f>
        <v>0</v>
      </c>
      <c r="F234" s="198">
        <f>L234</f>
        <v>4046</v>
      </c>
      <c r="G234" s="198">
        <f>H234+L234</f>
        <v>4046</v>
      </c>
      <c r="H234" s="198">
        <f>K234</f>
        <v>0</v>
      </c>
      <c r="I234" s="103"/>
      <c r="J234" s="103"/>
      <c r="K234" s="103"/>
      <c r="L234" s="198">
        <f>P234</f>
        <v>4046</v>
      </c>
      <c r="M234" s="103"/>
      <c r="N234" s="103"/>
      <c r="O234" s="103"/>
      <c r="P234" s="104">
        <v>4046</v>
      </c>
    </row>
    <row r="235" spans="1:16" s="11" customFormat="1" ht="12.75">
      <c r="A235" s="904"/>
      <c r="B235" s="38" t="s">
        <v>649</v>
      </c>
      <c r="C235" s="39" t="s">
        <v>404</v>
      </c>
      <c r="D235" s="198">
        <f aca="true" t="shared" si="46" ref="D235:D249">E235+F235</f>
        <v>107</v>
      </c>
      <c r="E235" s="198">
        <f aca="true" t="shared" si="47" ref="E235:E249">H235</f>
        <v>107</v>
      </c>
      <c r="F235" s="198">
        <f aca="true" t="shared" si="48" ref="F235:F249">L235</f>
        <v>0</v>
      </c>
      <c r="G235" s="198">
        <f aca="true" t="shared" si="49" ref="G235:G250">H235+L235</f>
        <v>107</v>
      </c>
      <c r="H235" s="198">
        <f aca="true" t="shared" si="50" ref="H235:H250">K235</f>
        <v>107</v>
      </c>
      <c r="I235" s="103"/>
      <c r="J235" s="103"/>
      <c r="K235" s="103">
        <v>107</v>
      </c>
      <c r="L235" s="198">
        <f aca="true" t="shared" si="51" ref="L235:L249">P235</f>
        <v>0</v>
      </c>
      <c r="M235" s="103"/>
      <c r="N235" s="103"/>
      <c r="O235" s="103"/>
      <c r="P235" s="104"/>
    </row>
    <row r="236" spans="1:16" s="11" customFormat="1" ht="12.75">
      <c r="A236" s="904"/>
      <c r="B236" s="38" t="s">
        <v>593</v>
      </c>
      <c r="C236" s="39" t="s">
        <v>361</v>
      </c>
      <c r="D236" s="198">
        <f t="shared" si="46"/>
        <v>657</v>
      </c>
      <c r="E236" s="198">
        <f t="shared" si="47"/>
        <v>0</v>
      </c>
      <c r="F236" s="198">
        <f t="shared" si="48"/>
        <v>657</v>
      </c>
      <c r="G236" s="198">
        <f t="shared" si="49"/>
        <v>657</v>
      </c>
      <c r="H236" s="198">
        <f t="shared" si="50"/>
        <v>0</v>
      </c>
      <c r="I236" s="103"/>
      <c r="J236" s="103"/>
      <c r="K236" s="103"/>
      <c r="L236" s="198">
        <f t="shared" si="51"/>
        <v>657</v>
      </c>
      <c r="M236" s="103"/>
      <c r="N236" s="103"/>
      <c r="O236" s="103"/>
      <c r="P236" s="104">
        <v>657</v>
      </c>
    </row>
    <row r="237" spans="1:16" s="11" customFormat="1" ht="12.75">
      <c r="A237" s="904"/>
      <c r="B237" s="38" t="s">
        <v>593</v>
      </c>
      <c r="C237" s="39" t="s">
        <v>405</v>
      </c>
      <c r="D237" s="198">
        <f t="shared" si="46"/>
        <v>17</v>
      </c>
      <c r="E237" s="198">
        <f t="shared" si="47"/>
        <v>17</v>
      </c>
      <c r="F237" s="198">
        <f t="shared" si="48"/>
        <v>0</v>
      </c>
      <c r="G237" s="198">
        <f t="shared" si="49"/>
        <v>17</v>
      </c>
      <c r="H237" s="198">
        <f t="shared" si="50"/>
        <v>17</v>
      </c>
      <c r="I237" s="103"/>
      <c r="J237" s="103"/>
      <c r="K237" s="103">
        <v>17</v>
      </c>
      <c r="L237" s="198">
        <f t="shared" si="51"/>
        <v>0</v>
      </c>
      <c r="M237" s="103"/>
      <c r="N237" s="103"/>
      <c r="O237" s="103"/>
      <c r="P237" s="104"/>
    </row>
    <row r="238" spans="1:16" s="11" customFormat="1" ht="12.75">
      <c r="A238" s="904"/>
      <c r="B238" s="38" t="s">
        <v>918</v>
      </c>
      <c r="C238" s="39" t="s">
        <v>362</v>
      </c>
      <c r="D238" s="198">
        <f t="shared" si="46"/>
        <v>83929</v>
      </c>
      <c r="E238" s="198">
        <f t="shared" si="47"/>
        <v>0</v>
      </c>
      <c r="F238" s="198">
        <f t="shared" si="48"/>
        <v>83929</v>
      </c>
      <c r="G238" s="198">
        <f t="shared" si="49"/>
        <v>83929</v>
      </c>
      <c r="H238" s="198">
        <f t="shared" si="50"/>
        <v>0</v>
      </c>
      <c r="I238" s="103"/>
      <c r="J238" s="103"/>
      <c r="K238" s="103"/>
      <c r="L238" s="198">
        <f t="shared" si="51"/>
        <v>83929</v>
      </c>
      <c r="M238" s="103"/>
      <c r="N238" s="103"/>
      <c r="O238" s="103"/>
      <c r="P238" s="104">
        <v>83929</v>
      </c>
    </row>
    <row r="239" spans="1:16" s="11" customFormat="1" ht="12.75">
      <c r="A239" s="904"/>
      <c r="B239" s="38" t="s">
        <v>918</v>
      </c>
      <c r="C239" s="39" t="s">
        <v>406</v>
      </c>
      <c r="D239" s="198">
        <f t="shared" si="46"/>
        <v>2223</v>
      </c>
      <c r="E239" s="198">
        <f t="shared" si="47"/>
        <v>2223</v>
      </c>
      <c r="F239" s="198">
        <f t="shared" si="48"/>
        <v>0</v>
      </c>
      <c r="G239" s="198">
        <f t="shared" si="49"/>
        <v>2223</v>
      </c>
      <c r="H239" s="198">
        <f t="shared" si="50"/>
        <v>2223</v>
      </c>
      <c r="I239" s="103"/>
      <c r="J239" s="103"/>
      <c r="K239" s="103">
        <v>2223</v>
      </c>
      <c r="L239" s="198">
        <f t="shared" si="51"/>
        <v>0</v>
      </c>
      <c r="M239" s="103"/>
      <c r="N239" s="103"/>
      <c r="O239" s="103"/>
      <c r="P239" s="104"/>
    </row>
    <row r="240" spans="1:16" s="11" customFormat="1" ht="12.75">
      <c r="A240" s="904"/>
      <c r="B240" s="38" t="s">
        <v>595</v>
      </c>
      <c r="C240" s="39" t="s">
        <v>363</v>
      </c>
      <c r="D240" s="198">
        <f t="shared" si="46"/>
        <v>6275</v>
      </c>
      <c r="E240" s="198">
        <f t="shared" si="47"/>
        <v>0</v>
      </c>
      <c r="F240" s="198">
        <f t="shared" si="48"/>
        <v>6275</v>
      </c>
      <c r="G240" s="198">
        <f t="shared" si="49"/>
        <v>6275</v>
      </c>
      <c r="H240" s="198">
        <f t="shared" si="50"/>
        <v>0</v>
      </c>
      <c r="I240" s="103"/>
      <c r="J240" s="103"/>
      <c r="K240" s="103"/>
      <c r="L240" s="198">
        <f t="shared" si="51"/>
        <v>6275</v>
      </c>
      <c r="M240" s="103"/>
      <c r="N240" s="103"/>
      <c r="O240" s="103"/>
      <c r="P240" s="104">
        <v>6275</v>
      </c>
    </row>
    <row r="241" spans="1:16" s="11" customFormat="1" ht="12.75">
      <c r="A241" s="904"/>
      <c r="B241" s="38" t="s">
        <v>595</v>
      </c>
      <c r="C241" s="39" t="s">
        <v>407</v>
      </c>
      <c r="D241" s="198">
        <f t="shared" si="46"/>
        <v>5152</v>
      </c>
      <c r="E241" s="198">
        <f t="shared" si="47"/>
        <v>5152</v>
      </c>
      <c r="F241" s="198">
        <f t="shared" si="48"/>
        <v>0</v>
      </c>
      <c r="G241" s="198">
        <f t="shared" si="49"/>
        <v>5152</v>
      </c>
      <c r="H241" s="198">
        <f t="shared" si="50"/>
        <v>5152</v>
      </c>
      <c r="I241" s="103"/>
      <c r="J241" s="103"/>
      <c r="K241" s="103">
        <v>5152</v>
      </c>
      <c r="L241" s="198">
        <f t="shared" si="51"/>
        <v>0</v>
      </c>
      <c r="M241" s="103"/>
      <c r="N241" s="103"/>
      <c r="O241" s="103"/>
      <c r="P241" s="104"/>
    </row>
    <row r="242" spans="1:16" s="11" customFormat="1" ht="12.75">
      <c r="A242" s="904"/>
      <c r="B242" s="38" t="s">
        <v>861</v>
      </c>
      <c r="C242" s="39" t="s">
        <v>364</v>
      </c>
      <c r="D242" s="198">
        <f t="shared" si="46"/>
        <v>27690</v>
      </c>
      <c r="E242" s="198">
        <f t="shared" si="47"/>
        <v>0</v>
      </c>
      <c r="F242" s="198">
        <f t="shared" si="48"/>
        <v>27690</v>
      </c>
      <c r="G242" s="198">
        <f t="shared" si="49"/>
        <v>27690</v>
      </c>
      <c r="H242" s="198">
        <f t="shared" si="50"/>
        <v>0</v>
      </c>
      <c r="I242" s="103"/>
      <c r="J242" s="103"/>
      <c r="K242" s="103"/>
      <c r="L242" s="198">
        <f t="shared" si="51"/>
        <v>27690</v>
      </c>
      <c r="M242" s="103"/>
      <c r="N242" s="103"/>
      <c r="O242" s="103"/>
      <c r="P242" s="104">
        <v>27690</v>
      </c>
    </row>
    <row r="243" spans="1:16" s="11" customFormat="1" ht="12.75">
      <c r="A243" s="904"/>
      <c r="B243" s="38" t="s">
        <v>861</v>
      </c>
      <c r="C243" s="39" t="s">
        <v>383</v>
      </c>
      <c r="D243" s="198">
        <f t="shared" si="46"/>
        <v>733</v>
      </c>
      <c r="E243" s="198">
        <f t="shared" si="47"/>
        <v>733</v>
      </c>
      <c r="F243" s="198">
        <f t="shared" si="48"/>
        <v>0</v>
      </c>
      <c r="G243" s="198">
        <f t="shared" si="49"/>
        <v>733</v>
      </c>
      <c r="H243" s="198">
        <f t="shared" si="50"/>
        <v>733</v>
      </c>
      <c r="I243" s="103"/>
      <c r="J243" s="103"/>
      <c r="K243" s="103">
        <v>733</v>
      </c>
      <c r="L243" s="198">
        <f t="shared" si="51"/>
        <v>0</v>
      </c>
      <c r="M243" s="103"/>
      <c r="N243" s="103"/>
      <c r="O243" s="103"/>
      <c r="P243" s="104"/>
    </row>
    <row r="244" spans="1:16" s="11" customFormat="1" ht="12.75">
      <c r="A244" s="904"/>
      <c r="B244" s="38" t="s">
        <v>671</v>
      </c>
      <c r="C244" s="39" t="s">
        <v>365</v>
      </c>
      <c r="D244" s="198">
        <f t="shared" si="46"/>
        <v>13712</v>
      </c>
      <c r="E244" s="198">
        <f t="shared" si="47"/>
        <v>0</v>
      </c>
      <c r="F244" s="198">
        <f t="shared" si="48"/>
        <v>13712</v>
      </c>
      <c r="G244" s="198">
        <f t="shared" si="49"/>
        <v>13712</v>
      </c>
      <c r="H244" s="198">
        <f t="shared" si="50"/>
        <v>0</v>
      </c>
      <c r="I244" s="103"/>
      <c r="J244" s="103"/>
      <c r="K244" s="103"/>
      <c r="L244" s="198">
        <f t="shared" si="51"/>
        <v>13712</v>
      </c>
      <c r="M244" s="103"/>
      <c r="N244" s="103"/>
      <c r="O244" s="103"/>
      <c r="P244" s="104">
        <v>13712</v>
      </c>
    </row>
    <row r="245" spans="1:16" s="11" customFormat="1" ht="12.75">
      <c r="A245" s="904"/>
      <c r="B245" s="38" t="s">
        <v>671</v>
      </c>
      <c r="C245" s="39" t="s">
        <v>408</v>
      </c>
      <c r="D245" s="198">
        <f t="shared" si="46"/>
        <v>16757</v>
      </c>
      <c r="E245" s="198">
        <f t="shared" si="47"/>
        <v>16757</v>
      </c>
      <c r="F245" s="198">
        <f t="shared" si="48"/>
        <v>0</v>
      </c>
      <c r="G245" s="198">
        <f t="shared" si="49"/>
        <v>16757</v>
      </c>
      <c r="H245" s="198">
        <f t="shared" si="50"/>
        <v>16757</v>
      </c>
      <c r="I245" s="103"/>
      <c r="J245" s="103"/>
      <c r="K245" s="103">
        <v>16757</v>
      </c>
      <c r="L245" s="198">
        <f t="shared" si="51"/>
        <v>0</v>
      </c>
      <c r="M245" s="103"/>
      <c r="N245" s="103"/>
      <c r="O245" s="103"/>
      <c r="P245" s="104"/>
    </row>
    <row r="246" spans="1:16" s="11" customFormat="1" ht="12.75">
      <c r="A246" s="904"/>
      <c r="B246" s="38" t="s">
        <v>869</v>
      </c>
      <c r="C246" s="39" t="s">
        <v>366</v>
      </c>
      <c r="D246" s="198">
        <f t="shared" si="46"/>
        <v>38</v>
      </c>
      <c r="E246" s="198">
        <f t="shared" si="47"/>
        <v>0</v>
      </c>
      <c r="F246" s="198">
        <f t="shared" si="48"/>
        <v>38</v>
      </c>
      <c r="G246" s="198">
        <f t="shared" si="49"/>
        <v>38</v>
      </c>
      <c r="H246" s="198">
        <f t="shared" si="50"/>
        <v>0</v>
      </c>
      <c r="I246" s="103"/>
      <c r="J246" s="103"/>
      <c r="K246" s="103"/>
      <c r="L246" s="198">
        <f t="shared" si="51"/>
        <v>38</v>
      </c>
      <c r="M246" s="103"/>
      <c r="N246" s="103"/>
      <c r="O246" s="103"/>
      <c r="P246" s="104">
        <v>38</v>
      </c>
    </row>
    <row r="247" spans="1:16" s="11" customFormat="1" ht="12.75">
      <c r="A247" s="904"/>
      <c r="B247" s="38" t="s">
        <v>869</v>
      </c>
      <c r="C247" s="39" t="s">
        <v>409</v>
      </c>
      <c r="D247" s="198">
        <f t="shared" si="46"/>
        <v>417</v>
      </c>
      <c r="E247" s="198">
        <f t="shared" si="47"/>
        <v>417</v>
      </c>
      <c r="F247" s="198">
        <f t="shared" si="48"/>
        <v>0</v>
      </c>
      <c r="G247" s="198">
        <f t="shared" si="49"/>
        <v>417</v>
      </c>
      <c r="H247" s="198">
        <f t="shared" si="50"/>
        <v>417</v>
      </c>
      <c r="I247" s="103"/>
      <c r="J247" s="103"/>
      <c r="K247" s="103">
        <v>417</v>
      </c>
      <c r="L247" s="198">
        <f t="shared" si="51"/>
        <v>0</v>
      </c>
      <c r="M247" s="103"/>
      <c r="N247" s="103"/>
      <c r="O247" s="103"/>
      <c r="P247" s="104"/>
    </row>
    <row r="248" spans="1:16" s="11" customFormat="1" ht="12.75">
      <c r="A248" s="904"/>
      <c r="B248" s="38" t="s">
        <v>542</v>
      </c>
      <c r="C248" s="39" t="s">
        <v>374</v>
      </c>
      <c r="D248" s="198">
        <f t="shared" si="46"/>
        <v>2590</v>
      </c>
      <c r="E248" s="198">
        <f t="shared" si="47"/>
        <v>0</v>
      </c>
      <c r="F248" s="198">
        <f t="shared" si="48"/>
        <v>2590</v>
      </c>
      <c r="G248" s="198">
        <f t="shared" si="49"/>
        <v>2590</v>
      </c>
      <c r="H248" s="198">
        <f t="shared" si="50"/>
        <v>0</v>
      </c>
      <c r="I248" s="103"/>
      <c r="J248" s="103"/>
      <c r="K248" s="103"/>
      <c r="L248" s="198">
        <f t="shared" si="51"/>
        <v>2590</v>
      </c>
      <c r="M248" s="103"/>
      <c r="N248" s="103"/>
      <c r="O248" s="103"/>
      <c r="P248" s="104">
        <v>2590</v>
      </c>
    </row>
    <row r="249" spans="1:16" s="11" customFormat="1" ht="12.75">
      <c r="A249" s="904"/>
      <c r="B249" s="38" t="s">
        <v>542</v>
      </c>
      <c r="C249" s="39" t="s">
        <v>469</v>
      </c>
      <c r="D249" s="198">
        <f t="shared" si="46"/>
        <v>68</v>
      </c>
      <c r="E249" s="198">
        <f t="shared" si="47"/>
        <v>68</v>
      </c>
      <c r="F249" s="198">
        <f t="shared" si="48"/>
        <v>0</v>
      </c>
      <c r="G249" s="198">
        <f t="shared" si="49"/>
        <v>68</v>
      </c>
      <c r="H249" s="198">
        <f t="shared" si="50"/>
        <v>68</v>
      </c>
      <c r="I249" s="103"/>
      <c r="J249" s="103"/>
      <c r="K249" s="103">
        <v>68</v>
      </c>
      <c r="L249" s="198">
        <f t="shared" si="51"/>
        <v>0</v>
      </c>
      <c r="M249" s="103"/>
      <c r="N249" s="103"/>
      <c r="O249" s="103"/>
      <c r="P249" s="104"/>
    </row>
    <row r="250" spans="1:16" s="11" customFormat="1" ht="12.75">
      <c r="A250" s="904"/>
      <c r="B250" s="39" t="s">
        <v>278</v>
      </c>
      <c r="C250" s="39"/>
      <c r="D250" s="198">
        <f>E250+F250</f>
        <v>80896</v>
      </c>
      <c r="E250" s="198">
        <v>11324</v>
      </c>
      <c r="F250" s="198">
        <v>69572</v>
      </c>
      <c r="G250" s="198">
        <f t="shared" si="49"/>
        <v>0</v>
      </c>
      <c r="H250" s="198">
        <f t="shared" si="50"/>
        <v>0</v>
      </c>
      <c r="I250" s="103"/>
      <c r="J250" s="103"/>
      <c r="K250" s="103"/>
      <c r="L250" s="198"/>
      <c r="M250" s="103"/>
      <c r="N250" s="103"/>
      <c r="O250" s="103"/>
      <c r="P250" s="104"/>
    </row>
    <row r="251" spans="1:16" s="11" customFormat="1" ht="12.75">
      <c r="A251" s="904" t="s">
        <v>294</v>
      </c>
      <c r="B251" s="902" t="s">
        <v>376</v>
      </c>
      <c r="C251" s="902"/>
      <c r="D251" s="902"/>
      <c r="E251" s="902"/>
      <c r="F251" s="902"/>
      <c r="G251" s="902"/>
      <c r="H251" s="902"/>
      <c r="I251" s="902"/>
      <c r="J251" s="902"/>
      <c r="K251" s="902"/>
      <c r="L251" s="902"/>
      <c r="M251" s="902"/>
      <c r="N251" s="902"/>
      <c r="O251" s="902"/>
      <c r="P251" s="903"/>
    </row>
    <row r="252" spans="1:16" s="11" customFormat="1" ht="12.75">
      <c r="A252" s="904"/>
      <c r="B252" s="893" t="s">
        <v>377</v>
      </c>
      <c r="C252" s="893"/>
      <c r="D252" s="893"/>
      <c r="E252" s="893"/>
      <c r="F252" s="893"/>
      <c r="G252" s="893"/>
      <c r="H252" s="893"/>
      <c r="I252" s="893"/>
      <c r="J252" s="893"/>
      <c r="K252" s="893"/>
      <c r="L252" s="893"/>
      <c r="M252" s="893"/>
      <c r="N252" s="893"/>
      <c r="O252" s="893"/>
      <c r="P252" s="894"/>
    </row>
    <row r="253" spans="1:16" s="11" customFormat="1" ht="12.75">
      <c r="A253" s="904"/>
      <c r="B253" s="893" t="s">
        <v>776</v>
      </c>
      <c r="C253" s="893"/>
      <c r="D253" s="893"/>
      <c r="E253" s="893"/>
      <c r="F253" s="893"/>
      <c r="G253" s="893"/>
      <c r="H253" s="893"/>
      <c r="I253" s="893"/>
      <c r="J253" s="893"/>
      <c r="K253" s="893"/>
      <c r="L253" s="893"/>
      <c r="M253" s="893"/>
      <c r="N253" s="893"/>
      <c r="O253" s="893"/>
      <c r="P253" s="894"/>
    </row>
    <row r="254" spans="1:16" s="11" customFormat="1" ht="12.75">
      <c r="A254" s="904"/>
      <c r="B254" s="893" t="s">
        <v>378</v>
      </c>
      <c r="C254" s="893"/>
      <c r="D254" s="893"/>
      <c r="E254" s="893"/>
      <c r="F254" s="893"/>
      <c r="G254" s="893"/>
      <c r="H254" s="893"/>
      <c r="I254" s="893"/>
      <c r="J254" s="893"/>
      <c r="K254" s="893"/>
      <c r="L254" s="893"/>
      <c r="M254" s="893"/>
      <c r="N254" s="893"/>
      <c r="O254" s="893"/>
      <c r="P254" s="894"/>
    </row>
    <row r="255" spans="1:16" s="11" customFormat="1" ht="12.75">
      <c r="A255" s="904"/>
      <c r="B255" s="371" t="s">
        <v>15</v>
      </c>
      <c r="C255" s="371" t="s">
        <v>359</v>
      </c>
      <c r="D255" s="674">
        <f>D256+D271+D272+D273</f>
        <v>287663</v>
      </c>
      <c r="E255" s="674">
        <f aca="true" t="shared" si="52" ref="E255:P255">E256+E271+E272+E273</f>
        <v>43149</v>
      </c>
      <c r="F255" s="674">
        <f t="shared" si="52"/>
        <v>244514</v>
      </c>
      <c r="G255" s="674">
        <f t="shared" si="52"/>
        <v>44200</v>
      </c>
      <c r="H255" s="674">
        <f t="shared" si="52"/>
        <v>6630</v>
      </c>
      <c r="I255" s="674">
        <f t="shared" si="52"/>
        <v>0</v>
      </c>
      <c r="J255" s="674">
        <f t="shared" si="52"/>
        <v>0</v>
      </c>
      <c r="K255" s="674">
        <f t="shared" si="52"/>
        <v>6630</v>
      </c>
      <c r="L255" s="674">
        <f t="shared" si="52"/>
        <v>37570</v>
      </c>
      <c r="M255" s="674">
        <f t="shared" si="52"/>
        <v>0</v>
      </c>
      <c r="N255" s="674">
        <f t="shared" si="52"/>
        <v>0</v>
      </c>
      <c r="O255" s="674">
        <f t="shared" si="52"/>
        <v>0</v>
      </c>
      <c r="P255" s="675">
        <f t="shared" si="52"/>
        <v>37570</v>
      </c>
    </row>
    <row r="256" spans="1:16" s="11" customFormat="1" ht="12.75">
      <c r="A256" s="904"/>
      <c r="B256" s="41" t="s">
        <v>732</v>
      </c>
      <c r="C256" s="41"/>
      <c r="D256" s="203">
        <f>E256+F256</f>
        <v>44200</v>
      </c>
      <c r="E256" s="203">
        <f>H256</f>
        <v>6630</v>
      </c>
      <c r="F256" s="203">
        <f>L256</f>
        <v>37570</v>
      </c>
      <c r="G256" s="203">
        <f>H256+L256</f>
        <v>44200</v>
      </c>
      <c r="H256" s="203">
        <f>K256</f>
        <v>6630</v>
      </c>
      <c r="I256" s="203">
        <f aca="true" t="shared" si="53" ref="I256:P256">SUM(I257:I270)</f>
        <v>0</v>
      </c>
      <c r="J256" s="203">
        <f t="shared" si="53"/>
        <v>0</v>
      </c>
      <c r="K256" s="203">
        <f t="shared" si="53"/>
        <v>6630</v>
      </c>
      <c r="L256" s="203">
        <f t="shared" si="53"/>
        <v>37570</v>
      </c>
      <c r="M256" s="203">
        <f t="shared" si="53"/>
        <v>0</v>
      </c>
      <c r="N256" s="203">
        <f t="shared" si="53"/>
        <v>0</v>
      </c>
      <c r="O256" s="203">
        <f t="shared" si="53"/>
        <v>0</v>
      </c>
      <c r="P256" s="439">
        <f t="shared" si="53"/>
        <v>37570</v>
      </c>
    </row>
    <row r="257" spans="1:16" s="11" customFormat="1" ht="12.75">
      <c r="A257" s="904"/>
      <c r="B257" s="38" t="s">
        <v>649</v>
      </c>
      <c r="C257" s="39" t="s">
        <v>360</v>
      </c>
      <c r="D257" s="198">
        <f>E257+F257</f>
        <v>3830</v>
      </c>
      <c r="E257" s="198">
        <f aca="true" t="shared" si="54" ref="E257:E270">H257</f>
        <v>0</v>
      </c>
      <c r="F257" s="198">
        <f aca="true" t="shared" si="55" ref="F257:F270">L257</f>
        <v>3830</v>
      </c>
      <c r="G257" s="198">
        <f>H257+L257</f>
        <v>3830</v>
      </c>
      <c r="H257" s="198">
        <f>K257</f>
        <v>0</v>
      </c>
      <c r="I257" s="103"/>
      <c r="J257" s="103"/>
      <c r="K257" s="103"/>
      <c r="L257" s="198">
        <f>P257</f>
        <v>3830</v>
      </c>
      <c r="M257" s="103"/>
      <c r="N257" s="103"/>
      <c r="O257" s="103"/>
      <c r="P257" s="104">
        <v>3830</v>
      </c>
    </row>
    <row r="258" spans="1:16" s="11" customFormat="1" ht="12.75">
      <c r="A258" s="904"/>
      <c r="B258" s="38" t="s">
        <v>649</v>
      </c>
      <c r="C258" s="39" t="s">
        <v>404</v>
      </c>
      <c r="D258" s="198">
        <f aca="true" t="shared" si="56" ref="D258:D273">E258+F258</f>
        <v>674</v>
      </c>
      <c r="E258" s="198">
        <f t="shared" si="54"/>
        <v>674</v>
      </c>
      <c r="F258" s="198">
        <f t="shared" si="55"/>
        <v>0</v>
      </c>
      <c r="G258" s="198">
        <f aca="true" t="shared" si="57" ref="G258:G270">H258+L258</f>
        <v>674</v>
      </c>
      <c r="H258" s="198">
        <f aca="true" t="shared" si="58" ref="H258:H270">K258</f>
        <v>674</v>
      </c>
      <c r="I258" s="103"/>
      <c r="J258" s="103"/>
      <c r="K258" s="103">
        <v>674</v>
      </c>
      <c r="L258" s="198">
        <f aca="true" t="shared" si="59" ref="L258:L270">P258</f>
        <v>0</v>
      </c>
      <c r="M258" s="103"/>
      <c r="N258" s="103"/>
      <c r="O258" s="103"/>
      <c r="P258" s="104"/>
    </row>
    <row r="259" spans="1:16" s="11" customFormat="1" ht="12.75">
      <c r="A259" s="904"/>
      <c r="B259" s="38" t="s">
        <v>593</v>
      </c>
      <c r="C259" s="39" t="s">
        <v>361</v>
      </c>
      <c r="D259" s="198">
        <f t="shared" si="56"/>
        <v>612</v>
      </c>
      <c r="E259" s="198">
        <f t="shared" si="54"/>
        <v>0</v>
      </c>
      <c r="F259" s="198">
        <f t="shared" si="55"/>
        <v>612</v>
      </c>
      <c r="G259" s="198">
        <f t="shared" si="57"/>
        <v>612</v>
      </c>
      <c r="H259" s="198">
        <f t="shared" si="58"/>
        <v>0</v>
      </c>
      <c r="I259" s="103"/>
      <c r="J259" s="103"/>
      <c r="K259" s="103"/>
      <c r="L259" s="198">
        <f t="shared" si="59"/>
        <v>612</v>
      </c>
      <c r="M259" s="103"/>
      <c r="N259" s="103"/>
      <c r="O259" s="103"/>
      <c r="P259" s="104">
        <v>612</v>
      </c>
    </row>
    <row r="260" spans="1:16" s="11" customFormat="1" ht="12.75">
      <c r="A260" s="904"/>
      <c r="B260" s="38" t="s">
        <v>593</v>
      </c>
      <c r="C260" s="39" t="s">
        <v>405</v>
      </c>
      <c r="D260" s="198">
        <f t="shared" si="56"/>
        <v>108</v>
      </c>
      <c r="E260" s="198">
        <f t="shared" si="54"/>
        <v>108</v>
      </c>
      <c r="F260" s="198">
        <f t="shared" si="55"/>
        <v>0</v>
      </c>
      <c r="G260" s="198">
        <f t="shared" si="57"/>
        <v>108</v>
      </c>
      <c r="H260" s="198">
        <f t="shared" si="58"/>
        <v>108</v>
      </c>
      <c r="I260" s="103"/>
      <c r="J260" s="103"/>
      <c r="K260" s="103">
        <v>108</v>
      </c>
      <c r="L260" s="198">
        <f t="shared" si="59"/>
        <v>0</v>
      </c>
      <c r="M260" s="103"/>
      <c r="N260" s="103"/>
      <c r="O260" s="103"/>
      <c r="P260" s="104"/>
    </row>
    <row r="261" spans="1:16" s="11" customFormat="1" ht="12.75">
      <c r="A261" s="904"/>
      <c r="B261" s="38" t="s">
        <v>918</v>
      </c>
      <c r="C261" s="39" t="s">
        <v>362</v>
      </c>
      <c r="D261" s="198">
        <f t="shared" si="56"/>
        <v>24968</v>
      </c>
      <c r="E261" s="198">
        <f t="shared" si="54"/>
        <v>0</v>
      </c>
      <c r="F261" s="198">
        <f t="shared" si="55"/>
        <v>24968</v>
      </c>
      <c r="G261" s="198">
        <f t="shared" si="57"/>
        <v>24968</v>
      </c>
      <c r="H261" s="198">
        <f t="shared" si="58"/>
        <v>0</v>
      </c>
      <c r="I261" s="103"/>
      <c r="J261" s="103"/>
      <c r="K261" s="103"/>
      <c r="L261" s="198">
        <f t="shared" si="59"/>
        <v>24968</v>
      </c>
      <c r="M261" s="103"/>
      <c r="N261" s="103"/>
      <c r="O261" s="103"/>
      <c r="P261" s="104">
        <v>24968</v>
      </c>
    </row>
    <row r="262" spans="1:16" s="11" customFormat="1" ht="12.75">
      <c r="A262" s="904"/>
      <c r="B262" s="38" t="s">
        <v>918</v>
      </c>
      <c r="C262" s="39" t="s">
        <v>406</v>
      </c>
      <c r="D262" s="198">
        <f t="shared" si="56"/>
        <v>4406</v>
      </c>
      <c r="E262" s="198">
        <f t="shared" si="54"/>
        <v>4406</v>
      </c>
      <c r="F262" s="198">
        <f t="shared" si="55"/>
        <v>0</v>
      </c>
      <c r="G262" s="198">
        <f t="shared" si="57"/>
        <v>4406</v>
      </c>
      <c r="H262" s="198">
        <f t="shared" si="58"/>
        <v>4406</v>
      </c>
      <c r="I262" s="103"/>
      <c r="J262" s="103"/>
      <c r="K262" s="103">
        <v>4406</v>
      </c>
      <c r="L262" s="198">
        <f t="shared" si="59"/>
        <v>0</v>
      </c>
      <c r="M262" s="103"/>
      <c r="N262" s="103"/>
      <c r="O262" s="103"/>
      <c r="P262" s="104"/>
    </row>
    <row r="263" spans="1:16" s="11" customFormat="1" ht="12.75">
      <c r="A263" s="904"/>
      <c r="B263" s="38" t="s">
        <v>595</v>
      </c>
      <c r="C263" s="39" t="s">
        <v>363</v>
      </c>
      <c r="D263" s="198">
        <f t="shared" si="56"/>
        <v>2040</v>
      </c>
      <c r="E263" s="198">
        <f t="shared" si="54"/>
        <v>0</v>
      </c>
      <c r="F263" s="198">
        <f t="shared" si="55"/>
        <v>2040</v>
      </c>
      <c r="G263" s="198">
        <f t="shared" si="57"/>
        <v>2040</v>
      </c>
      <c r="H263" s="198">
        <f t="shared" si="58"/>
        <v>0</v>
      </c>
      <c r="I263" s="103"/>
      <c r="J263" s="103"/>
      <c r="K263" s="103"/>
      <c r="L263" s="198">
        <f t="shared" si="59"/>
        <v>2040</v>
      </c>
      <c r="M263" s="103"/>
      <c r="N263" s="103"/>
      <c r="O263" s="103"/>
      <c r="P263" s="104">
        <v>2040</v>
      </c>
    </row>
    <row r="264" spans="1:16" s="11" customFormat="1" ht="12.75">
      <c r="A264" s="904"/>
      <c r="B264" s="38" t="s">
        <v>595</v>
      </c>
      <c r="C264" s="39" t="s">
        <v>407</v>
      </c>
      <c r="D264" s="198">
        <f t="shared" si="56"/>
        <v>360</v>
      </c>
      <c r="E264" s="198">
        <f t="shared" si="54"/>
        <v>360</v>
      </c>
      <c r="F264" s="198">
        <f t="shared" si="55"/>
        <v>0</v>
      </c>
      <c r="G264" s="198">
        <f t="shared" si="57"/>
        <v>360</v>
      </c>
      <c r="H264" s="198">
        <f t="shared" si="58"/>
        <v>360</v>
      </c>
      <c r="I264" s="103"/>
      <c r="J264" s="103"/>
      <c r="K264" s="103">
        <v>360</v>
      </c>
      <c r="L264" s="198">
        <f t="shared" si="59"/>
        <v>0</v>
      </c>
      <c r="M264" s="103"/>
      <c r="N264" s="103"/>
      <c r="O264" s="103"/>
      <c r="P264" s="104"/>
    </row>
    <row r="265" spans="1:16" s="11" customFormat="1" ht="12.75">
      <c r="A265" s="904"/>
      <c r="B265" s="38" t="s">
        <v>671</v>
      </c>
      <c r="C265" s="39" t="s">
        <v>365</v>
      </c>
      <c r="D265" s="198">
        <f t="shared" si="56"/>
        <v>5184</v>
      </c>
      <c r="E265" s="198">
        <f t="shared" si="54"/>
        <v>0</v>
      </c>
      <c r="F265" s="198">
        <f t="shared" si="55"/>
        <v>5184</v>
      </c>
      <c r="G265" s="198">
        <f t="shared" si="57"/>
        <v>5184</v>
      </c>
      <c r="H265" s="198">
        <f t="shared" si="58"/>
        <v>0</v>
      </c>
      <c r="I265" s="103"/>
      <c r="J265" s="103"/>
      <c r="K265" s="103"/>
      <c r="L265" s="198">
        <f t="shared" si="59"/>
        <v>5184</v>
      </c>
      <c r="M265" s="103"/>
      <c r="N265" s="103"/>
      <c r="O265" s="103"/>
      <c r="P265" s="104">
        <v>5184</v>
      </c>
    </row>
    <row r="266" spans="1:16" s="11" customFormat="1" ht="12.75">
      <c r="A266" s="904"/>
      <c r="B266" s="38" t="s">
        <v>671</v>
      </c>
      <c r="C266" s="39" t="s">
        <v>408</v>
      </c>
      <c r="D266" s="198">
        <f t="shared" si="56"/>
        <v>916</v>
      </c>
      <c r="E266" s="198">
        <f t="shared" si="54"/>
        <v>916</v>
      </c>
      <c r="F266" s="198">
        <f t="shared" si="55"/>
        <v>0</v>
      </c>
      <c r="G266" s="198">
        <f t="shared" si="57"/>
        <v>916</v>
      </c>
      <c r="H266" s="198">
        <f t="shared" si="58"/>
        <v>916</v>
      </c>
      <c r="I266" s="103"/>
      <c r="J266" s="103"/>
      <c r="K266" s="103">
        <v>916</v>
      </c>
      <c r="L266" s="198">
        <f t="shared" si="59"/>
        <v>0</v>
      </c>
      <c r="M266" s="103"/>
      <c r="N266" s="103"/>
      <c r="O266" s="103"/>
      <c r="P266" s="104"/>
    </row>
    <row r="267" spans="1:16" s="11" customFormat="1" ht="12.75">
      <c r="A267" s="904"/>
      <c r="B267" s="38" t="s">
        <v>541</v>
      </c>
      <c r="C267" s="39" t="s">
        <v>379</v>
      </c>
      <c r="D267" s="198">
        <f t="shared" si="56"/>
        <v>86</v>
      </c>
      <c r="E267" s="198">
        <f t="shared" si="54"/>
        <v>0</v>
      </c>
      <c r="F267" s="198">
        <f t="shared" si="55"/>
        <v>86</v>
      </c>
      <c r="G267" s="198">
        <f t="shared" si="57"/>
        <v>86</v>
      </c>
      <c r="H267" s="198">
        <f t="shared" si="58"/>
        <v>0</v>
      </c>
      <c r="I267" s="103"/>
      <c r="J267" s="103"/>
      <c r="K267" s="103"/>
      <c r="L267" s="198">
        <f t="shared" si="59"/>
        <v>86</v>
      </c>
      <c r="M267" s="103"/>
      <c r="N267" s="103"/>
      <c r="O267" s="103"/>
      <c r="P267" s="104">
        <v>86</v>
      </c>
    </row>
    <row r="268" spans="1:16" s="11" customFormat="1" ht="12.75">
      <c r="A268" s="904"/>
      <c r="B268" s="38" t="s">
        <v>541</v>
      </c>
      <c r="C268" s="39" t="s">
        <v>380</v>
      </c>
      <c r="D268" s="198">
        <f t="shared" si="56"/>
        <v>16</v>
      </c>
      <c r="E268" s="198">
        <f t="shared" si="54"/>
        <v>16</v>
      </c>
      <c r="F268" s="198">
        <f t="shared" si="55"/>
        <v>0</v>
      </c>
      <c r="G268" s="198">
        <f t="shared" si="57"/>
        <v>16</v>
      </c>
      <c r="H268" s="198">
        <f t="shared" si="58"/>
        <v>16</v>
      </c>
      <c r="I268" s="103"/>
      <c r="J268" s="103"/>
      <c r="K268" s="103">
        <v>16</v>
      </c>
      <c r="L268" s="198">
        <f t="shared" si="59"/>
        <v>0</v>
      </c>
      <c r="M268" s="103"/>
      <c r="N268" s="103"/>
      <c r="O268" s="103"/>
      <c r="P268" s="104"/>
    </row>
    <row r="269" spans="1:16" s="11" customFormat="1" ht="12.75">
      <c r="A269" s="904"/>
      <c r="B269" s="38" t="s">
        <v>869</v>
      </c>
      <c r="C269" s="39" t="s">
        <v>366</v>
      </c>
      <c r="D269" s="198">
        <f t="shared" si="56"/>
        <v>850</v>
      </c>
      <c r="E269" s="198">
        <f t="shared" si="54"/>
        <v>0</v>
      </c>
      <c r="F269" s="198">
        <f t="shared" si="55"/>
        <v>850</v>
      </c>
      <c r="G269" s="198">
        <f t="shared" si="57"/>
        <v>850</v>
      </c>
      <c r="H269" s="198">
        <f t="shared" si="58"/>
        <v>0</v>
      </c>
      <c r="I269" s="103"/>
      <c r="J269" s="103"/>
      <c r="K269" s="103"/>
      <c r="L269" s="198">
        <f t="shared" si="59"/>
        <v>850</v>
      </c>
      <c r="M269" s="103"/>
      <c r="N269" s="103"/>
      <c r="O269" s="103"/>
      <c r="P269" s="104">
        <v>850</v>
      </c>
    </row>
    <row r="270" spans="1:16" s="11" customFormat="1" ht="12.75">
      <c r="A270" s="904"/>
      <c r="B270" s="38" t="s">
        <v>869</v>
      </c>
      <c r="C270" s="39" t="s">
        <v>409</v>
      </c>
      <c r="D270" s="198">
        <f t="shared" si="56"/>
        <v>150</v>
      </c>
      <c r="E270" s="198">
        <f t="shared" si="54"/>
        <v>150</v>
      </c>
      <c r="F270" s="198">
        <f t="shared" si="55"/>
        <v>0</v>
      </c>
      <c r="G270" s="198">
        <f t="shared" si="57"/>
        <v>150</v>
      </c>
      <c r="H270" s="198">
        <f t="shared" si="58"/>
        <v>150</v>
      </c>
      <c r="I270" s="103"/>
      <c r="J270" s="103"/>
      <c r="K270" s="103">
        <v>150</v>
      </c>
      <c r="L270" s="198">
        <f t="shared" si="59"/>
        <v>0</v>
      </c>
      <c r="M270" s="103"/>
      <c r="N270" s="103"/>
      <c r="O270" s="103"/>
      <c r="P270" s="104"/>
    </row>
    <row r="271" spans="1:16" s="11" customFormat="1" ht="12.75">
      <c r="A271" s="904"/>
      <c r="B271" s="39" t="s">
        <v>278</v>
      </c>
      <c r="C271" s="39"/>
      <c r="D271" s="198">
        <f t="shared" si="56"/>
        <v>98680</v>
      </c>
      <c r="E271" s="198">
        <v>14802</v>
      </c>
      <c r="F271" s="198">
        <v>83878</v>
      </c>
      <c r="G271" s="198"/>
      <c r="H271" s="198"/>
      <c r="I271" s="103"/>
      <c r="J271" s="103"/>
      <c r="K271" s="103"/>
      <c r="L271" s="198">
        <f>P270</f>
        <v>0</v>
      </c>
      <c r="M271" s="103"/>
      <c r="N271" s="103"/>
      <c r="O271" s="103"/>
      <c r="P271" s="104"/>
    </row>
    <row r="272" spans="1:16" s="11" customFormat="1" ht="12.75">
      <c r="A272" s="904"/>
      <c r="B272" s="39" t="s">
        <v>396</v>
      </c>
      <c r="C272" s="39"/>
      <c r="D272" s="198">
        <f t="shared" si="56"/>
        <v>98680</v>
      </c>
      <c r="E272" s="198">
        <v>14802</v>
      </c>
      <c r="F272" s="198">
        <v>83878</v>
      </c>
      <c r="G272" s="198"/>
      <c r="H272" s="198"/>
      <c r="I272" s="103"/>
      <c r="J272" s="103"/>
      <c r="K272" s="103"/>
      <c r="L272" s="198">
        <f>P271</f>
        <v>0</v>
      </c>
      <c r="M272" s="103"/>
      <c r="N272" s="103"/>
      <c r="O272" s="103"/>
      <c r="P272" s="104"/>
    </row>
    <row r="273" spans="1:16" s="11" customFormat="1" ht="12.75">
      <c r="A273" s="904"/>
      <c r="B273" s="39" t="s">
        <v>397</v>
      </c>
      <c r="C273" s="39"/>
      <c r="D273" s="198">
        <f t="shared" si="56"/>
        <v>46103</v>
      </c>
      <c r="E273" s="198">
        <v>6915</v>
      </c>
      <c r="F273" s="198">
        <v>39188</v>
      </c>
      <c r="G273" s="198"/>
      <c r="H273" s="198"/>
      <c r="I273" s="103"/>
      <c r="J273" s="103"/>
      <c r="K273" s="103"/>
      <c r="L273" s="198">
        <f>P272</f>
        <v>0</v>
      </c>
      <c r="M273" s="103"/>
      <c r="N273" s="103"/>
      <c r="O273" s="103"/>
      <c r="P273" s="104"/>
    </row>
    <row r="274" spans="1:16" s="11" customFormat="1" ht="12.75">
      <c r="A274" s="904" t="s">
        <v>1042</v>
      </c>
      <c r="B274" s="902" t="s">
        <v>356</v>
      </c>
      <c r="C274" s="902"/>
      <c r="D274" s="902"/>
      <c r="E274" s="902"/>
      <c r="F274" s="902"/>
      <c r="G274" s="902"/>
      <c r="H274" s="902"/>
      <c r="I274" s="902"/>
      <c r="J274" s="902"/>
      <c r="K274" s="902"/>
      <c r="L274" s="902"/>
      <c r="M274" s="902"/>
      <c r="N274" s="902"/>
      <c r="O274" s="902"/>
      <c r="P274" s="903"/>
    </row>
    <row r="275" spans="1:16" s="11" customFormat="1" ht="12.75">
      <c r="A275" s="904"/>
      <c r="B275" s="893" t="s">
        <v>1041</v>
      </c>
      <c r="C275" s="893"/>
      <c r="D275" s="893"/>
      <c r="E275" s="893"/>
      <c r="F275" s="893"/>
      <c r="G275" s="893"/>
      <c r="H275" s="893"/>
      <c r="I275" s="893"/>
      <c r="J275" s="893"/>
      <c r="K275" s="893"/>
      <c r="L275" s="893"/>
      <c r="M275" s="893"/>
      <c r="N275" s="893"/>
      <c r="O275" s="893"/>
      <c r="P275" s="894"/>
    </row>
    <row r="276" spans="1:16" s="11" customFormat="1" ht="12.75">
      <c r="A276" s="904"/>
      <c r="B276" s="893" t="s">
        <v>775</v>
      </c>
      <c r="C276" s="893"/>
      <c r="D276" s="893"/>
      <c r="E276" s="893"/>
      <c r="F276" s="893"/>
      <c r="G276" s="893"/>
      <c r="H276" s="893"/>
      <c r="I276" s="893"/>
      <c r="J276" s="893"/>
      <c r="K276" s="893"/>
      <c r="L276" s="893"/>
      <c r="M276" s="893"/>
      <c r="N276" s="893"/>
      <c r="O276" s="893"/>
      <c r="P276" s="894"/>
    </row>
    <row r="277" spans="1:16" s="11" customFormat="1" ht="12.75">
      <c r="A277" s="904"/>
      <c r="B277" s="893" t="s">
        <v>382</v>
      </c>
      <c r="C277" s="893"/>
      <c r="D277" s="893"/>
      <c r="E277" s="893"/>
      <c r="F277" s="893"/>
      <c r="G277" s="893"/>
      <c r="H277" s="893"/>
      <c r="I277" s="893"/>
      <c r="J277" s="893"/>
      <c r="K277" s="893"/>
      <c r="L277" s="893"/>
      <c r="M277" s="893"/>
      <c r="N277" s="893"/>
      <c r="O277" s="893"/>
      <c r="P277" s="894"/>
    </row>
    <row r="278" spans="1:16" s="11" customFormat="1" ht="12.75">
      <c r="A278" s="904"/>
      <c r="B278" s="371" t="s">
        <v>15</v>
      </c>
      <c r="C278" s="371" t="s">
        <v>359</v>
      </c>
      <c r="D278" s="674">
        <f>D279+D294</f>
        <v>50000</v>
      </c>
      <c r="E278" s="674">
        <f aca="true" t="shared" si="60" ref="E278:P278">E279+E294</f>
        <v>7500</v>
      </c>
      <c r="F278" s="674">
        <f t="shared" si="60"/>
        <v>42500</v>
      </c>
      <c r="G278" s="674">
        <f t="shared" si="60"/>
        <v>36270</v>
      </c>
      <c r="H278" s="674">
        <f t="shared" si="60"/>
        <v>5441</v>
      </c>
      <c r="I278" s="674">
        <f t="shared" si="60"/>
        <v>0</v>
      </c>
      <c r="J278" s="674">
        <f t="shared" si="60"/>
        <v>0</v>
      </c>
      <c r="K278" s="674">
        <f t="shared" si="60"/>
        <v>5441</v>
      </c>
      <c r="L278" s="674">
        <f t="shared" si="60"/>
        <v>30829</v>
      </c>
      <c r="M278" s="674">
        <f t="shared" si="60"/>
        <v>0</v>
      </c>
      <c r="N278" s="674">
        <f t="shared" si="60"/>
        <v>0</v>
      </c>
      <c r="O278" s="674">
        <f t="shared" si="60"/>
        <v>0</v>
      </c>
      <c r="P278" s="675">
        <f t="shared" si="60"/>
        <v>30829</v>
      </c>
    </row>
    <row r="279" spans="1:16" s="11" customFormat="1" ht="12.75">
      <c r="A279" s="904"/>
      <c r="B279" s="41" t="s">
        <v>732</v>
      </c>
      <c r="C279" s="41"/>
      <c r="D279" s="203">
        <f aca="true" t="shared" si="61" ref="D279:K279">SUM(D280:D293)</f>
        <v>36270</v>
      </c>
      <c r="E279" s="203">
        <f t="shared" si="61"/>
        <v>5441</v>
      </c>
      <c r="F279" s="203">
        <f t="shared" si="61"/>
        <v>30829</v>
      </c>
      <c r="G279" s="203">
        <f t="shared" si="61"/>
        <v>36270</v>
      </c>
      <c r="H279" s="203">
        <f t="shared" si="61"/>
        <v>5441</v>
      </c>
      <c r="I279" s="203">
        <f t="shared" si="61"/>
        <v>0</v>
      </c>
      <c r="J279" s="203">
        <f t="shared" si="61"/>
        <v>0</v>
      </c>
      <c r="K279" s="203">
        <f t="shared" si="61"/>
        <v>5441</v>
      </c>
      <c r="L279" s="203">
        <f>SUM(L280:L292)</f>
        <v>30829</v>
      </c>
      <c r="M279" s="203">
        <f>SUM(M280:M292)</f>
        <v>0</v>
      </c>
      <c r="N279" s="203">
        <f>SUM(N280:N292)</f>
        <v>0</v>
      </c>
      <c r="O279" s="203">
        <f>SUM(O280:O292)</f>
        <v>0</v>
      </c>
      <c r="P279" s="439">
        <f>SUM(P280:P292)</f>
        <v>30829</v>
      </c>
    </row>
    <row r="280" spans="1:16" s="11" customFormat="1" ht="12.75">
      <c r="A280" s="904"/>
      <c r="B280" s="38" t="s">
        <v>649</v>
      </c>
      <c r="C280" s="39" t="s">
        <v>360</v>
      </c>
      <c r="D280" s="198">
        <f>E280+F280</f>
        <v>743</v>
      </c>
      <c r="E280" s="198">
        <f>H280</f>
        <v>0</v>
      </c>
      <c r="F280" s="198">
        <f>L280</f>
        <v>743</v>
      </c>
      <c r="G280" s="198">
        <f>H280+L280</f>
        <v>743</v>
      </c>
      <c r="H280" s="198">
        <f>K280</f>
        <v>0</v>
      </c>
      <c r="I280" s="103"/>
      <c r="J280" s="103"/>
      <c r="K280" s="103"/>
      <c r="L280" s="198">
        <f>P280</f>
        <v>743</v>
      </c>
      <c r="M280" s="103"/>
      <c r="N280" s="103"/>
      <c r="O280" s="103"/>
      <c r="P280" s="104">
        <v>743</v>
      </c>
    </row>
    <row r="281" spans="1:16" s="11" customFormat="1" ht="12.75">
      <c r="A281" s="904"/>
      <c r="B281" s="38" t="s">
        <v>649</v>
      </c>
      <c r="C281" s="39" t="s">
        <v>404</v>
      </c>
      <c r="D281" s="198">
        <f aca="true" t="shared" si="62" ref="D281:D294">E281+F281</f>
        <v>131</v>
      </c>
      <c r="E281" s="198">
        <f aca="true" t="shared" si="63" ref="E281:E293">H281</f>
        <v>131</v>
      </c>
      <c r="F281" s="198">
        <f aca="true" t="shared" si="64" ref="F281:F293">L281</f>
        <v>0</v>
      </c>
      <c r="G281" s="198">
        <f aca="true" t="shared" si="65" ref="G281:G293">H281+L281</f>
        <v>131</v>
      </c>
      <c r="H281" s="198">
        <f aca="true" t="shared" si="66" ref="H281:H293">K281</f>
        <v>131</v>
      </c>
      <c r="I281" s="103"/>
      <c r="J281" s="103"/>
      <c r="K281" s="103">
        <v>131</v>
      </c>
      <c r="L281" s="198">
        <f aca="true" t="shared" si="67" ref="L281:L292">P281</f>
        <v>0</v>
      </c>
      <c r="M281" s="103"/>
      <c r="N281" s="103"/>
      <c r="O281" s="103"/>
      <c r="P281" s="104"/>
    </row>
    <row r="282" spans="1:16" s="11" customFormat="1" ht="12.75">
      <c r="A282" s="904"/>
      <c r="B282" s="38" t="s">
        <v>593</v>
      </c>
      <c r="C282" s="39" t="s">
        <v>361</v>
      </c>
      <c r="D282" s="198">
        <f t="shared" si="62"/>
        <v>120</v>
      </c>
      <c r="E282" s="198">
        <f t="shared" si="63"/>
        <v>0</v>
      </c>
      <c r="F282" s="198">
        <f t="shared" si="64"/>
        <v>120</v>
      </c>
      <c r="G282" s="198">
        <f t="shared" si="65"/>
        <v>120</v>
      </c>
      <c r="H282" s="198">
        <f t="shared" si="66"/>
        <v>0</v>
      </c>
      <c r="I282" s="103"/>
      <c r="J282" s="103"/>
      <c r="K282" s="103"/>
      <c r="L282" s="198">
        <f t="shared" si="67"/>
        <v>120</v>
      </c>
      <c r="M282" s="103"/>
      <c r="N282" s="103"/>
      <c r="O282" s="103"/>
      <c r="P282" s="104">
        <v>120</v>
      </c>
    </row>
    <row r="283" spans="1:16" s="11" customFormat="1" ht="12.75">
      <c r="A283" s="904"/>
      <c r="B283" s="38" t="s">
        <v>593</v>
      </c>
      <c r="C283" s="39" t="s">
        <v>405</v>
      </c>
      <c r="D283" s="198">
        <f t="shared" si="62"/>
        <v>21</v>
      </c>
      <c r="E283" s="198">
        <f t="shared" si="63"/>
        <v>21</v>
      </c>
      <c r="F283" s="198">
        <f t="shared" si="64"/>
        <v>0</v>
      </c>
      <c r="G283" s="198">
        <f t="shared" si="65"/>
        <v>21</v>
      </c>
      <c r="H283" s="198">
        <f t="shared" si="66"/>
        <v>21</v>
      </c>
      <c r="I283" s="103"/>
      <c r="J283" s="103"/>
      <c r="K283" s="103">
        <v>21</v>
      </c>
      <c r="L283" s="198">
        <f t="shared" si="67"/>
        <v>0</v>
      </c>
      <c r="M283" s="103"/>
      <c r="N283" s="103"/>
      <c r="O283" s="103"/>
      <c r="P283" s="104"/>
    </row>
    <row r="284" spans="1:16" s="11" customFormat="1" ht="12.75">
      <c r="A284" s="904"/>
      <c r="B284" s="38" t="s">
        <v>918</v>
      </c>
      <c r="C284" s="39" t="s">
        <v>362</v>
      </c>
      <c r="D284" s="198">
        <f t="shared" si="62"/>
        <v>4917</v>
      </c>
      <c r="E284" s="198">
        <f t="shared" si="63"/>
        <v>0</v>
      </c>
      <c r="F284" s="198">
        <f t="shared" si="64"/>
        <v>4917</v>
      </c>
      <c r="G284" s="198">
        <f t="shared" si="65"/>
        <v>4917</v>
      </c>
      <c r="H284" s="198">
        <f t="shared" si="66"/>
        <v>0</v>
      </c>
      <c r="I284" s="103"/>
      <c r="J284" s="103"/>
      <c r="K284" s="103"/>
      <c r="L284" s="198">
        <f t="shared" si="67"/>
        <v>4917</v>
      </c>
      <c r="M284" s="103"/>
      <c r="N284" s="103"/>
      <c r="O284" s="103"/>
      <c r="P284" s="104">
        <v>4917</v>
      </c>
    </row>
    <row r="285" spans="1:16" s="11" customFormat="1" ht="12.75">
      <c r="A285" s="904"/>
      <c r="B285" s="38" t="s">
        <v>918</v>
      </c>
      <c r="C285" s="39" t="s">
        <v>406</v>
      </c>
      <c r="D285" s="198">
        <f t="shared" si="62"/>
        <v>868</v>
      </c>
      <c r="E285" s="198">
        <f t="shared" si="63"/>
        <v>868</v>
      </c>
      <c r="F285" s="198">
        <f t="shared" si="64"/>
        <v>0</v>
      </c>
      <c r="G285" s="198">
        <f t="shared" si="65"/>
        <v>868</v>
      </c>
      <c r="H285" s="198">
        <f t="shared" si="66"/>
        <v>868</v>
      </c>
      <c r="I285" s="103"/>
      <c r="J285" s="103"/>
      <c r="K285" s="103">
        <v>868</v>
      </c>
      <c r="L285" s="198">
        <f t="shared" si="67"/>
        <v>0</v>
      </c>
      <c r="M285" s="103"/>
      <c r="N285" s="103"/>
      <c r="O285" s="103"/>
      <c r="P285" s="104"/>
    </row>
    <row r="286" spans="1:16" s="11" customFormat="1" ht="12.75">
      <c r="A286" s="904"/>
      <c r="B286" s="38" t="s">
        <v>595</v>
      </c>
      <c r="C286" s="39" t="s">
        <v>363</v>
      </c>
      <c r="D286" s="198">
        <f t="shared" si="62"/>
        <v>5631</v>
      </c>
      <c r="E286" s="198">
        <f t="shared" si="63"/>
        <v>0</v>
      </c>
      <c r="F286" s="198">
        <f t="shared" si="64"/>
        <v>5631</v>
      </c>
      <c r="G286" s="198">
        <f t="shared" si="65"/>
        <v>5631</v>
      </c>
      <c r="H286" s="198">
        <f t="shared" si="66"/>
        <v>0</v>
      </c>
      <c r="I286" s="103"/>
      <c r="J286" s="103"/>
      <c r="K286" s="103"/>
      <c r="L286" s="198">
        <f t="shared" si="67"/>
        <v>5631</v>
      </c>
      <c r="M286" s="103"/>
      <c r="N286" s="103"/>
      <c r="O286" s="103"/>
      <c r="P286" s="104">
        <v>5631</v>
      </c>
    </row>
    <row r="287" spans="1:16" s="11" customFormat="1" ht="12.75">
      <c r="A287" s="904"/>
      <c r="B287" s="38" t="s">
        <v>595</v>
      </c>
      <c r="C287" s="39" t="s">
        <v>407</v>
      </c>
      <c r="D287" s="198">
        <f t="shared" si="62"/>
        <v>994</v>
      </c>
      <c r="E287" s="198">
        <f t="shared" si="63"/>
        <v>994</v>
      </c>
      <c r="F287" s="198">
        <f t="shared" si="64"/>
        <v>0</v>
      </c>
      <c r="G287" s="198">
        <f t="shared" si="65"/>
        <v>994</v>
      </c>
      <c r="H287" s="198">
        <f t="shared" si="66"/>
        <v>994</v>
      </c>
      <c r="I287" s="103"/>
      <c r="J287" s="103"/>
      <c r="K287" s="103">
        <v>994</v>
      </c>
      <c r="L287" s="198">
        <f t="shared" si="67"/>
        <v>0</v>
      </c>
      <c r="M287" s="103"/>
      <c r="N287" s="103"/>
      <c r="O287" s="103"/>
      <c r="P287" s="104"/>
    </row>
    <row r="288" spans="1:16" s="11" customFormat="1" ht="12.75">
      <c r="A288" s="904"/>
      <c r="B288" s="38" t="s">
        <v>671</v>
      </c>
      <c r="C288" s="39" t="s">
        <v>365</v>
      </c>
      <c r="D288" s="198">
        <f t="shared" si="62"/>
        <v>18725</v>
      </c>
      <c r="E288" s="198">
        <f t="shared" si="63"/>
        <v>0</v>
      </c>
      <c r="F288" s="198">
        <f t="shared" si="64"/>
        <v>18725</v>
      </c>
      <c r="G288" s="198">
        <f t="shared" si="65"/>
        <v>18725</v>
      </c>
      <c r="H288" s="198">
        <f t="shared" si="66"/>
        <v>0</v>
      </c>
      <c r="I288" s="103"/>
      <c r="J288" s="103"/>
      <c r="K288" s="103"/>
      <c r="L288" s="198">
        <f t="shared" si="67"/>
        <v>18725</v>
      </c>
      <c r="M288" s="103"/>
      <c r="N288" s="103"/>
      <c r="O288" s="103"/>
      <c r="P288" s="104">
        <v>18725</v>
      </c>
    </row>
    <row r="289" spans="1:16" s="11" customFormat="1" ht="12.75">
      <c r="A289" s="904"/>
      <c r="B289" s="38" t="s">
        <v>671</v>
      </c>
      <c r="C289" s="39" t="s">
        <v>408</v>
      </c>
      <c r="D289" s="198">
        <f t="shared" si="62"/>
        <v>3305</v>
      </c>
      <c r="E289" s="198">
        <f t="shared" si="63"/>
        <v>3305</v>
      </c>
      <c r="F289" s="198">
        <f t="shared" si="64"/>
        <v>0</v>
      </c>
      <c r="G289" s="198">
        <f t="shared" si="65"/>
        <v>3305</v>
      </c>
      <c r="H289" s="198">
        <f t="shared" si="66"/>
        <v>3305</v>
      </c>
      <c r="I289" s="103"/>
      <c r="J289" s="103"/>
      <c r="K289" s="103">
        <v>3305</v>
      </c>
      <c r="L289" s="198">
        <f t="shared" si="67"/>
        <v>0</v>
      </c>
      <c r="M289" s="103"/>
      <c r="N289" s="103"/>
      <c r="O289" s="103"/>
      <c r="P289" s="104"/>
    </row>
    <row r="290" spans="1:16" s="11" customFormat="1" ht="12.75">
      <c r="A290" s="904"/>
      <c r="B290" s="38" t="s">
        <v>869</v>
      </c>
      <c r="C290" s="39" t="s">
        <v>366</v>
      </c>
      <c r="D290" s="198">
        <f t="shared" si="62"/>
        <v>268</v>
      </c>
      <c r="E290" s="198">
        <f t="shared" si="63"/>
        <v>0</v>
      </c>
      <c r="F290" s="198">
        <f t="shared" si="64"/>
        <v>268</v>
      </c>
      <c r="G290" s="198">
        <f t="shared" si="65"/>
        <v>268</v>
      </c>
      <c r="H290" s="198">
        <f t="shared" si="66"/>
        <v>0</v>
      </c>
      <c r="I290" s="103"/>
      <c r="J290" s="103"/>
      <c r="K290" s="103"/>
      <c r="L290" s="198">
        <f t="shared" si="67"/>
        <v>268</v>
      </c>
      <c r="M290" s="103"/>
      <c r="N290" s="103"/>
      <c r="O290" s="103"/>
      <c r="P290" s="104">
        <v>268</v>
      </c>
    </row>
    <row r="291" spans="1:16" s="11" customFormat="1" ht="12.75">
      <c r="A291" s="904"/>
      <c r="B291" s="38" t="s">
        <v>869</v>
      </c>
      <c r="C291" s="39" t="s">
        <v>409</v>
      </c>
      <c r="D291" s="198">
        <f t="shared" si="62"/>
        <v>47</v>
      </c>
      <c r="E291" s="198">
        <f t="shared" si="63"/>
        <v>47</v>
      </c>
      <c r="F291" s="198">
        <f t="shared" si="64"/>
        <v>0</v>
      </c>
      <c r="G291" s="198">
        <f t="shared" si="65"/>
        <v>47</v>
      </c>
      <c r="H291" s="198">
        <f t="shared" si="66"/>
        <v>47</v>
      </c>
      <c r="I291" s="103"/>
      <c r="J291" s="103"/>
      <c r="K291" s="103">
        <v>47</v>
      </c>
      <c r="L291" s="198">
        <f t="shared" si="67"/>
        <v>0</v>
      </c>
      <c r="M291" s="103"/>
      <c r="N291" s="103"/>
      <c r="O291" s="103"/>
      <c r="P291" s="104"/>
    </row>
    <row r="292" spans="1:16" s="11" customFormat="1" ht="12.75">
      <c r="A292" s="904"/>
      <c r="B292" s="38" t="s">
        <v>542</v>
      </c>
      <c r="C292" s="39" t="s">
        <v>374</v>
      </c>
      <c r="D292" s="198">
        <f t="shared" si="62"/>
        <v>425</v>
      </c>
      <c r="E292" s="198">
        <f t="shared" si="63"/>
        <v>0</v>
      </c>
      <c r="F292" s="198">
        <f t="shared" si="64"/>
        <v>425</v>
      </c>
      <c r="G292" s="198">
        <f t="shared" si="65"/>
        <v>425</v>
      </c>
      <c r="H292" s="198">
        <f t="shared" si="66"/>
        <v>0</v>
      </c>
      <c r="I292" s="103"/>
      <c r="J292" s="103"/>
      <c r="K292" s="103"/>
      <c r="L292" s="198">
        <f t="shared" si="67"/>
        <v>425</v>
      </c>
      <c r="M292" s="103"/>
      <c r="N292" s="103"/>
      <c r="O292" s="103"/>
      <c r="P292" s="104">
        <v>425</v>
      </c>
    </row>
    <row r="293" spans="1:16" s="11" customFormat="1" ht="12.75">
      <c r="A293" s="904"/>
      <c r="B293" s="38" t="s">
        <v>542</v>
      </c>
      <c r="C293" s="39" t="s">
        <v>469</v>
      </c>
      <c r="D293" s="198">
        <f t="shared" si="62"/>
        <v>75</v>
      </c>
      <c r="E293" s="198">
        <f t="shared" si="63"/>
        <v>75</v>
      </c>
      <c r="F293" s="198">
        <f t="shared" si="64"/>
        <v>0</v>
      </c>
      <c r="G293" s="198">
        <f t="shared" si="65"/>
        <v>75</v>
      </c>
      <c r="H293" s="198">
        <f t="shared" si="66"/>
        <v>75</v>
      </c>
      <c r="I293" s="103"/>
      <c r="J293" s="103"/>
      <c r="K293" s="103">
        <v>75</v>
      </c>
      <c r="L293" s="198"/>
      <c r="M293" s="103"/>
      <c r="N293" s="103"/>
      <c r="O293" s="103"/>
      <c r="P293" s="104"/>
    </row>
    <row r="294" spans="1:16" s="11" customFormat="1" ht="12.75">
      <c r="A294" s="904"/>
      <c r="B294" s="39" t="s">
        <v>278</v>
      </c>
      <c r="C294" s="39"/>
      <c r="D294" s="198">
        <f t="shared" si="62"/>
        <v>13730</v>
      </c>
      <c r="E294" s="198">
        <v>2059</v>
      </c>
      <c r="F294" s="198">
        <v>11671</v>
      </c>
      <c r="G294" s="198"/>
      <c r="H294" s="198"/>
      <c r="I294" s="103"/>
      <c r="J294" s="103"/>
      <c r="K294" s="103"/>
      <c r="L294" s="198"/>
      <c r="M294" s="103"/>
      <c r="N294" s="103"/>
      <c r="O294" s="103"/>
      <c r="P294" s="104"/>
    </row>
    <row r="295" spans="1:16" s="11" customFormat="1" ht="12.75">
      <c r="A295" s="904" t="s">
        <v>1048</v>
      </c>
      <c r="B295" s="902" t="s">
        <v>392</v>
      </c>
      <c r="C295" s="902"/>
      <c r="D295" s="902"/>
      <c r="E295" s="902"/>
      <c r="F295" s="902"/>
      <c r="G295" s="902"/>
      <c r="H295" s="902"/>
      <c r="I295" s="902"/>
      <c r="J295" s="902"/>
      <c r="K295" s="902"/>
      <c r="L295" s="902"/>
      <c r="M295" s="902"/>
      <c r="N295" s="902"/>
      <c r="O295" s="902"/>
      <c r="P295" s="903"/>
    </row>
    <row r="296" spans="1:16" s="11" customFormat="1" ht="12.75">
      <c r="A296" s="904"/>
      <c r="B296" s="893" t="s">
        <v>774</v>
      </c>
      <c r="C296" s="893"/>
      <c r="D296" s="893"/>
      <c r="E296" s="893"/>
      <c r="F296" s="893"/>
      <c r="G296" s="893"/>
      <c r="H296" s="893"/>
      <c r="I296" s="893"/>
      <c r="J296" s="893"/>
      <c r="K296" s="893"/>
      <c r="L296" s="893"/>
      <c r="M296" s="893"/>
      <c r="N296" s="893"/>
      <c r="O296" s="893"/>
      <c r="P296" s="894"/>
    </row>
    <row r="297" spans="1:16" s="11" customFormat="1" ht="12.75">
      <c r="A297" s="904"/>
      <c r="B297" s="893" t="s">
        <v>393</v>
      </c>
      <c r="C297" s="893"/>
      <c r="D297" s="893"/>
      <c r="E297" s="893"/>
      <c r="F297" s="893"/>
      <c r="G297" s="893"/>
      <c r="H297" s="893"/>
      <c r="I297" s="893"/>
      <c r="J297" s="893"/>
      <c r="K297" s="893"/>
      <c r="L297" s="893"/>
      <c r="M297" s="893"/>
      <c r="N297" s="893"/>
      <c r="O297" s="893"/>
      <c r="P297" s="894"/>
    </row>
    <row r="298" spans="1:16" s="11" customFormat="1" ht="12.75">
      <c r="A298" s="904"/>
      <c r="B298" s="371" t="s">
        <v>15</v>
      </c>
      <c r="C298" s="371" t="s">
        <v>399</v>
      </c>
      <c r="D298" s="674">
        <f>D299+D300+D306+D307+D308+D309</f>
        <v>275793</v>
      </c>
      <c r="E298" s="674">
        <f aca="true" t="shared" si="68" ref="E298:P298">E299+E300+E306+E307+E308+E309</f>
        <v>0</v>
      </c>
      <c r="F298" s="674">
        <f t="shared" si="68"/>
        <v>275793</v>
      </c>
      <c r="G298" s="674">
        <f t="shared" si="68"/>
        <v>50978</v>
      </c>
      <c r="H298" s="674">
        <f t="shared" si="68"/>
        <v>0</v>
      </c>
      <c r="I298" s="674">
        <f t="shared" si="68"/>
        <v>0</v>
      </c>
      <c r="J298" s="674">
        <f t="shared" si="68"/>
        <v>0</v>
      </c>
      <c r="K298" s="674">
        <f t="shared" si="68"/>
        <v>0</v>
      </c>
      <c r="L298" s="674">
        <f t="shared" si="68"/>
        <v>50978</v>
      </c>
      <c r="M298" s="674">
        <f t="shared" si="68"/>
        <v>0</v>
      </c>
      <c r="N298" s="674">
        <f t="shared" si="68"/>
        <v>0</v>
      </c>
      <c r="O298" s="674">
        <f t="shared" si="68"/>
        <v>0</v>
      </c>
      <c r="P298" s="675">
        <f t="shared" si="68"/>
        <v>50978</v>
      </c>
    </row>
    <row r="299" spans="1:16" s="11" customFormat="1" ht="12.75">
      <c r="A299" s="904"/>
      <c r="B299" s="39" t="s">
        <v>742</v>
      </c>
      <c r="C299" s="39"/>
      <c r="D299" s="198">
        <f>F299</f>
        <v>22968</v>
      </c>
      <c r="E299" s="198"/>
      <c r="F299" s="198">
        <v>22968</v>
      </c>
      <c r="G299" s="198"/>
      <c r="H299" s="198"/>
      <c r="I299" s="103"/>
      <c r="J299" s="103"/>
      <c r="K299" s="103"/>
      <c r="L299" s="198"/>
      <c r="M299" s="103"/>
      <c r="N299" s="103"/>
      <c r="O299" s="103"/>
      <c r="P299" s="104"/>
    </row>
    <row r="300" spans="1:16" s="11" customFormat="1" ht="12.75">
      <c r="A300" s="904"/>
      <c r="B300" s="41" t="s">
        <v>732</v>
      </c>
      <c r="C300" s="41"/>
      <c r="D300" s="203">
        <f aca="true" t="shared" si="69" ref="D300:D309">F300</f>
        <v>50978</v>
      </c>
      <c r="E300" s="203"/>
      <c r="F300" s="203">
        <f aca="true" t="shared" si="70" ref="F300:F305">G300</f>
        <v>50978</v>
      </c>
      <c r="G300" s="203">
        <f aca="true" t="shared" si="71" ref="G300:G305">L300</f>
        <v>50978</v>
      </c>
      <c r="H300" s="203"/>
      <c r="I300" s="111"/>
      <c r="J300" s="111"/>
      <c r="K300" s="111"/>
      <c r="L300" s="203">
        <f aca="true" t="shared" si="72" ref="L300:L305">P300</f>
        <v>50978</v>
      </c>
      <c r="M300" s="111"/>
      <c r="N300" s="111"/>
      <c r="O300" s="111"/>
      <c r="P300" s="112">
        <f>SUM(P301:P305)</f>
        <v>50978</v>
      </c>
    </row>
    <row r="301" spans="1:16" s="11" customFormat="1" ht="12.75">
      <c r="A301" s="904"/>
      <c r="B301" s="39" t="s">
        <v>918</v>
      </c>
      <c r="C301" s="39" t="s">
        <v>394</v>
      </c>
      <c r="D301" s="198">
        <f t="shared" si="69"/>
        <v>33783</v>
      </c>
      <c r="E301" s="198"/>
      <c r="F301" s="198">
        <f t="shared" si="70"/>
        <v>33783</v>
      </c>
      <c r="G301" s="198">
        <f t="shared" si="71"/>
        <v>33783</v>
      </c>
      <c r="H301" s="198"/>
      <c r="I301" s="103"/>
      <c r="J301" s="103"/>
      <c r="K301" s="103"/>
      <c r="L301" s="198">
        <f t="shared" si="72"/>
        <v>33783</v>
      </c>
      <c r="M301" s="103"/>
      <c r="N301" s="103"/>
      <c r="O301" s="103"/>
      <c r="P301" s="104">
        <f>'Z 2 '!G544</f>
        <v>33783</v>
      </c>
    </row>
    <row r="302" spans="1:16" s="11" customFormat="1" ht="12.75">
      <c r="A302" s="904"/>
      <c r="B302" s="39" t="s">
        <v>591</v>
      </c>
      <c r="C302" s="39" t="s">
        <v>395</v>
      </c>
      <c r="D302" s="198">
        <f t="shared" si="69"/>
        <v>1390</v>
      </c>
      <c r="E302" s="198"/>
      <c r="F302" s="198">
        <f t="shared" si="70"/>
        <v>1390</v>
      </c>
      <c r="G302" s="198">
        <f t="shared" si="71"/>
        <v>1390</v>
      </c>
      <c r="H302" s="198"/>
      <c r="I302" s="103"/>
      <c r="J302" s="103"/>
      <c r="K302" s="103"/>
      <c r="L302" s="198">
        <f t="shared" si="72"/>
        <v>1390</v>
      </c>
      <c r="M302" s="103"/>
      <c r="N302" s="103"/>
      <c r="O302" s="103"/>
      <c r="P302" s="104">
        <f>'Z 2 '!G546</f>
        <v>1390</v>
      </c>
    </row>
    <row r="303" spans="1:16" s="11" customFormat="1" ht="12.75">
      <c r="A303" s="904"/>
      <c r="B303" s="38" t="s">
        <v>649</v>
      </c>
      <c r="C303" s="39" t="s">
        <v>360</v>
      </c>
      <c r="D303" s="198">
        <f t="shared" si="69"/>
        <v>6583</v>
      </c>
      <c r="E303" s="198"/>
      <c r="F303" s="198">
        <f t="shared" si="70"/>
        <v>6583</v>
      </c>
      <c r="G303" s="198">
        <f t="shared" si="71"/>
        <v>6583</v>
      </c>
      <c r="H303" s="198"/>
      <c r="I303" s="103"/>
      <c r="J303" s="103"/>
      <c r="K303" s="103"/>
      <c r="L303" s="198">
        <f t="shared" si="72"/>
        <v>6583</v>
      </c>
      <c r="M303" s="103"/>
      <c r="N303" s="103"/>
      <c r="O303" s="103"/>
      <c r="P303" s="104">
        <f>'Z 2 '!G548</f>
        <v>6583</v>
      </c>
    </row>
    <row r="304" spans="1:16" s="11" customFormat="1" ht="12.75">
      <c r="A304" s="904"/>
      <c r="B304" s="38" t="s">
        <v>593</v>
      </c>
      <c r="C304" s="39" t="s">
        <v>361</v>
      </c>
      <c r="D304" s="198">
        <f t="shared" si="69"/>
        <v>1062</v>
      </c>
      <c r="E304" s="198"/>
      <c r="F304" s="198">
        <f t="shared" si="70"/>
        <v>1062</v>
      </c>
      <c r="G304" s="198">
        <f t="shared" si="71"/>
        <v>1062</v>
      </c>
      <c r="H304" s="198"/>
      <c r="I304" s="103"/>
      <c r="J304" s="103"/>
      <c r="K304" s="103"/>
      <c r="L304" s="198">
        <f t="shared" si="72"/>
        <v>1062</v>
      </c>
      <c r="M304" s="103"/>
      <c r="N304" s="103"/>
      <c r="O304" s="103"/>
      <c r="P304" s="104">
        <f>'Z 2 '!G550</f>
        <v>1062</v>
      </c>
    </row>
    <row r="305" spans="1:16" s="11" customFormat="1" ht="12.75">
      <c r="A305" s="904"/>
      <c r="B305" s="38" t="s">
        <v>918</v>
      </c>
      <c r="C305" s="39" t="s">
        <v>362</v>
      </c>
      <c r="D305" s="198">
        <f t="shared" si="69"/>
        <v>8160</v>
      </c>
      <c r="E305" s="198"/>
      <c r="F305" s="198">
        <f t="shared" si="70"/>
        <v>8160</v>
      </c>
      <c r="G305" s="198">
        <f t="shared" si="71"/>
        <v>8160</v>
      </c>
      <c r="H305" s="198"/>
      <c r="I305" s="103"/>
      <c r="J305" s="103"/>
      <c r="K305" s="103"/>
      <c r="L305" s="198">
        <f t="shared" si="72"/>
        <v>8160</v>
      </c>
      <c r="M305" s="103"/>
      <c r="N305" s="103"/>
      <c r="O305" s="103"/>
      <c r="P305" s="104">
        <f>'Z 2 '!G552</f>
        <v>8160</v>
      </c>
    </row>
    <row r="306" spans="1:16" s="11" customFormat="1" ht="12.75">
      <c r="A306" s="904"/>
      <c r="B306" s="38" t="s">
        <v>278</v>
      </c>
      <c r="C306" s="39"/>
      <c r="D306" s="198">
        <f t="shared" si="69"/>
        <v>48868</v>
      </c>
      <c r="E306" s="198"/>
      <c r="F306" s="198">
        <v>48868</v>
      </c>
      <c r="G306" s="198"/>
      <c r="H306" s="198"/>
      <c r="I306" s="103"/>
      <c r="J306" s="103"/>
      <c r="K306" s="103"/>
      <c r="L306" s="198"/>
      <c r="M306" s="103"/>
      <c r="N306" s="103"/>
      <c r="O306" s="103"/>
      <c r="P306" s="104"/>
    </row>
    <row r="307" spans="1:16" s="11" customFormat="1" ht="12.75">
      <c r="A307" s="904"/>
      <c r="B307" s="38" t="s">
        <v>396</v>
      </c>
      <c r="C307" s="39"/>
      <c r="D307" s="198">
        <f t="shared" si="69"/>
        <v>51652</v>
      </c>
      <c r="E307" s="198"/>
      <c r="F307" s="198">
        <v>51652</v>
      </c>
      <c r="G307" s="198"/>
      <c r="H307" s="198"/>
      <c r="I307" s="103"/>
      <c r="J307" s="103"/>
      <c r="K307" s="103"/>
      <c r="L307" s="198"/>
      <c r="M307" s="103"/>
      <c r="N307" s="103"/>
      <c r="O307" s="103"/>
      <c r="P307" s="104"/>
    </row>
    <row r="308" spans="1:16" s="11" customFormat="1" ht="12.75">
      <c r="A308" s="904"/>
      <c r="B308" s="39" t="s">
        <v>397</v>
      </c>
      <c r="C308" s="39"/>
      <c r="D308" s="198">
        <f t="shared" si="69"/>
        <v>51888</v>
      </c>
      <c r="E308" s="198"/>
      <c r="F308" s="198">
        <v>51888</v>
      </c>
      <c r="G308" s="198"/>
      <c r="H308" s="198"/>
      <c r="I308" s="103"/>
      <c r="J308" s="103"/>
      <c r="K308" s="103"/>
      <c r="L308" s="198"/>
      <c r="M308" s="103"/>
      <c r="N308" s="103"/>
      <c r="O308" s="103"/>
      <c r="P308" s="104"/>
    </row>
    <row r="309" spans="1:16" s="11" customFormat="1" ht="12.75">
      <c r="A309" s="904"/>
      <c r="B309" s="39" t="s">
        <v>398</v>
      </c>
      <c r="C309" s="39"/>
      <c r="D309" s="198">
        <f t="shared" si="69"/>
        <v>49439</v>
      </c>
      <c r="E309" s="198"/>
      <c r="F309" s="198">
        <v>49439</v>
      </c>
      <c r="G309" s="198"/>
      <c r="H309" s="198"/>
      <c r="I309" s="103"/>
      <c r="J309" s="103"/>
      <c r="K309" s="103"/>
      <c r="L309" s="198"/>
      <c r="M309" s="103"/>
      <c r="N309" s="103"/>
      <c r="O309" s="103"/>
      <c r="P309" s="104"/>
    </row>
    <row r="310" spans="1:16" s="11" customFormat="1" ht="12.75">
      <c r="A310" s="904" t="s">
        <v>444</v>
      </c>
      <c r="B310" s="902" t="s">
        <v>401</v>
      </c>
      <c r="C310" s="902"/>
      <c r="D310" s="902"/>
      <c r="E310" s="902"/>
      <c r="F310" s="902"/>
      <c r="G310" s="902"/>
      <c r="H310" s="902"/>
      <c r="I310" s="902"/>
      <c r="J310" s="902"/>
      <c r="K310" s="902"/>
      <c r="L310" s="902"/>
      <c r="M310" s="902"/>
      <c r="N310" s="902"/>
      <c r="O310" s="902"/>
      <c r="P310" s="903"/>
    </row>
    <row r="311" spans="1:16" s="11" customFormat="1" ht="12.75">
      <c r="A311" s="904"/>
      <c r="B311" s="893" t="s">
        <v>773</v>
      </c>
      <c r="C311" s="893"/>
      <c r="D311" s="893"/>
      <c r="E311" s="893"/>
      <c r="F311" s="893"/>
      <c r="G311" s="893"/>
      <c r="H311" s="893"/>
      <c r="I311" s="893"/>
      <c r="J311" s="893"/>
      <c r="K311" s="893"/>
      <c r="L311" s="893"/>
      <c r="M311" s="893"/>
      <c r="N311" s="893"/>
      <c r="O311" s="893"/>
      <c r="P311" s="894"/>
    </row>
    <row r="312" spans="1:16" s="11" customFormat="1" ht="12.75">
      <c r="A312" s="904"/>
      <c r="B312" s="893" t="s">
        <v>441</v>
      </c>
      <c r="C312" s="893"/>
      <c r="D312" s="893"/>
      <c r="E312" s="893"/>
      <c r="F312" s="893"/>
      <c r="G312" s="893"/>
      <c r="H312" s="893"/>
      <c r="I312" s="893"/>
      <c r="J312" s="893"/>
      <c r="K312" s="893"/>
      <c r="L312" s="893"/>
      <c r="M312" s="893"/>
      <c r="N312" s="893"/>
      <c r="O312" s="893"/>
      <c r="P312" s="894"/>
    </row>
    <row r="313" spans="1:16" s="11" customFormat="1" ht="12.75">
      <c r="A313" s="904"/>
      <c r="B313" s="371" t="s">
        <v>15</v>
      </c>
      <c r="C313" s="371" t="s">
        <v>402</v>
      </c>
      <c r="D313" s="674">
        <f>D314+D315</f>
        <v>242371</v>
      </c>
      <c r="E313" s="674">
        <f aca="true" t="shared" si="73" ref="E313:P313">E314+E315</f>
        <v>36356</v>
      </c>
      <c r="F313" s="674">
        <f t="shared" si="73"/>
        <v>206015</v>
      </c>
      <c r="G313" s="674">
        <f t="shared" si="73"/>
        <v>137966</v>
      </c>
      <c r="H313" s="674">
        <f t="shared" si="73"/>
        <v>20695</v>
      </c>
      <c r="I313" s="674">
        <f t="shared" si="73"/>
        <v>0</v>
      </c>
      <c r="J313" s="674">
        <f t="shared" si="73"/>
        <v>0</v>
      </c>
      <c r="K313" s="674">
        <f t="shared" si="73"/>
        <v>20695</v>
      </c>
      <c r="L313" s="674">
        <f t="shared" si="73"/>
        <v>117271</v>
      </c>
      <c r="M313" s="674">
        <f t="shared" si="73"/>
        <v>0</v>
      </c>
      <c r="N313" s="674">
        <f t="shared" si="73"/>
        <v>0</v>
      </c>
      <c r="O313" s="674">
        <f t="shared" si="73"/>
        <v>0</v>
      </c>
      <c r="P313" s="675">
        <f t="shared" si="73"/>
        <v>117271</v>
      </c>
    </row>
    <row r="314" spans="1:16" s="11" customFormat="1" ht="12.75">
      <c r="A314" s="904"/>
      <c r="B314" s="39" t="s">
        <v>742</v>
      </c>
      <c r="C314" s="39"/>
      <c r="D314" s="198">
        <f>E314+F314</f>
        <v>104405</v>
      </c>
      <c r="E314" s="198">
        <v>15661</v>
      </c>
      <c r="F314" s="198">
        <v>88744</v>
      </c>
      <c r="G314" s="198"/>
      <c r="H314" s="198"/>
      <c r="I314" s="103"/>
      <c r="J314" s="103"/>
      <c r="K314" s="103"/>
      <c r="L314" s="198"/>
      <c r="M314" s="103"/>
      <c r="N314" s="103"/>
      <c r="O314" s="103"/>
      <c r="P314" s="104"/>
    </row>
    <row r="315" spans="1:16" s="11" customFormat="1" ht="12.75">
      <c r="A315" s="904"/>
      <c r="B315" s="577" t="s">
        <v>732</v>
      </c>
      <c r="C315" s="577"/>
      <c r="D315" s="682">
        <f>E315+F315</f>
        <v>137966</v>
      </c>
      <c r="E315" s="682">
        <f>H315</f>
        <v>20695</v>
      </c>
      <c r="F315" s="682">
        <f>L315</f>
        <v>117271</v>
      </c>
      <c r="G315" s="682">
        <f>H315+L315</f>
        <v>137966</v>
      </c>
      <c r="H315" s="682">
        <f>K315</f>
        <v>20695</v>
      </c>
      <c r="I315" s="683"/>
      <c r="J315" s="683"/>
      <c r="K315" s="683">
        <f>SUM(K316:K331)</f>
        <v>20695</v>
      </c>
      <c r="L315" s="682">
        <f>P315</f>
        <v>117271</v>
      </c>
      <c r="M315" s="683"/>
      <c r="N315" s="683"/>
      <c r="O315" s="683"/>
      <c r="P315" s="684">
        <f>SUM(P316:P331)</f>
        <v>117271</v>
      </c>
    </row>
    <row r="316" spans="1:16" s="11" customFormat="1" ht="12.75">
      <c r="A316" s="904"/>
      <c r="B316" s="39" t="s">
        <v>918</v>
      </c>
      <c r="C316" s="39" t="s">
        <v>394</v>
      </c>
      <c r="D316" s="198">
        <f aca="true" t="shared" si="74" ref="D316:D331">E316+F316</f>
        <v>9950</v>
      </c>
      <c r="E316" s="198">
        <f aca="true" t="shared" si="75" ref="E316:E331">H316</f>
        <v>0</v>
      </c>
      <c r="F316" s="198">
        <f aca="true" t="shared" si="76" ref="F316:F331">L316</f>
        <v>9950</v>
      </c>
      <c r="G316" s="198">
        <f aca="true" t="shared" si="77" ref="G316:G331">H316+L316</f>
        <v>9950</v>
      </c>
      <c r="H316" s="198">
        <f aca="true" t="shared" si="78" ref="H316:H331">K316</f>
        <v>0</v>
      </c>
      <c r="I316" s="103"/>
      <c r="J316" s="103"/>
      <c r="K316" s="103"/>
      <c r="L316" s="198">
        <f aca="true" t="shared" si="79" ref="L316:L331">P316</f>
        <v>9950</v>
      </c>
      <c r="M316" s="103"/>
      <c r="N316" s="103"/>
      <c r="O316" s="103"/>
      <c r="P316" s="104">
        <v>9950</v>
      </c>
    </row>
    <row r="317" spans="1:16" s="11" customFormat="1" ht="12.75">
      <c r="A317" s="904"/>
      <c r="B317" s="39" t="s">
        <v>918</v>
      </c>
      <c r="C317" s="39" t="s">
        <v>403</v>
      </c>
      <c r="D317" s="198">
        <f t="shared" si="74"/>
        <v>1756</v>
      </c>
      <c r="E317" s="198">
        <f t="shared" si="75"/>
        <v>1756</v>
      </c>
      <c r="F317" s="198">
        <f t="shared" si="76"/>
        <v>0</v>
      </c>
      <c r="G317" s="198">
        <f t="shared" si="77"/>
        <v>1756</v>
      </c>
      <c r="H317" s="198">
        <f t="shared" si="78"/>
        <v>1756</v>
      </c>
      <c r="I317" s="103"/>
      <c r="J317" s="103"/>
      <c r="K317" s="103">
        <v>1756</v>
      </c>
      <c r="L317" s="198">
        <f t="shared" si="79"/>
        <v>0</v>
      </c>
      <c r="M317" s="103"/>
      <c r="N317" s="103"/>
      <c r="O317" s="103"/>
      <c r="P317" s="104"/>
    </row>
    <row r="318" spans="1:16" s="11" customFormat="1" ht="12.75">
      <c r="A318" s="904"/>
      <c r="B318" s="38" t="s">
        <v>649</v>
      </c>
      <c r="C318" s="39" t="s">
        <v>360</v>
      </c>
      <c r="D318" s="198">
        <f t="shared" si="74"/>
        <v>5143</v>
      </c>
      <c r="E318" s="198">
        <f t="shared" si="75"/>
        <v>0</v>
      </c>
      <c r="F318" s="198">
        <f t="shared" si="76"/>
        <v>5143</v>
      </c>
      <c r="G318" s="198">
        <f t="shared" si="77"/>
        <v>5143</v>
      </c>
      <c r="H318" s="198">
        <f t="shared" si="78"/>
        <v>0</v>
      </c>
      <c r="I318" s="103"/>
      <c r="J318" s="103"/>
      <c r="K318" s="103"/>
      <c r="L318" s="198">
        <f t="shared" si="79"/>
        <v>5143</v>
      </c>
      <c r="M318" s="103"/>
      <c r="N318" s="103"/>
      <c r="O318" s="103"/>
      <c r="P318" s="104">
        <v>5143</v>
      </c>
    </row>
    <row r="319" spans="1:16" s="11" customFormat="1" ht="12.75">
      <c r="A319" s="904"/>
      <c r="B319" s="38" t="s">
        <v>649</v>
      </c>
      <c r="C319" s="39" t="s">
        <v>404</v>
      </c>
      <c r="D319" s="198">
        <f t="shared" si="74"/>
        <v>908</v>
      </c>
      <c r="E319" s="198">
        <f t="shared" si="75"/>
        <v>908</v>
      </c>
      <c r="F319" s="198">
        <f t="shared" si="76"/>
        <v>0</v>
      </c>
      <c r="G319" s="198">
        <f t="shared" si="77"/>
        <v>908</v>
      </c>
      <c r="H319" s="198">
        <f t="shared" si="78"/>
        <v>908</v>
      </c>
      <c r="I319" s="103"/>
      <c r="J319" s="103"/>
      <c r="K319" s="103">
        <v>908</v>
      </c>
      <c r="L319" s="198">
        <f t="shared" si="79"/>
        <v>0</v>
      </c>
      <c r="M319" s="103"/>
      <c r="N319" s="103"/>
      <c r="O319" s="103"/>
      <c r="P319" s="104"/>
    </row>
    <row r="320" spans="1:16" s="11" customFormat="1" ht="12.75">
      <c r="A320" s="904"/>
      <c r="B320" s="38" t="s">
        <v>593</v>
      </c>
      <c r="C320" s="39" t="s">
        <v>361</v>
      </c>
      <c r="D320" s="198">
        <f t="shared" si="74"/>
        <v>820</v>
      </c>
      <c r="E320" s="198">
        <f t="shared" si="75"/>
        <v>0</v>
      </c>
      <c r="F320" s="198">
        <f t="shared" si="76"/>
        <v>820</v>
      </c>
      <c r="G320" s="198">
        <f t="shared" si="77"/>
        <v>820</v>
      </c>
      <c r="H320" s="198">
        <f t="shared" si="78"/>
        <v>0</v>
      </c>
      <c r="I320" s="103"/>
      <c r="J320" s="103"/>
      <c r="K320" s="103"/>
      <c r="L320" s="198">
        <f t="shared" si="79"/>
        <v>820</v>
      </c>
      <c r="M320" s="103"/>
      <c r="N320" s="103"/>
      <c r="O320" s="103"/>
      <c r="P320" s="104">
        <v>820</v>
      </c>
    </row>
    <row r="321" spans="1:16" s="11" customFormat="1" ht="12.75">
      <c r="A321" s="904"/>
      <c r="B321" s="38" t="s">
        <v>593</v>
      </c>
      <c r="C321" s="39" t="s">
        <v>405</v>
      </c>
      <c r="D321" s="198">
        <f t="shared" si="74"/>
        <v>145</v>
      </c>
      <c r="E321" s="198">
        <f t="shared" si="75"/>
        <v>145</v>
      </c>
      <c r="F321" s="198">
        <f t="shared" si="76"/>
        <v>0</v>
      </c>
      <c r="G321" s="198">
        <f t="shared" si="77"/>
        <v>145</v>
      </c>
      <c r="H321" s="198">
        <f t="shared" si="78"/>
        <v>145</v>
      </c>
      <c r="I321" s="103"/>
      <c r="J321" s="103"/>
      <c r="K321" s="103">
        <v>145</v>
      </c>
      <c r="L321" s="198">
        <f t="shared" si="79"/>
        <v>0</v>
      </c>
      <c r="M321" s="103"/>
      <c r="N321" s="103"/>
      <c r="O321" s="103"/>
      <c r="P321" s="104"/>
    </row>
    <row r="322" spans="1:16" s="11" customFormat="1" ht="12.75">
      <c r="A322" s="904"/>
      <c r="B322" s="38" t="s">
        <v>918</v>
      </c>
      <c r="C322" s="39" t="s">
        <v>362</v>
      </c>
      <c r="D322" s="198">
        <f t="shared" si="74"/>
        <v>75268</v>
      </c>
      <c r="E322" s="198">
        <f t="shared" si="75"/>
        <v>0</v>
      </c>
      <c r="F322" s="198">
        <f t="shared" si="76"/>
        <v>75268</v>
      </c>
      <c r="G322" s="198">
        <f t="shared" si="77"/>
        <v>75268</v>
      </c>
      <c r="H322" s="198">
        <f t="shared" si="78"/>
        <v>0</v>
      </c>
      <c r="I322" s="103"/>
      <c r="J322" s="103"/>
      <c r="K322" s="103"/>
      <c r="L322" s="198">
        <f t="shared" si="79"/>
        <v>75268</v>
      </c>
      <c r="M322" s="103"/>
      <c r="N322" s="103"/>
      <c r="O322" s="103"/>
      <c r="P322" s="104">
        <v>75268</v>
      </c>
    </row>
    <row r="323" spans="1:16" s="11" customFormat="1" ht="12.75">
      <c r="A323" s="904"/>
      <c r="B323" s="38" t="s">
        <v>918</v>
      </c>
      <c r="C323" s="39" t="s">
        <v>406</v>
      </c>
      <c r="D323" s="198">
        <f t="shared" si="74"/>
        <v>13283</v>
      </c>
      <c r="E323" s="198">
        <f t="shared" si="75"/>
        <v>13283</v>
      </c>
      <c r="F323" s="198">
        <f t="shared" si="76"/>
        <v>0</v>
      </c>
      <c r="G323" s="198">
        <f t="shared" si="77"/>
        <v>13283</v>
      </c>
      <c r="H323" s="198">
        <f t="shared" si="78"/>
        <v>13283</v>
      </c>
      <c r="I323" s="103"/>
      <c r="J323" s="103"/>
      <c r="K323" s="103">
        <v>13283</v>
      </c>
      <c r="L323" s="198">
        <f t="shared" si="79"/>
        <v>0</v>
      </c>
      <c r="M323" s="103"/>
      <c r="N323" s="103"/>
      <c r="O323" s="103"/>
      <c r="P323" s="104"/>
    </row>
    <row r="324" spans="1:16" s="11" customFormat="1" ht="12.75">
      <c r="A324" s="904"/>
      <c r="B324" s="38" t="s">
        <v>595</v>
      </c>
      <c r="C324" s="39" t="s">
        <v>363</v>
      </c>
      <c r="D324" s="198">
        <f t="shared" si="74"/>
        <v>1275</v>
      </c>
      <c r="E324" s="198">
        <f t="shared" si="75"/>
        <v>0</v>
      </c>
      <c r="F324" s="198">
        <f t="shared" si="76"/>
        <v>1275</v>
      </c>
      <c r="G324" s="198">
        <f t="shared" si="77"/>
        <v>1275</v>
      </c>
      <c r="H324" s="198">
        <f t="shared" si="78"/>
        <v>0</v>
      </c>
      <c r="I324" s="103"/>
      <c r="J324" s="103"/>
      <c r="K324" s="103"/>
      <c r="L324" s="198">
        <f t="shared" si="79"/>
        <v>1275</v>
      </c>
      <c r="M324" s="103"/>
      <c r="N324" s="103"/>
      <c r="O324" s="103"/>
      <c r="P324" s="104">
        <v>1275</v>
      </c>
    </row>
    <row r="325" spans="1:16" s="11" customFormat="1" ht="12.75">
      <c r="A325" s="904"/>
      <c r="B325" s="38" t="s">
        <v>595</v>
      </c>
      <c r="C325" s="39" t="s">
        <v>407</v>
      </c>
      <c r="D325" s="198">
        <f t="shared" si="74"/>
        <v>225</v>
      </c>
      <c r="E325" s="198">
        <f t="shared" si="75"/>
        <v>225</v>
      </c>
      <c r="F325" s="198">
        <f t="shared" si="76"/>
        <v>0</v>
      </c>
      <c r="G325" s="198">
        <f t="shared" si="77"/>
        <v>225</v>
      </c>
      <c r="H325" s="198">
        <f t="shared" si="78"/>
        <v>225</v>
      </c>
      <c r="I325" s="103"/>
      <c r="J325" s="103"/>
      <c r="K325" s="103">
        <v>225</v>
      </c>
      <c r="L325" s="198">
        <f t="shared" si="79"/>
        <v>0</v>
      </c>
      <c r="M325" s="103"/>
      <c r="N325" s="103"/>
      <c r="O325" s="103"/>
      <c r="P325" s="104"/>
    </row>
    <row r="326" spans="1:16" s="11" customFormat="1" ht="12.75">
      <c r="A326" s="904"/>
      <c r="B326" s="38" t="s">
        <v>671</v>
      </c>
      <c r="C326" s="39" t="s">
        <v>365</v>
      </c>
      <c r="D326" s="198">
        <f t="shared" si="74"/>
        <v>20691</v>
      </c>
      <c r="E326" s="198">
        <f t="shared" si="75"/>
        <v>0</v>
      </c>
      <c r="F326" s="198">
        <f t="shared" si="76"/>
        <v>20691</v>
      </c>
      <c r="G326" s="198">
        <f t="shared" si="77"/>
        <v>20691</v>
      </c>
      <c r="H326" s="198">
        <f t="shared" si="78"/>
        <v>0</v>
      </c>
      <c r="I326" s="103"/>
      <c r="J326" s="103"/>
      <c r="K326" s="103"/>
      <c r="L326" s="198">
        <f t="shared" si="79"/>
        <v>20691</v>
      </c>
      <c r="M326" s="103"/>
      <c r="N326" s="103"/>
      <c r="O326" s="103"/>
      <c r="P326" s="104">
        <v>20691</v>
      </c>
    </row>
    <row r="327" spans="1:16" s="11" customFormat="1" ht="12.75">
      <c r="A327" s="904"/>
      <c r="B327" s="38" t="s">
        <v>671</v>
      </c>
      <c r="C327" s="39" t="s">
        <v>408</v>
      </c>
      <c r="D327" s="198">
        <f t="shared" si="74"/>
        <v>3651</v>
      </c>
      <c r="E327" s="198">
        <f t="shared" si="75"/>
        <v>3651</v>
      </c>
      <c r="F327" s="198">
        <f t="shared" si="76"/>
        <v>0</v>
      </c>
      <c r="G327" s="198">
        <f t="shared" si="77"/>
        <v>3651</v>
      </c>
      <c r="H327" s="198">
        <f t="shared" si="78"/>
        <v>3651</v>
      </c>
      <c r="I327" s="103"/>
      <c r="J327" s="103"/>
      <c r="K327" s="103">
        <v>3651</v>
      </c>
      <c r="L327" s="198">
        <f t="shared" si="79"/>
        <v>0</v>
      </c>
      <c r="M327" s="103"/>
      <c r="N327" s="103"/>
      <c r="O327" s="103"/>
      <c r="P327" s="104"/>
    </row>
    <row r="328" spans="1:16" s="11" customFormat="1" ht="12.75">
      <c r="A328" s="904"/>
      <c r="B328" s="38" t="s">
        <v>869</v>
      </c>
      <c r="C328" s="39" t="s">
        <v>366</v>
      </c>
      <c r="D328" s="198">
        <f t="shared" si="74"/>
        <v>459</v>
      </c>
      <c r="E328" s="198">
        <f t="shared" si="75"/>
        <v>0</v>
      </c>
      <c r="F328" s="198">
        <f t="shared" si="76"/>
        <v>459</v>
      </c>
      <c r="G328" s="198">
        <f t="shared" si="77"/>
        <v>459</v>
      </c>
      <c r="H328" s="198">
        <f t="shared" si="78"/>
        <v>0</v>
      </c>
      <c r="I328" s="103"/>
      <c r="J328" s="103"/>
      <c r="K328" s="103"/>
      <c r="L328" s="198">
        <f t="shared" si="79"/>
        <v>459</v>
      </c>
      <c r="M328" s="103"/>
      <c r="N328" s="103"/>
      <c r="O328" s="103"/>
      <c r="P328" s="104">
        <v>459</v>
      </c>
    </row>
    <row r="329" spans="1:16" s="11" customFormat="1" ht="12.75">
      <c r="A329" s="904"/>
      <c r="B329" s="38" t="s">
        <v>869</v>
      </c>
      <c r="C329" s="39" t="s">
        <v>409</v>
      </c>
      <c r="D329" s="198">
        <f t="shared" si="74"/>
        <v>81</v>
      </c>
      <c r="E329" s="198">
        <f t="shared" si="75"/>
        <v>81</v>
      </c>
      <c r="F329" s="198">
        <f t="shared" si="76"/>
        <v>0</v>
      </c>
      <c r="G329" s="198">
        <f t="shared" si="77"/>
        <v>81</v>
      </c>
      <c r="H329" s="198">
        <f t="shared" si="78"/>
        <v>81</v>
      </c>
      <c r="I329" s="103"/>
      <c r="J329" s="103"/>
      <c r="K329" s="103">
        <v>81</v>
      </c>
      <c r="L329" s="198">
        <f t="shared" si="79"/>
        <v>0</v>
      </c>
      <c r="M329" s="103"/>
      <c r="N329" s="103"/>
      <c r="O329" s="103"/>
      <c r="P329" s="104"/>
    </row>
    <row r="330" spans="1:16" s="11" customFormat="1" ht="12.75">
      <c r="A330" s="904"/>
      <c r="B330" s="38" t="s">
        <v>542</v>
      </c>
      <c r="C330" s="39" t="s">
        <v>374</v>
      </c>
      <c r="D330" s="198">
        <f t="shared" si="74"/>
        <v>3665</v>
      </c>
      <c r="E330" s="198">
        <f t="shared" si="75"/>
        <v>0</v>
      </c>
      <c r="F330" s="198">
        <f t="shared" si="76"/>
        <v>3665</v>
      </c>
      <c r="G330" s="198">
        <f t="shared" si="77"/>
        <v>3665</v>
      </c>
      <c r="H330" s="198">
        <f t="shared" si="78"/>
        <v>0</v>
      </c>
      <c r="I330" s="103"/>
      <c r="J330" s="103"/>
      <c r="K330" s="103"/>
      <c r="L330" s="198">
        <f t="shared" si="79"/>
        <v>3665</v>
      </c>
      <c r="M330" s="103"/>
      <c r="N330" s="103"/>
      <c r="O330" s="103"/>
      <c r="P330" s="104">
        <v>3665</v>
      </c>
    </row>
    <row r="331" spans="1:16" s="11" customFormat="1" ht="12.75">
      <c r="A331" s="904"/>
      <c r="B331" s="38" t="s">
        <v>542</v>
      </c>
      <c r="C331" s="39" t="s">
        <v>469</v>
      </c>
      <c r="D331" s="198">
        <f t="shared" si="74"/>
        <v>646</v>
      </c>
      <c r="E331" s="198">
        <f t="shared" si="75"/>
        <v>646</v>
      </c>
      <c r="F331" s="198">
        <f t="shared" si="76"/>
        <v>0</v>
      </c>
      <c r="G331" s="198">
        <f t="shared" si="77"/>
        <v>646</v>
      </c>
      <c r="H331" s="198">
        <f t="shared" si="78"/>
        <v>646</v>
      </c>
      <c r="I331" s="103"/>
      <c r="J331" s="103"/>
      <c r="K331" s="103">
        <v>646</v>
      </c>
      <c r="L331" s="198">
        <f t="shared" si="79"/>
        <v>0</v>
      </c>
      <c r="M331" s="103"/>
      <c r="N331" s="103"/>
      <c r="O331" s="103"/>
      <c r="P331" s="104"/>
    </row>
    <row r="332" spans="1:16" s="11" customFormat="1" ht="15" customHeight="1">
      <c r="A332" s="904" t="s">
        <v>439</v>
      </c>
      <c r="B332" s="900" t="s">
        <v>411</v>
      </c>
      <c r="C332" s="900"/>
      <c r="D332" s="900"/>
      <c r="E332" s="900"/>
      <c r="F332" s="900"/>
      <c r="G332" s="900"/>
      <c r="H332" s="900"/>
      <c r="I332" s="900"/>
      <c r="J332" s="900"/>
      <c r="K332" s="900"/>
      <c r="L332" s="900"/>
      <c r="M332" s="900"/>
      <c r="N332" s="900"/>
      <c r="O332" s="900"/>
      <c r="P332" s="901"/>
    </row>
    <row r="333" spans="1:16" s="11" customFormat="1" ht="12" customHeight="1">
      <c r="A333" s="904"/>
      <c r="B333" s="898" t="s">
        <v>827</v>
      </c>
      <c r="C333" s="898"/>
      <c r="D333" s="898"/>
      <c r="E333" s="898"/>
      <c r="F333" s="898"/>
      <c r="G333" s="898"/>
      <c r="H333" s="898"/>
      <c r="I333" s="898"/>
      <c r="J333" s="898"/>
      <c r="K333" s="898"/>
      <c r="L333" s="898"/>
      <c r="M333" s="898"/>
      <c r="N333" s="898"/>
      <c r="O333" s="898"/>
      <c r="P333" s="899"/>
    </row>
    <row r="334" spans="1:16" s="11" customFormat="1" ht="13.5" customHeight="1">
      <c r="A334" s="904"/>
      <c r="B334" s="898" t="s">
        <v>828</v>
      </c>
      <c r="C334" s="898"/>
      <c r="D334" s="898"/>
      <c r="E334" s="898"/>
      <c r="F334" s="898"/>
      <c r="G334" s="898"/>
      <c r="H334" s="898"/>
      <c r="I334" s="898"/>
      <c r="J334" s="898"/>
      <c r="K334" s="898"/>
      <c r="L334" s="898"/>
      <c r="M334" s="898"/>
      <c r="N334" s="898"/>
      <c r="O334" s="898"/>
      <c r="P334" s="899"/>
    </row>
    <row r="335" spans="1:16" s="11" customFormat="1" ht="14.25" customHeight="1">
      <c r="A335" s="904"/>
      <c r="B335" s="898" t="s">
        <v>829</v>
      </c>
      <c r="C335" s="898"/>
      <c r="D335" s="898"/>
      <c r="E335" s="898"/>
      <c r="F335" s="898"/>
      <c r="G335" s="898"/>
      <c r="H335" s="898"/>
      <c r="I335" s="898"/>
      <c r="J335" s="898"/>
      <c r="K335" s="898"/>
      <c r="L335" s="898"/>
      <c r="M335" s="898"/>
      <c r="N335" s="898"/>
      <c r="O335" s="898"/>
      <c r="P335" s="899"/>
    </row>
    <row r="336" spans="1:16" s="11" customFormat="1" ht="13.5" customHeight="1">
      <c r="A336" s="904"/>
      <c r="B336" s="898" t="s">
        <v>382</v>
      </c>
      <c r="C336" s="898"/>
      <c r="D336" s="898"/>
      <c r="E336" s="898"/>
      <c r="F336" s="898"/>
      <c r="G336" s="898"/>
      <c r="H336" s="898"/>
      <c r="I336" s="898"/>
      <c r="J336" s="898"/>
      <c r="K336" s="898"/>
      <c r="L336" s="898"/>
      <c r="M336" s="898"/>
      <c r="N336" s="898"/>
      <c r="O336" s="898"/>
      <c r="P336" s="899"/>
    </row>
    <row r="337" spans="1:16" s="11" customFormat="1" ht="12.75">
      <c r="A337" s="904"/>
      <c r="B337" s="667" t="s">
        <v>15</v>
      </c>
      <c r="C337" s="371" t="s">
        <v>402</v>
      </c>
      <c r="D337" s="674">
        <v>949232</v>
      </c>
      <c r="E337" s="674">
        <v>142386</v>
      </c>
      <c r="F337" s="674">
        <v>806846</v>
      </c>
      <c r="G337" s="674">
        <v>95460</v>
      </c>
      <c r="H337" s="674">
        <v>14320</v>
      </c>
      <c r="I337" s="674">
        <v>0</v>
      </c>
      <c r="J337" s="674">
        <v>0</v>
      </c>
      <c r="K337" s="674">
        <v>14320</v>
      </c>
      <c r="L337" s="674">
        <v>81140</v>
      </c>
      <c r="M337" s="674">
        <v>0</v>
      </c>
      <c r="N337" s="674">
        <v>0</v>
      </c>
      <c r="O337" s="674">
        <v>0</v>
      </c>
      <c r="P337" s="675">
        <v>81140</v>
      </c>
    </row>
    <row r="338" spans="1:16" s="11" customFormat="1" ht="12.75">
      <c r="A338" s="904"/>
      <c r="B338" s="37" t="s">
        <v>732</v>
      </c>
      <c r="C338" s="41"/>
      <c r="D338" s="203">
        <v>95460</v>
      </c>
      <c r="E338" s="203">
        <v>14320</v>
      </c>
      <c r="F338" s="203">
        <v>81140</v>
      </c>
      <c r="G338" s="203">
        <v>95460</v>
      </c>
      <c r="H338" s="203">
        <v>14320</v>
      </c>
      <c r="I338" s="111"/>
      <c r="J338" s="111"/>
      <c r="K338" s="111">
        <v>14320</v>
      </c>
      <c r="L338" s="203">
        <v>81140</v>
      </c>
      <c r="M338" s="111"/>
      <c r="N338" s="111"/>
      <c r="O338" s="111"/>
      <c r="P338" s="112">
        <v>81140</v>
      </c>
    </row>
    <row r="339" spans="1:16" s="11" customFormat="1" ht="12.75">
      <c r="A339" s="904"/>
      <c r="B339" s="38" t="s">
        <v>918</v>
      </c>
      <c r="C339" s="39" t="s">
        <v>394</v>
      </c>
      <c r="D339" s="198">
        <v>8670</v>
      </c>
      <c r="E339" s="198">
        <v>0</v>
      </c>
      <c r="F339" s="198">
        <v>8670</v>
      </c>
      <c r="G339" s="198">
        <v>8670</v>
      </c>
      <c r="H339" s="198">
        <v>0</v>
      </c>
      <c r="I339" s="103"/>
      <c r="J339" s="103"/>
      <c r="K339" s="103">
        <v>0</v>
      </c>
      <c r="L339" s="198">
        <v>8670</v>
      </c>
      <c r="M339" s="103"/>
      <c r="N339" s="103"/>
      <c r="O339" s="103"/>
      <c r="P339" s="104">
        <v>8670</v>
      </c>
    </row>
    <row r="340" spans="1:16" s="11" customFormat="1" ht="12.75">
      <c r="A340" s="904"/>
      <c r="B340" s="38" t="s">
        <v>918</v>
      </c>
      <c r="C340" s="39" t="s">
        <v>403</v>
      </c>
      <c r="D340" s="198">
        <v>1530</v>
      </c>
      <c r="E340" s="198">
        <v>1530</v>
      </c>
      <c r="F340" s="198">
        <v>0</v>
      </c>
      <c r="G340" s="198">
        <v>1530</v>
      </c>
      <c r="H340" s="198">
        <v>1530</v>
      </c>
      <c r="I340" s="103"/>
      <c r="J340" s="103"/>
      <c r="K340" s="103">
        <v>1530</v>
      </c>
      <c r="L340" s="198">
        <v>0</v>
      </c>
      <c r="M340" s="103"/>
      <c r="N340" s="103"/>
      <c r="O340" s="103"/>
      <c r="P340" s="104">
        <v>0</v>
      </c>
    </row>
    <row r="341" spans="1:16" s="11" customFormat="1" ht="12.75">
      <c r="A341" s="904"/>
      <c r="B341" s="38" t="s">
        <v>649</v>
      </c>
      <c r="C341" s="39" t="s">
        <v>360</v>
      </c>
      <c r="D341" s="198">
        <v>6808</v>
      </c>
      <c r="E341" s="198">
        <v>0</v>
      </c>
      <c r="F341" s="198">
        <v>6808</v>
      </c>
      <c r="G341" s="198">
        <v>6808</v>
      </c>
      <c r="H341" s="198">
        <v>0</v>
      </c>
      <c r="I341" s="103"/>
      <c r="J341" s="103"/>
      <c r="K341" s="103">
        <v>0</v>
      </c>
      <c r="L341" s="198">
        <v>6808</v>
      </c>
      <c r="M341" s="103"/>
      <c r="N341" s="103"/>
      <c r="O341" s="103"/>
      <c r="P341" s="104">
        <v>6808</v>
      </c>
    </row>
    <row r="342" spans="1:16" s="11" customFormat="1" ht="12.75">
      <c r="A342" s="904"/>
      <c r="B342" s="38" t="s">
        <v>649</v>
      </c>
      <c r="C342" s="39" t="s">
        <v>404</v>
      </c>
      <c r="D342" s="198">
        <v>1201</v>
      </c>
      <c r="E342" s="198">
        <v>1201</v>
      </c>
      <c r="F342" s="198">
        <v>0</v>
      </c>
      <c r="G342" s="198">
        <v>1201</v>
      </c>
      <c r="H342" s="198">
        <v>1201</v>
      </c>
      <c r="I342" s="103"/>
      <c r="J342" s="103"/>
      <c r="K342" s="103">
        <v>1201</v>
      </c>
      <c r="L342" s="198">
        <v>0</v>
      </c>
      <c r="M342" s="103"/>
      <c r="N342" s="103"/>
      <c r="O342" s="103"/>
      <c r="P342" s="104">
        <v>0</v>
      </c>
    </row>
    <row r="343" spans="1:16" s="11" customFormat="1" ht="12.75">
      <c r="A343" s="904"/>
      <c r="B343" s="38" t="s">
        <v>593</v>
      </c>
      <c r="C343" s="39" t="s">
        <v>361</v>
      </c>
      <c r="D343" s="198">
        <v>1097</v>
      </c>
      <c r="E343" s="198">
        <v>0</v>
      </c>
      <c r="F343" s="198">
        <v>1097</v>
      </c>
      <c r="G343" s="198">
        <v>1097</v>
      </c>
      <c r="H343" s="198">
        <v>0</v>
      </c>
      <c r="I343" s="103"/>
      <c r="J343" s="103"/>
      <c r="K343" s="103">
        <v>0</v>
      </c>
      <c r="L343" s="198">
        <v>1097</v>
      </c>
      <c r="M343" s="103"/>
      <c r="N343" s="103"/>
      <c r="O343" s="103"/>
      <c r="P343" s="104">
        <v>1097</v>
      </c>
    </row>
    <row r="344" spans="1:16" s="11" customFormat="1" ht="12.75">
      <c r="A344" s="904"/>
      <c r="B344" s="38" t="s">
        <v>593</v>
      </c>
      <c r="C344" s="39" t="s">
        <v>405</v>
      </c>
      <c r="D344" s="198">
        <v>194</v>
      </c>
      <c r="E344" s="198">
        <v>194</v>
      </c>
      <c r="F344" s="198">
        <v>0</v>
      </c>
      <c r="G344" s="198">
        <v>194</v>
      </c>
      <c r="H344" s="198">
        <v>194</v>
      </c>
      <c r="I344" s="103"/>
      <c r="J344" s="103"/>
      <c r="K344" s="103">
        <v>194</v>
      </c>
      <c r="L344" s="198">
        <v>0</v>
      </c>
      <c r="M344" s="103"/>
      <c r="N344" s="103"/>
      <c r="O344" s="103"/>
      <c r="P344" s="104">
        <v>0</v>
      </c>
    </row>
    <row r="345" spans="1:16" s="11" customFormat="1" ht="12.75">
      <c r="A345" s="904"/>
      <c r="B345" s="38" t="s">
        <v>918</v>
      </c>
      <c r="C345" s="39" t="s">
        <v>362</v>
      </c>
      <c r="D345" s="198">
        <v>42075</v>
      </c>
      <c r="E345" s="198">
        <v>0</v>
      </c>
      <c r="F345" s="198">
        <v>42075</v>
      </c>
      <c r="G345" s="198">
        <v>42075</v>
      </c>
      <c r="H345" s="198">
        <v>0</v>
      </c>
      <c r="I345" s="103"/>
      <c r="J345" s="103"/>
      <c r="K345" s="103">
        <v>0</v>
      </c>
      <c r="L345" s="198">
        <v>42075</v>
      </c>
      <c r="M345" s="103"/>
      <c r="N345" s="103"/>
      <c r="O345" s="103"/>
      <c r="P345" s="104">
        <v>42075</v>
      </c>
    </row>
    <row r="346" spans="1:16" s="11" customFormat="1" ht="12.75">
      <c r="A346" s="904"/>
      <c r="B346" s="38" t="s">
        <v>918</v>
      </c>
      <c r="C346" s="39" t="s">
        <v>406</v>
      </c>
      <c r="D346" s="198">
        <v>7425</v>
      </c>
      <c r="E346" s="198">
        <v>7425</v>
      </c>
      <c r="F346" s="198">
        <v>0</v>
      </c>
      <c r="G346" s="198">
        <v>7425</v>
      </c>
      <c r="H346" s="198">
        <v>7425</v>
      </c>
      <c r="I346" s="103"/>
      <c r="J346" s="103"/>
      <c r="K346" s="103">
        <v>7425</v>
      </c>
      <c r="L346" s="198">
        <v>0</v>
      </c>
      <c r="M346" s="103"/>
      <c r="N346" s="103"/>
      <c r="O346" s="103"/>
      <c r="P346" s="104">
        <v>0</v>
      </c>
    </row>
    <row r="347" spans="1:16" s="11" customFormat="1" ht="12.75">
      <c r="A347" s="904"/>
      <c r="B347" s="38" t="s">
        <v>595</v>
      </c>
      <c r="C347" s="39" t="s">
        <v>363</v>
      </c>
      <c r="D347" s="198">
        <v>5318</v>
      </c>
      <c r="E347" s="198">
        <v>0</v>
      </c>
      <c r="F347" s="198">
        <v>5318</v>
      </c>
      <c r="G347" s="198">
        <v>5318</v>
      </c>
      <c r="H347" s="198">
        <v>0</v>
      </c>
      <c r="I347" s="103"/>
      <c r="J347" s="103"/>
      <c r="K347" s="103">
        <v>0</v>
      </c>
      <c r="L347" s="198">
        <v>5318</v>
      </c>
      <c r="M347" s="103"/>
      <c r="N347" s="103"/>
      <c r="O347" s="103"/>
      <c r="P347" s="104">
        <v>5318</v>
      </c>
    </row>
    <row r="348" spans="1:16" s="11" customFormat="1" ht="12.75">
      <c r="A348" s="904"/>
      <c r="B348" s="38" t="s">
        <v>595</v>
      </c>
      <c r="C348" s="39" t="s">
        <v>407</v>
      </c>
      <c r="D348" s="198">
        <v>938</v>
      </c>
      <c r="E348" s="198">
        <v>938</v>
      </c>
      <c r="F348" s="198">
        <v>0</v>
      </c>
      <c r="G348" s="198">
        <v>938</v>
      </c>
      <c r="H348" s="198">
        <v>938</v>
      </c>
      <c r="I348" s="103"/>
      <c r="J348" s="103"/>
      <c r="K348" s="103">
        <v>938</v>
      </c>
      <c r="L348" s="198">
        <v>0</v>
      </c>
      <c r="M348" s="103"/>
      <c r="N348" s="103"/>
      <c r="O348" s="103"/>
      <c r="P348" s="104">
        <v>0</v>
      </c>
    </row>
    <row r="349" spans="1:16" s="11" customFormat="1" ht="12.75">
      <c r="A349" s="904"/>
      <c r="B349" s="38" t="s">
        <v>671</v>
      </c>
      <c r="C349" s="39" t="s">
        <v>365</v>
      </c>
      <c r="D349" s="198">
        <v>11262</v>
      </c>
      <c r="E349" s="198">
        <v>0</v>
      </c>
      <c r="F349" s="198">
        <v>11262</v>
      </c>
      <c r="G349" s="198">
        <v>11262</v>
      </c>
      <c r="H349" s="198">
        <v>0</v>
      </c>
      <c r="I349" s="103"/>
      <c r="J349" s="103"/>
      <c r="K349" s="103">
        <v>0</v>
      </c>
      <c r="L349" s="198">
        <v>11262</v>
      </c>
      <c r="M349" s="103"/>
      <c r="N349" s="103"/>
      <c r="O349" s="103"/>
      <c r="P349" s="104">
        <v>11262</v>
      </c>
    </row>
    <row r="350" spans="1:16" s="11" customFormat="1" ht="12.75">
      <c r="A350" s="904"/>
      <c r="B350" s="38" t="s">
        <v>671</v>
      </c>
      <c r="C350" s="39" t="s">
        <v>408</v>
      </c>
      <c r="D350" s="198">
        <v>1988</v>
      </c>
      <c r="E350" s="198">
        <v>1988</v>
      </c>
      <c r="F350" s="198">
        <v>0</v>
      </c>
      <c r="G350" s="198">
        <v>1988</v>
      </c>
      <c r="H350" s="198">
        <v>1988</v>
      </c>
      <c r="I350" s="103"/>
      <c r="J350" s="103"/>
      <c r="K350" s="103">
        <v>1988</v>
      </c>
      <c r="L350" s="198">
        <v>0</v>
      </c>
      <c r="M350" s="103"/>
      <c r="N350" s="103"/>
      <c r="O350" s="103"/>
      <c r="P350" s="104">
        <v>0</v>
      </c>
    </row>
    <row r="351" spans="1:16" s="11" customFormat="1" ht="12.75">
      <c r="A351" s="904"/>
      <c r="B351" s="38" t="s">
        <v>135</v>
      </c>
      <c r="C351" s="39" t="s">
        <v>830</v>
      </c>
      <c r="D351" s="198">
        <v>2295</v>
      </c>
      <c r="E351" s="198">
        <v>0</v>
      </c>
      <c r="F351" s="198">
        <v>2295</v>
      </c>
      <c r="G351" s="198">
        <v>2295</v>
      </c>
      <c r="H351" s="198">
        <v>0</v>
      </c>
      <c r="I351" s="103"/>
      <c r="J351" s="103"/>
      <c r="K351" s="103">
        <v>0</v>
      </c>
      <c r="L351" s="198">
        <v>2295</v>
      </c>
      <c r="M351" s="103"/>
      <c r="N351" s="103"/>
      <c r="O351" s="103"/>
      <c r="P351" s="104">
        <v>2295</v>
      </c>
    </row>
    <row r="352" spans="1:16" s="11" customFormat="1" ht="12.75">
      <c r="A352" s="904"/>
      <c r="B352" s="38" t="s">
        <v>135</v>
      </c>
      <c r="C352" s="39" t="s">
        <v>831</v>
      </c>
      <c r="D352" s="198">
        <v>405</v>
      </c>
      <c r="E352" s="198">
        <v>405</v>
      </c>
      <c r="F352" s="198">
        <v>0</v>
      </c>
      <c r="G352" s="198">
        <v>405</v>
      </c>
      <c r="H352" s="198">
        <v>405</v>
      </c>
      <c r="I352" s="103"/>
      <c r="J352" s="103"/>
      <c r="K352" s="103">
        <v>405</v>
      </c>
      <c r="L352" s="198">
        <v>0</v>
      </c>
      <c r="M352" s="103"/>
      <c r="N352" s="103"/>
      <c r="O352" s="103"/>
      <c r="P352" s="104">
        <v>0</v>
      </c>
    </row>
    <row r="353" spans="1:16" s="11" customFormat="1" ht="12.75">
      <c r="A353" s="904"/>
      <c r="B353" s="38" t="s">
        <v>866</v>
      </c>
      <c r="C353" s="39" t="s">
        <v>465</v>
      </c>
      <c r="D353" s="198">
        <v>331</v>
      </c>
      <c r="E353" s="198">
        <v>0</v>
      </c>
      <c r="F353" s="198">
        <v>331</v>
      </c>
      <c r="G353" s="198">
        <v>331</v>
      </c>
      <c r="H353" s="198">
        <v>0</v>
      </c>
      <c r="I353" s="103"/>
      <c r="J353" s="103"/>
      <c r="K353" s="103">
        <v>0</v>
      </c>
      <c r="L353" s="198">
        <v>331</v>
      </c>
      <c r="M353" s="103"/>
      <c r="N353" s="103"/>
      <c r="O353" s="103"/>
      <c r="P353" s="104">
        <v>331</v>
      </c>
    </row>
    <row r="354" spans="1:16" s="11" customFormat="1" ht="12.75">
      <c r="A354" s="904"/>
      <c r="B354" s="38" t="s">
        <v>866</v>
      </c>
      <c r="C354" s="39" t="s">
        <v>466</v>
      </c>
      <c r="D354" s="198">
        <v>59</v>
      </c>
      <c r="E354" s="198">
        <v>59</v>
      </c>
      <c r="F354" s="198">
        <v>0</v>
      </c>
      <c r="G354" s="198">
        <v>59</v>
      </c>
      <c r="H354" s="198">
        <v>59</v>
      </c>
      <c r="I354" s="103"/>
      <c r="J354" s="103"/>
      <c r="K354" s="103">
        <v>59</v>
      </c>
      <c r="L354" s="198">
        <v>0</v>
      </c>
      <c r="M354" s="103"/>
      <c r="N354" s="103"/>
      <c r="O354" s="103"/>
      <c r="P354" s="104">
        <v>0</v>
      </c>
    </row>
    <row r="355" spans="1:16" s="11" customFormat="1" ht="15.75" customHeight="1">
      <c r="A355" s="904"/>
      <c r="B355" s="38" t="s">
        <v>386</v>
      </c>
      <c r="C355" s="39" t="s">
        <v>467</v>
      </c>
      <c r="D355" s="198">
        <v>1700</v>
      </c>
      <c r="E355" s="198">
        <v>0</v>
      </c>
      <c r="F355" s="198">
        <v>1700</v>
      </c>
      <c r="G355" s="198">
        <v>1700</v>
      </c>
      <c r="H355" s="198">
        <v>0</v>
      </c>
      <c r="I355" s="103"/>
      <c r="J355" s="103"/>
      <c r="K355" s="103">
        <v>0</v>
      </c>
      <c r="L355" s="198">
        <v>1700</v>
      </c>
      <c r="M355" s="103"/>
      <c r="N355" s="103"/>
      <c r="O355" s="103"/>
      <c r="P355" s="104">
        <v>1700</v>
      </c>
    </row>
    <row r="356" spans="1:16" s="11" customFormat="1" ht="13.5" customHeight="1">
      <c r="A356" s="904"/>
      <c r="B356" s="38" t="s">
        <v>386</v>
      </c>
      <c r="C356" s="39" t="s">
        <v>468</v>
      </c>
      <c r="D356" s="198">
        <v>300</v>
      </c>
      <c r="E356" s="198">
        <v>300</v>
      </c>
      <c r="F356" s="198">
        <v>0</v>
      </c>
      <c r="G356" s="198">
        <v>300</v>
      </c>
      <c r="H356" s="198">
        <v>300</v>
      </c>
      <c r="I356" s="103"/>
      <c r="J356" s="103"/>
      <c r="K356" s="103">
        <v>300</v>
      </c>
      <c r="L356" s="198">
        <v>0</v>
      </c>
      <c r="M356" s="103"/>
      <c r="N356" s="103"/>
      <c r="O356" s="103"/>
      <c r="P356" s="104">
        <v>0</v>
      </c>
    </row>
    <row r="357" spans="1:16" s="11" customFormat="1" ht="12.75">
      <c r="A357" s="904"/>
      <c r="B357" s="38" t="s">
        <v>602</v>
      </c>
      <c r="C357" s="39" t="s">
        <v>832</v>
      </c>
      <c r="D357" s="198">
        <v>136</v>
      </c>
      <c r="E357" s="198">
        <v>0</v>
      </c>
      <c r="F357" s="198">
        <v>136</v>
      </c>
      <c r="G357" s="198">
        <v>136</v>
      </c>
      <c r="H357" s="198">
        <v>0</v>
      </c>
      <c r="I357" s="103"/>
      <c r="J357" s="103"/>
      <c r="K357" s="103">
        <v>0</v>
      </c>
      <c r="L357" s="198">
        <v>136</v>
      </c>
      <c r="M357" s="103"/>
      <c r="N357" s="103"/>
      <c r="O357" s="103"/>
      <c r="P357" s="104">
        <v>136</v>
      </c>
    </row>
    <row r="358" spans="1:16" s="11" customFormat="1" ht="12.75">
      <c r="A358" s="904"/>
      <c r="B358" s="38" t="s">
        <v>602</v>
      </c>
      <c r="C358" s="39" t="s">
        <v>833</v>
      </c>
      <c r="D358" s="198">
        <v>24</v>
      </c>
      <c r="E358" s="198">
        <v>24</v>
      </c>
      <c r="F358" s="198">
        <v>0</v>
      </c>
      <c r="G358" s="198">
        <v>24</v>
      </c>
      <c r="H358" s="198">
        <v>24</v>
      </c>
      <c r="I358" s="103"/>
      <c r="J358" s="103"/>
      <c r="K358" s="103">
        <v>24</v>
      </c>
      <c r="L358" s="198">
        <v>0</v>
      </c>
      <c r="M358" s="103"/>
      <c r="N358" s="103"/>
      <c r="O358" s="103"/>
      <c r="P358" s="104">
        <v>0</v>
      </c>
    </row>
    <row r="359" spans="1:16" s="11" customFormat="1" ht="12.75">
      <c r="A359" s="904"/>
      <c r="B359" s="38" t="s">
        <v>869</v>
      </c>
      <c r="C359" s="39" t="s">
        <v>366</v>
      </c>
      <c r="D359" s="198">
        <v>88</v>
      </c>
      <c r="E359" s="198">
        <v>0</v>
      </c>
      <c r="F359" s="198">
        <v>88</v>
      </c>
      <c r="G359" s="198">
        <v>88</v>
      </c>
      <c r="H359" s="198">
        <v>0</v>
      </c>
      <c r="I359" s="103"/>
      <c r="J359" s="103"/>
      <c r="K359" s="103">
        <v>0</v>
      </c>
      <c r="L359" s="198">
        <v>88</v>
      </c>
      <c r="M359" s="103"/>
      <c r="N359" s="103"/>
      <c r="O359" s="103"/>
      <c r="P359" s="104">
        <v>88</v>
      </c>
    </row>
    <row r="360" spans="1:16" s="11" customFormat="1" ht="12.75">
      <c r="A360" s="904"/>
      <c r="B360" s="38" t="s">
        <v>869</v>
      </c>
      <c r="C360" s="39" t="s">
        <v>409</v>
      </c>
      <c r="D360" s="198">
        <v>16</v>
      </c>
      <c r="E360" s="198">
        <v>16</v>
      </c>
      <c r="F360" s="198">
        <v>0</v>
      </c>
      <c r="G360" s="198">
        <v>16</v>
      </c>
      <c r="H360" s="198">
        <v>16</v>
      </c>
      <c r="I360" s="103"/>
      <c r="J360" s="103"/>
      <c r="K360" s="103">
        <v>16</v>
      </c>
      <c r="L360" s="198">
        <v>0</v>
      </c>
      <c r="M360" s="103"/>
      <c r="N360" s="103"/>
      <c r="O360" s="103"/>
      <c r="P360" s="104">
        <v>0</v>
      </c>
    </row>
    <row r="361" spans="1:16" s="11" customFormat="1" ht="12.75">
      <c r="A361" s="904"/>
      <c r="B361" s="38" t="s">
        <v>542</v>
      </c>
      <c r="C361" s="39" t="s">
        <v>374</v>
      </c>
      <c r="D361" s="198">
        <v>1360</v>
      </c>
      <c r="E361" s="198">
        <v>0</v>
      </c>
      <c r="F361" s="198">
        <v>1360</v>
      </c>
      <c r="G361" s="198">
        <v>1360</v>
      </c>
      <c r="H361" s="198">
        <v>0</v>
      </c>
      <c r="I361" s="103"/>
      <c r="J361" s="103"/>
      <c r="K361" s="103">
        <v>0</v>
      </c>
      <c r="L361" s="198">
        <v>1360</v>
      </c>
      <c r="M361" s="103"/>
      <c r="N361" s="103"/>
      <c r="O361" s="103"/>
      <c r="P361" s="104">
        <v>1360</v>
      </c>
    </row>
    <row r="362" spans="1:16" s="11" customFormat="1" ht="12.75">
      <c r="A362" s="904"/>
      <c r="B362" s="38" t="s">
        <v>542</v>
      </c>
      <c r="C362" s="39" t="s">
        <v>469</v>
      </c>
      <c r="D362" s="198">
        <v>240</v>
      </c>
      <c r="E362" s="198">
        <v>240</v>
      </c>
      <c r="F362" s="198">
        <v>0</v>
      </c>
      <c r="G362" s="198">
        <v>240</v>
      </c>
      <c r="H362" s="198">
        <v>240</v>
      </c>
      <c r="I362" s="103"/>
      <c r="J362" s="103"/>
      <c r="K362" s="103">
        <v>240</v>
      </c>
      <c r="L362" s="198">
        <v>0</v>
      </c>
      <c r="M362" s="103"/>
      <c r="N362" s="103"/>
      <c r="O362" s="103"/>
      <c r="P362" s="104"/>
    </row>
    <row r="363" spans="1:16" s="11" customFormat="1" ht="12.75">
      <c r="A363" s="904"/>
      <c r="B363" s="38" t="s">
        <v>278</v>
      </c>
      <c r="C363" s="39"/>
      <c r="D363" s="198">
        <v>812454</v>
      </c>
      <c r="E363" s="198">
        <v>121868</v>
      </c>
      <c r="F363" s="198">
        <v>690586</v>
      </c>
      <c r="G363" s="198"/>
      <c r="H363" s="198"/>
      <c r="I363" s="103"/>
      <c r="J363" s="103"/>
      <c r="K363" s="103"/>
      <c r="L363" s="198"/>
      <c r="M363" s="103"/>
      <c r="N363" s="103"/>
      <c r="O363" s="103"/>
      <c r="P363" s="104"/>
    </row>
    <row r="364" spans="1:16" s="11" customFormat="1" ht="12.75">
      <c r="A364" s="904"/>
      <c r="B364" s="38" t="s">
        <v>396</v>
      </c>
      <c r="C364" s="39"/>
      <c r="D364" s="198">
        <v>41318</v>
      </c>
      <c r="E364" s="198">
        <v>6198</v>
      </c>
      <c r="F364" s="198">
        <v>35120</v>
      </c>
      <c r="G364" s="198"/>
      <c r="H364" s="198">
        <v>0</v>
      </c>
      <c r="I364" s="103"/>
      <c r="J364" s="103"/>
      <c r="K364" s="103"/>
      <c r="L364" s="198"/>
      <c r="M364" s="103"/>
      <c r="N364" s="103"/>
      <c r="O364" s="103"/>
      <c r="P364" s="104"/>
    </row>
    <row r="365" spans="1:16" s="11" customFormat="1" ht="12.75">
      <c r="A365" s="904" t="s">
        <v>1056</v>
      </c>
      <c r="B365" s="902" t="s">
        <v>401</v>
      </c>
      <c r="C365" s="902"/>
      <c r="D365" s="902"/>
      <c r="E365" s="902"/>
      <c r="F365" s="902"/>
      <c r="G365" s="902"/>
      <c r="H365" s="902"/>
      <c r="I365" s="902"/>
      <c r="J365" s="902"/>
      <c r="K365" s="902"/>
      <c r="L365" s="902"/>
      <c r="M365" s="902"/>
      <c r="N365" s="902"/>
      <c r="O365" s="902"/>
      <c r="P365" s="903"/>
    </row>
    <row r="366" spans="1:16" s="11" customFormat="1" ht="12.75">
      <c r="A366" s="904"/>
      <c r="B366" s="893" t="s">
        <v>488</v>
      </c>
      <c r="C366" s="893"/>
      <c r="D366" s="893"/>
      <c r="E366" s="893"/>
      <c r="F366" s="893"/>
      <c r="G366" s="893"/>
      <c r="H366" s="893"/>
      <c r="I366" s="893"/>
      <c r="J366" s="893"/>
      <c r="K366" s="893"/>
      <c r="L366" s="893"/>
      <c r="M366" s="893"/>
      <c r="N366" s="893"/>
      <c r="O366" s="893"/>
      <c r="P366" s="894"/>
    </row>
    <row r="367" spans="1:16" s="11" customFormat="1" ht="12.75">
      <c r="A367" s="904"/>
      <c r="B367" s="893" t="s">
        <v>443</v>
      </c>
      <c r="C367" s="893"/>
      <c r="D367" s="893"/>
      <c r="E367" s="893"/>
      <c r="F367" s="893"/>
      <c r="G367" s="893"/>
      <c r="H367" s="893"/>
      <c r="I367" s="893"/>
      <c r="J367" s="893"/>
      <c r="K367" s="893"/>
      <c r="L367" s="893"/>
      <c r="M367" s="893"/>
      <c r="N367" s="893"/>
      <c r="O367" s="893"/>
      <c r="P367" s="894"/>
    </row>
    <row r="368" spans="1:16" s="11" customFormat="1" ht="12.75">
      <c r="A368" s="904"/>
      <c r="B368" s="371" t="s">
        <v>15</v>
      </c>
      <c r="C368" s="371" t="s">
        <v>402</v>
      </c>
      <c r="D368" s="674">
        <f>D369+D370</f>
        <v>116352</v>
      </c>
      <c r="E368" s="674">
        <f aca="true" t="shared" si="80" ref="E368:P368">E369+E370</f>
        <v>21755</v>
      </c>
      <c r="F368" s="674">
        <f t="shared" si="80"/>
        <v>94597</v>
      </c>
      <c r="G368" s="674">
        <f t="shared" si="80"/>
        <v>58489</v>
      </c>
      <c r="H368" s="674">
        <f t="shared" si="80"/>
        <v>13073</v>
      </c>
      <c r="I368" s="674">
        <f t="shared" si="80"/>
        <v>0</v>
      </c>
      <c r="J368" s="674">
        <f t="shared" si="80"/>
        <v>0</v>
      </c>
      <c r="K368" s="674">
        <f t="shared" si="80"/>
        <v>13073</v>
      </c>
      <c r="L368" s="674">
        <f t="shared" si="80"/>
        <v>45416</v>
      </c>
      <c r="M368" s="674">
        <f t="shared" si="80"/>
        <v>0</v>
      </c>
      <c r="N368" s="674">
        <f t="shared" si="80"/>
        <v>0</v>
      </c>
      <c r="O368" s="674">
        <f t="shared" si="80"/>
        <v>0</v>
      </c>
      <c r="P368" s="675">
        <f t="shared" si="80"/>
        <v>45416</v>
      </c>
    </row>
    <row r="369" spans="1:16" s="11" customFormat="1" ht="12.75">
      <c r="A369" s="904"/>
      <c r="B369" s="39" t="s">
        <v>742</v>
      </c>
      <c r="C369" s="39"/>
      <c r="D369" s="198">
        <f>E369+F369</f>
        <v>57863</v>
      </c>
      <c r="E369" s="198">
        <v>8682</v>
      </c>
      <c r="F369" s="198">
        <v>49181</v>
      </c>
      <c r="G369" s="198"/>
      <c r="H369" s="198"/>
      <c r="I369" s="103"/>
      <c r="J369" s="103"/>
      <c r="K369" s="103"/>
      <c r="L369" s="198"/>
      <c r="M369" s="103"/>
      <c r="N369" s="103"/>
      <c r="O369" s="103"/>
      <c r="P369" s="104"/>
    </row>
    <row r="370" spans="1:16" s="11" customFormat="1" ht="12.75">
      <c r="A370" s="904"/>
      <c r="B370" s="577" t="s">
        <v>732</v>
      </c>
      <c r="C370" s="577"/>
      <c r="D370" s="682">
        <f>E370+F370</f>
        <v>58489</v>
      </c>
      <c r="E370" s="682">
        <f>H370</f>
        <v>13073</v>
      </c>
      <c r="F370" s="682">
        <f>L370</f>
        <v>45416</v>
      </c>
      <c r="G370" s="682">
        <f>H370+L370</f>
        <v>58489</v>
      </c>
      <c r="H370" s="682">
        <f>K370</f>
        <v>13073</v>
      </c>
      <c r="I370" s="683"/>
      <c r="J370" s="683"/>
      <c r="K370" s="683">
        <f>SUM(K371:K387)</f>
        <v>13073</v>
      </c>
      <c r="L370" s="682">
        <f>P370</f>
        <v>45416</v>
      </c>
      <c r="M370" s="683"/>
      <c r="N370" s="683"/>
      <c r="O370" s="683"/>
      <c r="P370" s="684">
        <f>SUM(P371:P387)</f>
        <v>45416</v>
      </c>
    </row>
    <row r="371" spans="1:16" s="11" customFormat="1" ht="12.75">
      <c r="A371" s="904"/>
      <c r="B371" s="39" t="s">
        <v>841</v>
      </c>
      <c r="C371" s="39" t="s">
        <v>442</v>
      </c>
      <c r="D371" s="198">
        <f aca="true" t="shared" si="81" ref="D371:D387">E371+F371</f>
        <v>12004</v>
      </c>
      <c r="E371" s="198">
        <f aca="true" t="shared" si="82" ref="E371:E387">H371</f>
        <v>12004</v>
      </c>
      <c r="F371" s="198">
        <f aca="true" t="shared" si="83" ref="F371:F387">L371</f>
        <v>0</v>
      </c>
      <c r="G371" s="198">
        <f aca="true" t="shared" si="84" ref="G371:G387">H371+L371</f>
        <v>12004</v>
      </c>
      <c r="H371" s="198">
        <f aca="true" t="shared" si="85" ref="H371:H387">K371</f>
        <v>12004</v>
      </c>
      <c r="I371" s="103"/>
      <c r="J371" s="103"/>
      <c r="K371" s="103">
        <v>12004</v>
      </c>
      <c r="L371" s="198">
        <f aca="true" t="shared" si="86" ref="L371:L387">P371</f>
        <v>0</v>
      </c>
      <c r="M371" s="103"/>
      <c r="N371" s="103"/>
      <c r="O371" s="103"/>
      <c r="P371" s="104"/>
    </row>
    <row r="372" spans="1:16" s="11" customFormat="1" ht="12.75">
      <c r="A372" s="904"/>
      <c r="B372" s="38" t="s">
        <v>918</v>
      </c>
      <c r="C372" s="39" t="s">
        <v>394</v>
      </c>
      <c r="D372" s="198"/>
      <c r="E372" s="198"/>
      <c r="F372" s="198"/>
      <c r="G372" s="198"/>
      <c r="H372" s="198">
        <f t="shared" si="85"/>
        <v>0</v>
      </c>
      <c r="I372" s="103"/>
      <c r="J372" s="103"/>
      <c r="K372" s="103"/>
      <c r="L372" s="198">
        <f t="shared" si="86"/>
        <v>9344</v>
      </c>
      <c r="M372" s="103"/>
      <c r="N372" s="103"/>
      <c r="O372" s="103"/>
      <c r="P372" s="104">
        <v>9344</v>
      </c>
    </row>
    <row r="373" spans="1:16" s="11" customFormat="1" ht="12.75">
      <c r="A373" s="904"/>
      <c r="B373" s="38" t="s">
        <v>918</v>
      </c>
      <c r="C373" s="39" t="s">
        <v>403</v>
      </c>
      <c r="D373" s="198"/>
      <c r="E373" s="198"/>
      <c r="F373" s="198"/>
      <c r="G373" s="198"/>
      <c r="H373" s="198">
        <f t="shared" si="85"/>
        <v>220</v>
      </c>
      <c r="I373" s="103"/>
      <c r="J373" s="103"/>
      <c r="K373" s="103">
        <v>220</v>
      </c>
      <c r="L373" s="198"/>
      <c r="M373" s="103"/>
      <c r="N373" s="103"/>
      <c r="O373" s="103"/>
      <c r="P373" s="104"/>
    </row>
    <row r="374" spans="1:16" s="11" customFormat="1" ht="12.75">
      <c r="A374" s="904"/>
      <c r="B374" s="38" t="s">
        <v>649</v>
      </c>
      <c r="C374" s="39" t="s">
        <v>360</v>
      </c>
      <c r="D374" s="198">
        <f t="shared" si="81"/>
        <v>1601</v>
      </c>
      <c r="E374" s="198">
        <f t="shared" si="82"/>
        <v>0</v>
      </c>
      <c r="F374" s="198">
        <f t="shared" si="83"/>
        <v>1601</v>
      </c>
      <c r="G374" s="198">
        <f t="shared" si="84"/>
        <v>1601</v>
      </c>
      <c r="H374" s="198">
        <f t="shared" si="85"/>
        <v>0</v>
      </c>
      <c r="I374" s="103"/>
      <c r="J374" s="103"/>
      <c r="K374" s="103"/>
      <c r="L374" s="198">
        <f t="shared" si="86"/>
        <v>1601</v>
      </c>
      <c r="M374" s="103"/>
      <c r="N374" s="103"/>
      <c r="O374" s="103"/>
      <c r="P374" s="104">
        <v>1601</v>
      </c>
    </row>
    <row r="375" spans="1:16" s="11" customFormat="1" ht="12.75">
      <c r="A375" s="904"/>
      <c r="B375" s="38" t="s">
        <v>649</v>
      </c>
      <c r="C375" s="39" t="s">
        <v>404</v>
      </c>
      <c r="D375" s="198">
        <f t="shared" si="81"/>
        <v>38</v>
      </c>
      <c r="E375" s="198">
        <f t="shared" si="82"/>
        <v>38</v>
      </c>
      <c r="F375" s="198">
        <f t="shared" si="83"/>
        <v>0</v>
      </c>
      <c r="G375" s="198">
        <f t="shared" si="84"/>
        <v>38</v>
      </c>
      <c r="H375" s="198">
        <f t="shared" si="85"/>
        <v>38</v>
      </c>
      <c r="I375" s="103"/>
      <c r="J375" s="103"/>
      <c r="K375" s="103">
        <v>38</v>
      </c>
      <c r="L375" s="198">
        <f t="shared" si="86"/>
        <v>0</v>
      </c>
      <c r="M375" s="103"/>
      <c r="N375" s="103"/>
      <c r="O375" s="103"/>
      <c r="P375" s="104"/>
    </row>
    <row r="376" spans="1:16" s="11" customFormat="1" ht="12.75">
      <c r="A376" s="904"/>
      <c r="B376" s="38" t="s">
        <v>593</v>
      </c>
      <c r="C376" s="39" t="s">
        <v>361</v>
      </c>
      <c r="D376" s="198">
        <f t="shared" si="81"/>
        <v>256</v>
      </c>
      <c r="E376" s="198">
        <f t="shared" si="82"/>
        <v>0</v>
      </c>
      <c r="F376" s="198">
        <f t="shared" si="83"/>
        <v>256</v>
      </c>
      <c r="G376" s="198">
        <f t="shared" si="84"/>
        <v>256</v>
      </c>
      <c r="H376" s="198">
        <f t="shared" si="85"/>
        <v>0</v>
      </c>
      <c r="I376" s="103"/>
      <c r="J376" s="103"/>
      <c r="K376" s="103"/>
      <c r="L376" s="198">
        <f t="shared" si="86"/>
        <v>256</v>
      </c>
      <c r="M376" s="103"/>
      <c r="N376" s="103"/>
      <c r="O376" s="103"/>
      <c r="P376" s="104">
        <v>256</v>
      </c>
    </row>
    <row r="377" spans="1:16" s="11" customFormat="1" ht="12.75">
      <c r="A377" s="904"/>
      <c r="B377" s="38" t="s">
        <v>593</v>
      </c>
      <c r="C377" s="39" t="s">
        <v>405</v>
      </c>
      <c r="D377" s="198">
        <f t="shared" si="81"/>
        <v>6</v>
      </c>
      <c r="E377" s="198">
        <f t="shared" si="82"/>
        <v>6</v>
      </c>
      <c r="F377" s="198">
        <f t="shared" si="83"/>
        <v>0</v>
      </c>
      <c r="G377" s="198">
        <f t="shared" si="84"/>
        <v>6</v>
      </c>
      <c r="H377" s="198">
        <f t="shared" si="85"/>
        <v>6</v>
      </c>
      <c r="I377" s="103"/>
      <c r="J377" s="103"/>
      <c r="K377" s="103">
        <v>6</v>
      </c>
      <c r="L377" s="198">
        <f t="shared" si="86"/>
        <v>0</v>
      </c>
      <c r="M377" s="103"/>
      <c r="N377" s="103"/>
      <c r="O377" s="103"/>
      <c r="P377" s="104"/>
    </row>
    <row r="378" spans="1:16" s="11" customFormat="1" ht="12.75">
      <c r="A378" s="904"/>
      <c r="B378" s="38" t="s">
        <v>918</v>
      </c>
      <c r="C378" s="39" t="s">
        <v>362</v>
      </c>
      <c r="D378" s="198">
        <f t="shared" si="81"/>
        <v>1369</v>
      </c>
      <c r="E378" s="198">
        <f t="shared" si="82"/>
        <v>0</v>
      </c>
      <c r="F378" s="198">
        <f t="shared" si="83"/>
        <v>1369</v>
      </c>
      <c r="G378" s="198">
        <f t="shared" si="84"/>
        <v>1369</v>
      </c>
      <c r="H378" s="198">
        <f t="shared" si="85"/>
        <v>0</v>
      </c>
      <c r="I378" s="103"/>
      <c r="J378" s="103"/>
      <c r="K378" s="103"/>
      <c r="L378" s="198">
        <f t="shared" si="86"/>
        <v>1369</v>
      </c>
      <c r="M378" s="103"/>
      <c r="N378" s="103"/>
      <c r="O378" s="103"/>
      <c r="P378" s="104">
        <v>1369</v>
      </c>
    </row>
    <row r="379" spans="1:16" s="11" customFormat="1" ht="12.75">
      <c r="A379" s="904"/>
      <c r="B379" s="38" t="s">
        <v>918</v>
      </c>
      <c r="C379" s="39" t="s">
        <v>406</v>
      </c>
      <c r="D379" s="198">
        <f t="shared" si="81"/>
        <v>32</v>
      </c>
      <c r="E379" s="198">
        <f t="shared" si="82"/>
        <v>32</v>
      </c>
      <c r="F379" s="198">
        <f t="shared" si="83"/>
        <v>0</v>
      </c>
      <c r="G379" s="198">
        <f t="shared" si="84"/>
        <v>32</v>
      </c>
      <c r="H379" s="198">
        <f t="shared" si="85"/>
        <v>32</v>
      </c>
      <c r="I379" s="103"/>
      <c r="J379" s="103"/>
      <c r="K379" s="103">
        <v>32</v>
      </c>
      <c r="L379" s="198">
        <f t="shared" si="86"/>
        <v>0</v>
      </c>
      <c r="M379" s="103"/>
      <c r="N379" s="103"/>
      <c r="O379" s="103"/>
      <c r="P379" s="104"/>
    </row>
    <row r="380" spans="1:16" s="11" customFormat="1" ht="12.75">
      <c r="A380" s="904"/>
      <c r="B380" s="38" t="s">
        <v>595</v>
      </c>
      <c r="C380" s="39" t="s">
        <v>363</v>
      </c>
      <c r="D380" s="198">
        <f t="shared" si="81"/>
        <v>15260</v>
      </c>
      <c r="E380" s="198">
        <f t="shared" si="82"/>
        <v>0</v>
      </c>
      <c r="F380" s="198">
        <f t="shared" si="83"/>
        <v>15260</v>
      </c>
      <c r="G380" s="198">
        <f t="shared" si="84"/>
        <v>15260</v>
      </c>
      <c r="H380" s="198">
        <f t="shared" si="85"/>
        <v>0</v>
      </c>
      <c r="I380" s="103"/>
      <c r="J380" s="103"/>
      <c r="K380" s="103"/>
      <c r="L380" s="198">
        <f t="shared" si="86"/>
        <v>15260</v>
      </c>
      <c r="M380" s="103"/>
      <c r="N380" s="103"/>
      <c r="O380" s="103"/>
      <c r="P380" s="104">
        <v>15260</v>
      </c>
    </row>
    <row r="381" spans="1:16" s="11" customFormat="1" ht="12.75">
      <c r="A381" s="904"/>
      <c r="B381" s="38" t="s">
        <v>595</v>
      </c>
      <c r="C381" s="39" t="s">
        <v>407</v>
      </c>
      <c r="D381" s="198">
        <f t="shared" si="81"/>
        <v>359</v>
      </c>
      <c r="E381" s="198">
        <f t="shared" si="82"/>
        <v>359</v>
      </c>
      <c r="F381" s="198">
        <f t="shared" si="83"/>
        <v>0</v>
      </c>
      <c r="G381" s="198">
        <f t="shared" si="84"/>
        <v>359</v>
      </c>
      <c r="H381" s="198">
        <f t="shared" si="85"/>
        <v>359</v>
      </c>
      <c r="I381" s="103"/>
      <c r="J381" s="103"/>
      <c r="K381" s="103">
        <v>359</v>
      </c>
      <c r="L381" s="198">
        <f t="shared" si="86"/>
        <v>0</v>
      </c>
      <c r="M381" s="103"/>
      <c r="N381" s="103"/>
      <c r="O381" s="103"/>
      <c r="P381" s="104"/>
    </row>
    <row r="382" spans="1:16" s="11" customFormat="1" ht="12.75">
      <c r="A382" s="904"/>
      <c r="B382" s="38" t="s">
        <v>671</v>
      </c>
      <c r="C382" s="39" t="s">
        <v>365</v>
      </c>
      <c r="D382" s="198">
        <f t="shared" si="81"/>
        <v>16490</v>
      </c>
      <c r="E382" s="198">
        <f t="shared" si="82"/>
        <v>0</v>
      </c>
      <c r="F382" s="198">
        <f t="shared" si="83"/>
        <v>16490</v>
      </c>
      <c r="G382" s="198">
        <f t="shared" si="84"/>
        <v>16490</v>
      </c>
      <c r="H382" s="198">
        <f t="shared" si="85"/>
        <v>0</v>
      </c>
      <c r="I382" s="103"/>
      <c r="J382" s="103"/>
      <c r="K382" s="103"/>
      <c r="L382" s="198">
        <f t="shared" si="86"/>
        <v>16490</v>
      </c>
      <c r="M382" s="103"/>
      <c r="N382" s="103"/>
      <c r="O382" s="103"/>
      <c r="P382" s="104">
        <v>16490</v>
      </c>
    </row>
    <row r="383" spans="1:16" s="11" customFormat="1" ht="12.75">
      <c r="A383" s="904"/>
      <c r="B383" s="38" t="s">
        <v>671</v>
      </c>
      <c r="C383" s="39" t="s">
        <v>408</v>
      </c>
      <c r="D383" s="198">
        <f t="shared" si="81"/>
        <v>388</v>
      </c>
      <c r="E383" s="198">
        <f t="shared" si="82"/>
        <v>388</v>
      </c>
      <c r="F383" s="198">
        <f t="shared" si="83"/>
        <v>0</v>
      </c>
      <c r="G383" s="198">
        <f t="shared" si="84"/>
        <v>388</v>
      </c>
      <c r="H383" s="198">
        <f t="shared" si="85"/>
        <v>388</v>
      </c>
      <c r="I383" s="103"/>
      <c r="J383" s="103"/>
      <c r="K383" s="103">
        <v>388</v>
      </c>
      <c r="L383" s="198">
        <f t="shared" si="86"/>
        <v>0</v>
      </c>
      <c r="M383" s="103"/>
      <c r="N383" s="103"/>
      <c r="O383" s="103"/>
      <c r="P383" s="104"/>
    </row>
    <row r="384" spans="1:16" s="11" customFormat="1" ht="12.75">
      <c r="A384" s="904"/>
      <c r="B384" s="38" t="s">
        <v>866</v>
      </c>
      <c r="C384" s="39" t="s">
        <v>465</v>
      </c>
      <c r="D384" s="198">
        <f t="shared" si="81"/>
        <v>705</v>
      </c>
      <c r="E384" s="198">
        <f t="shared" si="82"/>
        <v>0</v>
      </c>
      <c r="F384" s="198">
        <f t="shared" si="83"/>
        <v>705</v>
      </c>
      <c r="G384" s="198">
        <f t="shared" si="84"/>
        <v>705</v>
      </c>
      <c r="H384" s="198">
        <f t="shared" si="85"/>
        <v>0</v>
      </c>
      <c r="I384" s="103"/>
      <c r="J384" s="103"/>
      <c r="K384" s="103"/>
      <c r="L384" s="198">
        <f t="shared" si="86"/>
        <v>705</v>
      </c>
      <c r="M384" s="103"/>
      <c r="N384" s="103"/>
      <c r="O384" s="103"/>
      <c r="P384" s="104">
        <v>705</v>
      </c>
    </row>
    <row r="385" spans="1:16" s="11" customFormat="1" ht="12.75">
      <c r="A385" s="904"/>
      <c r="B385" s="38" t="s">
        <v>866</v>
      </c>
      <c r="C385" s="39" t="s">
        <v>466</v>
      </c>
      <c r="D385" s="198">
        <f t="shared" si="81"/>
        <v>17</v>
      </c>
      <c r="E385" s="198">
        <f t="shared" si="82"/>
        <v>17</v>
      </c>
      <c r="F385" s="198">
        <f t="shared" si="83"/>
        <v>0</v>
      </c>
      <c r="G385" s="198">
        <f t="shared" si="84"/>
        <v>17</v>
      </c>
      <c r="H385" s="198">
        <f t="shared" si="85"/>
        <v>17</v>
      </c>
      <c r="I385" s="103"/>
      <c r="J385" s="103"/>
      <c r="K385" s="103">
        <v>17</v>
      </c>
      <c r="L385" s="198">
        <f t="shared" si="86"/>
        <v>0</v>
      </c>
      <c r="M385" s="103"/>
      <c r="N385" s="103"/>
      <c r="O385" s="103"/>
      <c r="P385" s="104"/>
    </row>
    <row r="386" spans="1:16" s="11" customFormat="1" ht="12.75">
      <c r="A386" s="904"/>
      <c r="B386" s="38" t="s">
        <v>542</v>
      </c>
      <c r="C386" s="39" t="s">
        <v>374</v>
      </c>
      <c r="D386" s="198">
        <f t="shared" si="81"/>
        <v>391</v>
      </c>
      <c r="E386" s="198">
        <f t="shared" si="82"/>
        <v>0</v>
      </c>
      <c r="F386" s="198">
        <f t="shared" si="83"/>
        <v>391</v>
      </c>
      <c r="G386" s="198">
        <f t="shared" si="84"/>
        <v>391</v>
      </c>
      <c r="H386" s="198">
        <f t="shared" si="85"/>
        <v>0</v>
      </c>
      <c r="I386" s="103"/>
      <c r="J386" s="103"/>
      <c r="K386" s="103"/>
      <c r="L386" s="198">
        <f t="shared" si="86"/>
        <v>391</v>
      </c>
      <c r="M386" s="103"/>
      <c r="N386" s="103"/>
      <c r="O386" s="103"/>
      <c r="P386" s="104">
        <v>391</v>
      </c>
    </row>
    <row r="387" spans="1:16" s="11" customFormat="1" ht="12.75">
      <c r="A387" s="904"/>
      <c r="B387" s="38" t="s">
        <v>542</v>
      </c>
      <c r="C387" s="39" t="s">
        <v>469</v>
      </c>
      <c r="D387" s="198">
        <f t="shared" si="81"/>
        <v>9</v>
      </c>
      <c r="E387" s="198">
        <f t="shared" si="82"/>
        <v>9</v>
      </c>
      <c r="F387" s="198">
        <f t="shared" si="83"/>
        <v>0</v>
      </c>
      <c r="G387" s="198">
        <f t="shared" si="84"/>
        <v>9</v>
      </c>
      <c r="H387" s="198">
        <f t="shared" si="85"/>
        <v>9</v>
      </c>
      <c r="I387" s="103"/>
      <c r="J387" s="103"/>
      <c r="K387" s="103">
        <v>9</v>
      </c>
      <c r="L387" s="198">
        <f t="shared" si="86"/>
        <v>0</v>
      </c>
      <c r="M387" s="103"/>
      <c r="N387" s="103"/>
      <c r="O387" s="103"/>
      <c r="P387" s="104"/>
    </row>
    <row r="388" spans="1:16" s="11" customFormat="1" ht="12.75">
      <c r="A388" s="904" t="s">
        <v>1057</v>
      </c>
      <c r="B388" s="902" t="s">
        <v>411</v>
      </c>
      <c r="C388" s="902"/>
      <c r="D388" s="902"/>
      <c r="E388" s="902"/>
      <c r="F388" s="902"/>
      <c r="G388" s="902"/>
      <c r="H388" s="902"/>
      <c r="I388" s="902"/>
      <c r="J388" s="902"/>
      <c r="K388" s="902"/>
      <c r="L388" s="902"/>
      <c r="M388" s="902"/>
      <c r="N388" s="902"/>
      <c r="O388" s="902"/>
      <c r="P388" s="903"/>
    </row>
    <row r="389" spans="1:16" s="11" customFormat="1" ht="12.75">
      <c r="A389" s="904"/>
      <c r="B389" s="893" t="s">
        <v>461</v>
      </c>
      <c r="C389" s="893"/>
      <c r="D389" s="893"/>
      <c r="E389" s="893"/>
      <c r="F389" s="893"/>
      <c r="G389" s="893"/>
      <c r="H389" s="893"/>
      <c r="I389" s="893"/>
      <c r="J389" s="893"/>
      <c r="K389" s="893"/>
      <c r="L389" s="893"/>
      <c r="M389" s="893"/>
      <c r="N389" s="893"/>
      <c r="O389" s="893"/>
      <c r="P389" s="894"/>
    </row>
    <row r="390" spans="1:16" s="11" customFormat="1" ht="12.75">
      <c r="A390" s="904"/>
      <c r="B390" s="893" t="s">
        <v>462</v>
      </c>
      <c r="C390" s="893"/>
      <c r="D390" s="893"/>
      <c r="E390" s="893"/>
      <c r="F390" s="893"/>
      <c r="G390" s="893"/>
      <c r="H390" s="893"/>
      <c r="I390" s="893"/>
      <c r="J390" s="893"/>
      <c r="K390" s="893"/>
      <c r="L390" s="893"/>
      <c r="M390" s="893"/>
      <c r="N390" s="893"/>
      <c r="O390" s="893"/>
      <c r="P390" s="894"/>
    </row>
    <row r="391" spans="1:16" s="11" customFormat="1" ht="12.75">
      <c r="A391" s="904"/>
      <c r="B391" s="893" t="s">
        <v>772</v>
      </c>
      <c r="C391" s="893"/>
      <c r="D391" s="893"/>
      <c r="E391" s="893"/>
      <c r="F391" s="893"/>
      <c r="G391" s="893"/>
      <c r="H391" s="893"/>
      <c r="I391" s="893"/>
      <c r="J391" s="893"/>
      <c r="K391" s="893"/>
      <c r="L391" s="893"/>
      <c r="M391" s="893"/>
      <c r="N391" s="893"/>
      <c r="O391" s="893"/>
      <c r="P391" s="894"/>
    </row>
    <row r="392" spans="1:16" s="11" customFormat="1" ht="12.75">
      <c r="A392" s="904"/>
      <c r="B392" s="371" t="s">
        <v>15</v>
      </c>
      <c r="C392" s="371" t="s">
        <v>402</v>
      </c>
      <c r="D392" s="674">
        <f>D393+D394</f>
        <v>336362</v>
      </c>
      <c r="E392" s="674">
        <f aca="true" t="shared" si="87" ref="E392:P392">E393+E394</f>
        <v>50455</v>
      </c>
      <c r="F392" s="674">
        <f t="shared" si="87"/>
        <v>285907</v>
      </c>
      <c r="G392" s="674">
        <f t="shared" si="87"/>
        <v>285462</v>
      </c>
      <c r="H392" s="674">
        <f t="shared" si="87"/>
        <v>42818</v>
      </c>
      <c r="I392" s="674">
        <f t="shared" si="87"/>
        <v>0</v>
      </c>
      <c r="J392" s="674">
        <f t="shared" si="87"/>
        <v>0</v>
      </c>
      <c r="K392" s="674">
        <f t="shared" si="87"/>
        <v>42818</v>
      </c>
      <c r="L392" s="674">
        <f t="shared" si="87"/>
        <v>242644</v>
      </c>
      <c r="M392" s="674">
        <f t="shared" si="87"/>
        <v>0</v>
      </c>
      <c r="N392" s="674">
        <f t="shared" si="87"/>
        <v>0</v>
      </c>
      <c r="O392" s="674">
        <f t="shared" si="87"/>
        <v>0</v>
      </c>
      <c r="P392" s="675">
        <f t="shared" si="87"/>
        <v>242644</v>
      </c>
    </row>
    <row r="393" spans="1:16" s="11" customFormat="1" ht="12.75">
      <c r="A393" s="904"/>
      <c r="B393" s="39" t="s">
        <v>742</v>
      </c>
      <c r="C393" s="39"/>
      <c r="D393" s="198">
        <f>E393+F393</f>
        <v>50900</v>
      </c>
      <c r="E393" s="198">
        <v>7637</v>
      </c>
      <c r="F393" s="198">
        <v>43263</v>
      </c>
      <c r="G393" s="198"/>
      <c r="H393" s="198"/>
      <c r="I393" s="103"/>
      <c r="J393" s="103"/>
      <c r="K393" s="103"/>
      <c r="L393" s="198"/>
      <c r="M393" s="103"/>
      <c r="N393" s="103"/>
      <c r="O393" s="103"/>
      <c r="P393" s="104"/>
    </row>
    <row r="394" spans="1:16" s="11" customFormat="1" ht="12.75">
      <c r="A394" s="904"/>
      <c r="B394" s="41" t="s">
        <v>732</v>
      </c>
      <c r="C394" s="41"/>
      <c r="D394" s="203">
        <f>E394+F394</f>
        <v>285462</v>
      </c>
      <c r="E394" s="203">
        <f>H394</f>
        <v>42818</v>
      </c>
      <c r="F394" s="203">
        <f>L394</f>
        <v>242644</v>
      </c>
      <c r="G394" s="203">
        <f>H394+L394</f>
        <v>285462</v>
      </c>
      <c r="H394" s="203">
        <f>K394</f>
        <v>42818</v>
      </c>
      <c r="I394" s="203">
        <f aca="true" t="shared" si="88" ref="I394:P394">SUM(I395:I416)</f>
        <v>0</v>
      </c>
      <c r="J394" s="203">
        <f t="shared" si="88"/>
        <v>0</v>
      </c>
      <c r="K394" s="203">
        <f t="shared" si="88"/>
        <v>42818</v>
      </c>
      <c r="L394" s="203">
        <f t="shared" si="88"/>
        <v>242644</v>
      </c>
      <c r="M394" s="203">
        <f t="shared" si="88"/>
        <v>0</v>
      </c>
      <c r="N394" s="203">
        <f t="shared" si="88"/>
        <v>0</v>
      </c>
      <c r="O394" s="203">
        <f t="shared" si="88"/>
        <v>0</v>
      </c>
      <c r="P394" s="439">
        <f t="shared" si="88"/>
        <v>242644</v>
      </c>
    </row>
    <row r="395" spans="1:16" s="11" customFormat="1" ht="12.75">
      <c r="A395" s="904"/>
      <c r="B395" s="39" t="s">
        <v>918</v>
      </c>
      <c r="C395" s="39" t="s">
        <v>394</v>
      </c>
      <c r="D395" s="198">
        <f aca="true" t="shared" si="89" ref="D395:D416">E395+F395</f>
        <v>15028</v>
      </c>
      <c r="E395" s="198">
        <f aca="true" t="shared" si="90" ref="E395:E416">H395</f>
        <v>0</v>
      </c>
      <c r="F395" s="198">
        <f aca="true" t="shared" si="91" ref="F395:F416">L395</f>
        <v>15028</v>
      </c>
      <c r="G395" s="198">
        <f aca="true" t="shared" si="92" ref="G395:G416">H395+L395</f>
        <v>15028</v>
      </c>
      <c r="H395" s="198">
        <f aca="true" t="shared" si="93" ref="H395:H416">K395</f>
        <v>0</v>
      </c>
      <c r="I395" s="103"/>
      <c r="J395" s="103"/>
      <c r="K395" s="103"/>
      <c r="L395" s="198">
        <f>P395</f>
        <v>15028</v>
      </c>
      <c r="M395" s="103"/>
      <c r="N395" s="103"/>
      <c r="O395" s="103"/>
      <c r="P395" s="104">
        <v>15028</v>
      </c>
    </row>
    <row r="396" spans="1:16" s="11" customFormat="1" ht="12.75">
      <c r="A396" s="904"/>
      <c r="B396" s="39" t="s">
        <v>918</v>
      </c>
      <c r="C396" s="39" t="s">
        <v>403</v>
      </c>
      <c r="D396" s="198">
        <f t="shared" si="89"/>
        <v>2652</v>
      </c>
      <c r="E396" s="198">
        <f t="shared" si="90"/>
        <v>2652</v>
      </c>
      <c r="F396" s="198">
        <f t="shared" si="91"/>
        <v>0</v>
      </c>
      <c r="G396" s="198">
        <f t="shared" si="92"/>
        <v>2652</v>
      </c>
      <c r="H396" s="198">
        <f t="shared" si="93"/>
        <v>2652</v>
      </c>
      <c r="I396" s="103"/>
      <c r="J396" s="103"/>
      <c r="K396" s="103">
        <v>2652</v>
      </c>
      <c r="L396" s="198">
        <f aca="true" t="shared" si="94" ref="L396:L416">P396</f>
        <v>0</v>
      </c>
      <c r="M396" s="103"/>
      <c r="N396" s="103"/>
      <c r="O396" s="103"/>
      <c r="P396" s="104"/>
    </row>
    <row r="397" spans="1:16" s="11" customFormat="1" ht="12.75">
      <c r="A397" s="904"/>
      <c r="B397" s="38" t="s">
        <v>649</v>
      </c>
      <c r="C397" s="39" t="s">
        <v>360</v>
      </c>
      <c r="D397" s="198">
        <f t="shared" si="89"/>
        <v>11480</v>
      </c>
      <c r="E397" s="198">
        <f t="shared" si="90"/>
        <v>0</v>
      </c>
      <c r="F397" s="198">
        <f t="shared" si="91"/>
        <v>11480</v>
      </c>
      <c r="G397" s="198">
        <f t="shared" si="92"/>
        <v>11480</v>
      </c>
      <c r="H397" s="198">
        <f t="shared" si="93"/>
        <v>0</v>
      </c>
      <c r="I397" s="103"/>
      <c r="J397" s="103"/>
      <c r="K397" s="103"/>
      <c r="L397" s="198">
        <f t="shared" si="94"/>
        <v>11480</v>
      </c>
      <c r="M397" s="103"/>
      <c r="N397" s="103"/>
      <c r="O397" s="103"/>
      <c r="P397" s="104">
        <v>11480</v>
      </c>
    </row>
    <row r="398" spans="1:16" s="11" customFormat="1" ht="12.75">
      <c r="A398" s="904"/>
      <c r="B398" s="38" t="s">
        <v>649</v>
      </c>
      <c r="C398" s="39" t="s">
        <v>404</v>
      </c>
      <c r="D398" s="198">
        <f t="shared" si="89"/>
        <v>2026</v>
      </c>
      <c r="E398" s="198">
        <f t="shared" si="90"/>
        <v>2026</v>
      </c>
      <c r="F398" s="198">
        <f t="shared" si="91"/>
        <v>0</v>
      </c>
      <c r="G398" s="198">
        <f t="shared" si="92"/>
        <v>2026</v>
      </c>
      <c r="H398" s="198">
        <f t="shared" si="93"/>
        <v>2026</v>
      </c>
      <c r="I398" s="103"/>
      <c r="J398" s="103"/>
      <c r="K398" s="103">
        <v>2026</v>
      </c>
      <c r="L398" s="198">
        <f t="shared" si="94"/>
        <v>0</v>
      </c>
      <c r="M398" s="103"/>
      <c r="N398" s="103"/>
      <c r="O398" s="103"/>
      <c r="P398" s="104"/>
    </row>
    <row r="399" spans="1:16" s="11" customFormat="1" ht="12.75">
      <c r="A399" s="904"/>
      <c r="B399" s="38" t="s">
        <v>593</v>
      </c>
      <c r="C399" s="39" t="s">
        <v>361</v>
      </c>
      <c r="D399" s="198">
        <f t="shared" si="89"/>
        <v>1852</v>
      </c>
      <c r="E399" s="198">
        <f t="shared" si="90"/>
        <v>0</v>
      </c>
      <c r="F399" s="198">
        <f t="shared" si="91"/>
        <v>1852</v>
      </c>
      <c r="G399" s="198">
        <f t="shared" si="92"/>
        <v>1852</v>
      </c>
      <c r="H399" s="198">
        <f t="shared" si="93"/>
        <v>0</v>
      </c>
      <c r="I399" s="103"/>
      <c r="J399" s="103"/>
      <c r="K399" s="103"/>
      <c r="L399" s="198">
        <f t="shared" si="94"/>
        <v>1852</v>
      </c>
      <c r="M399" s="103"/>
      <c r="N399" s="103"/>
      <c r="O399" s="103"/>
      <c r="P399" s="104">
        <v>1852</v>
      </c>
    </row>
    <row r="400" spans="1:16" s="11" customFormat="1" ht="12.75">
      <c r="A400" s="904"/>
      <c r="B400" s="38" t="s">
        <v>593</v>
      </c>
      <c r="C400" s="39" t="s">
        <v>405</v>
      </c>
      <c r="D400" s="198">
        <f t="shared" si="89"/>
        <v>326</v>
      </c>
      <c r="E400" s="198">
        <f t="shared" si="90"/>
        <v>326</v>
      </c>
      <c r="F400" s="198">
        <f t="shared" si="91"/>
        <v>0</v>
      </c>
      <c r="G400" s="198">
        <f t="shared" si="92"/>
        <v>326</v>
      </c>
      <c r="H400" s="198">
        <f t="shared" si="93"/>
        <v>326</v>
      </c>
      <c r="I400" s="103"/>
      <c r="J400" s="103"/>
      <c r="K400" s="103">
        <v>326</v>
      </c>
      <c r="L400" s="198">
        <f t="shared" si="94"/>
        <v>0</v>
      </c>
      <c r="M400" s="103"/>
      <c r="N400" s="103"/>
      <c r="O400" s="103"/>
      <c r="P400" s="104"/>
    </row>
    <row r="401" spans="1:16" s="11" customFormat="1" ht="12.75">
      <c r="A401" s="904"/>
      <c r="B401" s="38" t="s">
        <v>918</v>
      </c>
      <c r="C401" s="39" t="s">
        <v>362</v>
      </c>
      <c r="D401" s="198">
        <f t="shared" si="89"/>
        <v>73635</v>
      </c>
      <c r="E401" s="198">
        <f t="shared" si="90"/>
        <v>0</v>
      </c>
      <c r="F401" s="198">
        <f t="shared" si="91"/>
        <v>73635</v>
      </c>
      <c r="G401" s="198">
        <f t="shared" si="92"/>
        <v>73635</v>
      </c>
      <c r="H401" s="198">
        <f t="shared" si="93"/>
        <v>0</v>
      </c>
      <c r="I401" s="103"/>
      <c r="J401" s="103"/>
      <c r="K401" s="103"/>
      <c r="L401" s="198">
        <f t="shared" si="94"/>
        <v>73635</v>
      </c>
      <c r="M401" s="103"/>
      <c r="N401" s="103"/>
      <c r="O401" s="103"/>
      <c r="P401" s="104">
        <v>73635</v>
      </c>
    </row>
    <row r="402" spans="1:16" s="11" customFormat="1" ht="12.75">
      <c r="A402" s="904"/>
      <c r="B402" s="38" t="s">
        <v>918</v>
      </c>
      <c r="C402" s="39" t="s">
        <v>406</v>
      </c>
      <c r="D402" s="198">
        <f t="shared" si="89"/>
        <v>12995</v>
      </c>
      <c r="E402" s="198">
        <f t="shared" si="90"/>
        <v>12995</v>
      </c>
      <c r="F402" s="198">
        <f t="shared" si="91"/>
        <v>0</v>
      </c>
      <c r="G402" s="198">
        <f t="shared" si="92"/>
        <v>12995</v>
      </c>
      <c r="H402" s="198">
        <f t="shared" si="93"/>
        <v>12995</v>
      </c>
      <c r="I402" s="103"/>
      <c r="J402" s="103"/>
      <c r="K402" s="103">
        <v>12995</v>
      </c>
      <c r="L402" s="198">
        <f t="shared" si="94"/>
        <v>0</v>
      </c>
      <c r="M402" s="103"/>
      <c r="N402" s="103"/>
      <c r="O402" s="103"/>
      <c r="P402" s="104"/>
    </row>
    <row r="403" spans="1:16" s="11" customFormat="1" ht="12.75">
      <c r="A403" s="904"/>
      <c r="B403" s="38" t="s">
        <v>595</v>
      </c>
      <c r="C403" s="39" t="s">
        <v>363</v>
      </c>
      <c r="D403" s="198">
        <f t="shared" si="89"/>
        <v>9670</v>
      </c>
      <c r="E403" s="198">
        <f t="shared" si="90"/>
        <v>0</v>
      </c>
      <c r="F403" s="198">
        <f t="shared" si="91"/>
        <v>9670</v>
      </c>
      <c r="G403" s="198">
        <f t="shared" si="92"/>
        <v>9670</v>
      </c>
      <c r="H403" s="198">
        <f t="shared" si="93"/>
        <v>0</v>
      </c>
      <c r="I403" s="103"/>
      <c r="J403" s="103"/>
      <c r="K403" s="103"/>
      <c r="L403" s="198">
        <f t="shared" si="94"/>
        <v>9670</v>
      </c>
      <c r="M403" s="103"/>
      <c r="N403" s="103"/>
      <c r="O403" s="103"/>
      <c r="P403" s="104">
        <v>9670</v>
      </c>
    </row>
    <row r="404" spans="1:16" s="11" customFormat="1" ht="12.75">
      <c r="A404" s="904"/>
      <c r="B404" s="38" t="s">
        <v>595</v>
      </c>
      <c r="C404" s="39" t="s">
        <v>407</v>
      </c>
      <c r="D404" s="198">
        <f t="shared" si="89"/>
        <v>1706</v>
      </c>
      <c r="E404" s="198">
        <f t="shared" si="90"/>
        <v>1706</v>
      </c>
      <c r="F404" s="198">
        <f t="shared" si="91"/>
        <v>0</v>
      </c>
      <c r="G404" s="198">
        <f t="shared" si="92"/>
        <v>1706</v>
      </c>
      <c r="H404" s="198">
        <f t="shared" si="93"/>
        <v>1706</v>
      </c>
      <c r="I404" s="103"/>
      <c r="J404" s="103"/>
      <c r="K404" s="103">
        <v>1706</v>
      </c>
      <c r="L404" s="198">
        <f t="shared" si="94"/>
        <v>0</v>
      </c>
      <c r="M404" s="103"/>
      <c r="N404" s="103"/>
      <c r="O404" s="103"/>
      <c r="P404" s="104"/>
    </row>
    <row r="405" spans="1:16" s="11" customFormat="1" ht="12.75">
      <c r="A405" s="904"/>
      <c r="B405" s="38" t="s">
        <v>656</v>
      </c>
      <c r="C405" s="39" t="s">
        <v>464</v>
      </c>
      <c r="D405" s="198">
        <f t="shared" si="89"/>
        <v>4301</v>
      </c>
      <c r="E405" s="198">
        <f t="shared" si="90"/>
        <v>0</v>
      </c>
      <c r="F405" s="198">
        <f t="shared" si="91"/>
        <v>4301</v>
      </c>
      <c r="G405" s="198">
        <f t="shared" si="92"/>
        <v>4301</v>
      </c>
      <c r="H405" s="198">
        <f t="shared" si="93"/>
        <v>0</v>
      </c>
      <c r="I405" s="103"/>
      <c r="J405" s="103"/>
      <c r="K405" s="103"/>
      <c r="L405" s="198">
        <f t="shared" si="94"/>
        <v>4301</v>
      </c>
      <c r="M405" s="103"/>
      <c r="N405" s="103"/>
      <c r="O405" s="103"/>
      <c r="P405" s="104">
        <v>4301</v>
      </c>
    </row>
    <row r="406" spans="1:16" s="11" customFormat="1" ht="12.75">
      <c r="A406" s="904"/>
      <c r="B406" s="38" t="s">
        <v>656</v>
      </c>
      <c r="C406" s="39" t="s">
        <v>463</v>
      </c>
      <c r="D406" s="198">
        <f t="shared" si="89"/>
        <v>759</v>
      </c>
      <c r="E406" s="198">
        <f t="shared" si="90"/>
        <v>759</v>
      </c>
      <c r="F406" s="198">
        <f t="shared" si="91"/>
        <v>0</v>
      </c>
      <c r="G406" s="198">
        <f t="shared" si="92"/>
        <v>759</v>
      </c>
      <c r="H406" s="198">
        <f t="shared" si="93"/>
        <v>759</v>
      </c>
      <c r="I406" s="103"/>
      <c r="J406" s="103"/>
      <c r="K406" s="103">
        <v>759</v>
      </c>
      <c r="L406" s="198">
        <f t="shared" si="94"/>
        <v>0</v>
      </c>
      <c r="M406" s="103"/>
      <c r="N406" s="103"/>
      <c r="O406" s="103"/>
      <c r="P406" s="104"/>
    </row>
    <row r="407" spans="1:16" s="11" customFormat="1" ht="12.75">
      <c r="A407" s="904"/>
      <c r="B407" s="38" t="s">
        <v>671</v>
      </c>
      <c r="C407" s="39" t="s">
        <v>365</v>
      </c>
      <c r="D407" s="198">
        <f t="shared" si="89"/>
        <v>119750</v>
      </c>
      <c r="E407" s="198">
        <f t="shared" si="90"/>
        <v>0</v>
      </c>
      <c r="F407" s="198">
        <f t="shared" si="91"/>
        <v>119750</v>
      </c>
      <c r="G407" s="198">
        <f t="shared" si="92"/>
        <v>119750</v>
      </c>
      <c r="H407" s="198">
        <f t="shared" si="93"/>
        <v>0</v>
      </c>
      <c r="I407" s="103"/>
      <c r="J407" s="103"/>
      <c r="K407" s="103"/>
      <c r="L407" s="198">
        <f t="shared" si="94"/>
        <v>119750</v>
      </c>
      <c r="M407" s="103"/>
      <c r="N407" s="103"/>
      <c r="O407" s="103"/>
      <c r="P407" s="104">
        <v>119750</v>
      </c>
    </row>
    <row r="408" spans="1:16" s="11" customFormat="1" ht="12.75">
      <c r="A408" s="904"/>
      <c r="B408" s="38" t="s">
        <v>671</v>
      </c>
      <c r="C408" s="39" t="s">
        <v>408</v>
      </c>
      <c r="D408" s="198">
        <f t="shared" si="89"/>
        <v>21132</v>
      </c>
      <c r="E408" s="198">
        <f t="shared" si="90"/>
        <v>21132</v>
      </c>
      <c r="F408" s="198">
        <f t="shared" si="91"/>
        <v>0</v>
      </c>
      <c r="G408" s="198">
        <f t="shared" si="92"/>
        <v>21132</v>
      </c>
      <c r="H408" s="198">
        <f t="shared" si="93"/>
        <v>21132</v>
      </c>
      <c r="I408" s="103"/>
      <c r="J408" s="103"/>
      <c r="K408" s="103">
        <v>21132</v>
      </c>
      <c r="L408" s="198">
        <f t="shared" si="94"/>
        <v>0</v>
      </c>
      <c r="M408" s="103"/>
      <c r="N408" s="103"/>
      <c r="O408" s="103"/>
      <c r="P408" s="104"/>
    </row>
    <row r="409" spans="1:16" s="11" customFormat="1" ht="12.75">
      <c r="A409" s="904"/>
      <c r="B409" s="38" t="s">
        <v>866</v>
      </c>
      <c r="C409" s="39" t="s">
        <v>465</v>
      </c>
      <c r="D409" s="198">
        <f t="shared" si="89"/>
        <v>708</v>
      </c>
      <c r="E409" s="198">
        <f t="shared" si="90"/>
        <v>0</v>
      </c>
      <c r="F409" s="198">
        <f t="shared" si="91"/>
        <v>708</v>
      </c>
      <c r="G409" s="198">
        <f t="shared" si="92"/>
        <v>708</v>
      </c>
      <c r="H409" s="198">
        <f t="shared" si="93"/>
        <v>0</v>
      </c>
      <c r="I409" s="103"/>
      <c r="J409" s="103"/>
      <c r="K409" s="103"/>
      <c r="L409" s="198">
        <f t="shared" si="94"/>
        <v>708</v>
      </c>
      <c r="M409" s="103"/>
      <c r="N409" s="103"/>
      <c r="O409" s="103"/>
      <c r="P409" s="104">
        <v>708</v>
      </c>
    </row>
    <row r="410" spans="1:16" s="11" customFormat="1" ht="12.75">
      <c r="A410" s="904"/>
      <c r="B410" s="38" t="s">
        <v>866</v>
      </c>
      <c r="C410" s="39" t="s">
        <v>466</v>
      </c>
      <c r="D410" s="198">
        <f t="shared" si="89"/>
        <v>125</v>
      </c>
      <c r="E410" s="198">
        <f t="shared" si="90"/>
        <v>125</v>
      </c>
      <c r="F410" s="198">
        <f t="shared" si="91"/>
        <v>0</v>
      </c>
      <c r="G410" s="198">
        <f t="shared" si="92"/>
        <v>125</v>
      </c>
      <c r="H410" s="198">
        <f t="shared" si="93"/>
        <v>125</v>
      </c>
      <c r="I410" s="103"/>
      <c r="J410" s="103"/>
      <c r="K410" s="103">
        <v>125</v>
      </c>
      <c r="L410" s="198">
        <f t="shared" si="94"/>
        <v>0</v>
      </c>
      <c r="M410" s="103"/>
      <c r="N410" s="103"/>
      <c r="O410" s="103"/>
      <c r="P410" s="104"/>
    </row>
    <row r="411" spans="1:16" s="11" customFormat="1" ht="13.5" customHeight="1">
      <c r="A411" s="904"/>
      <c r="B411" s="38" t="s">
        <v>386</v>
      </c>
      <c r="C411" s="39" t="s">
        <v>467</v>
      </c>
      <c r="D411" s="198">
        <f t="shared" si="89"/>
        <v>2738</v>
      </c>
      <c r="E411" s="198">
        <f t="shared" si="90"/>
        <v>0</v>
      </c>
      <c r="F411" s="198">
        <f t="shared" si="91"/>
        <v>2738</v>
      </c>
      <c r="G411" s="198">
        <f t="shared" si="92"/>
        <v>2738</v>
      </c>
      <c r="H411" s="198">
        <f t="shared" si="93"/>
        <v>0</v>
      </c>
      <c r="I411" s="103"/>
      <c r="J411" s="103"/>
      <c r="K411" s="103"/>
      <c r="L411" s="198">
        <f t="shared" si="94"/>
        <v>2738</v>
      </c>
      <c r="M411" s="103"/>
      <c r="N411" s="103"/>
      <c r="O411" s="103"/>
      <c r="P411" s="104">
        <v>2738</v>
      </c>
    </row>
    <row r="412" spans="1:16" s="11" customFormat="1" ht="12.75" customHeight="1">
      <c r="A412" s="904"/>
      <c r="B412" s="38" t="s">
        <v>386</v>
      </c>
      <c r="C412" s="39" t="s">
        <v>468</v>
      </c>
      <c r="D412" s="198">
        <f t="shared" si="89"/>
        <v>483</v>
      </c>
      <c r="E412" s="198">
        <f t="shared" si="90"/>
        <v>483</v>
      </c>
      <c r="F412" s="198">
        <f t="shared" si="91"/>
        <v>0</v>
      </c>
      <c r="G412" s="198">
        <f t="shared" si="92"/>
        <v>483</v>
      </c>
      <c r="H412" s="198">
        <f t="shared" si="93"/>
        <v>483</v>
      </c>
      <c r="I412" s="103"/>
      <c r="J412" s="103"/>
      <c r="K412" s="103">
        <v>483</v>
      </c>
      <c r="L412" s="198">
        <f t="shared" si="94"/>
        <v>0</v>
      </c>
      <c r="M412" s="103"/>
      <c r="N412" s="103"/>
      <c r="O412" s="103"/>
      <c r="P412" s="104"/>
    </row>
    <row r="413" spans="1:16" s="11" customFormat="1" ht="12.75">
      <c r="A413" s="904"/>
      <c r="B413" s="38" t="s">
        <v>869</v>
      </c>
      <c r="C413" s="39" t="s">
        <v>366</v>
      </c>
      <c r="D413" s="198">
        <f t="shared" si="89"/>
        <v>190</v>
      </c>
      <c r="E413" s="198">
        <f t="shared" si="90"/>
        <v>0</v>
      </c>
      <c r="F413" s="198">
        <f t="shared" si="91"/>
        <v>190</v>
      </c>
      <c r="G413" s="198">
        <f t="shared" si="92"/>
        <v>190</v>
      </c>
      <c r="H413" s="198">
        <f t="shared" si="93"/>
        <v>0</v>
      </c>
      <c r="I413" s="103"/>
      <c r="J413" s="103"/>
      <c r="K413" s="103"/>
      <c r="L413" s="198">
        <f t="shared" si="94"/>
        <v>190</v>
      </c>
      <c r="M413" s="103"/>
      <c r="N413" s="103"/>
      <c r="O413" s="103"/>
      <c r="P413" s="104">
        <v>190</v>
      </c>
    </row>
    <row r="414" spans="1:16" s="11" customFormat="1" ht="12.75">
      <c r="A414" s="904"/>
      <c r="B414" s="38" t="s">
        <v>869</v>
      </c>
      <c r="C414" s="39" t="s">
        <v>409</v>
      </c>
      <c r="D414" s="198">
        <f t="shared" si="89"/>
        <v>33</v>
      </c>
      <c r="E414" s="198">
        <f t="shared" si="90"/>
        <v>33</v>
      </c>
      <c r="F414" s="198">
        <f t="shared" si="91"/>
        <v>0</v>
      </c>
      <c r="G414" s="198">
        <f t="shared" si="92"/>
        <v>33</v>
      </c>
      <c r="H414" s="198">
        <f t="shared" si="93"/>
        <v>33</v>
      </c>
      <c r="I414" s="103"/>
      <c r="J414" s="103"/>
      <c r="K414" s="103">
        <v>33</v>
      </c>
      <c r="L414" s="198">
        <f t="shared" si="94"/>
        <v>0</v>
      </c>
      <c r="M414" s="103"/>
      <c r="N414" s="103"/>
      <c r="O414" s="103"/>
      <c r="P414" s="104"/>
    </row>
    <row r="415" spans="1:16" s="11" customFormat="1" ht="12.75">
      <c r="A415" s="904"/>
      <c r="B415" s="38" t="s">
        <v>542</v>
      </c>
      <c r="C415" s="39" t="s">
        <v>374</v>
      </c>
      <c r="D415" s="198">
        <f t="shared" si="89"/>
        <v>3292</v>
      </c>
      <c r="E415" s="198">
        <f t="shared" si="90"/>
        <v>0</v>
      </c>
      <c r="F415" s="198">
        <f t="shared" si="91"/>
        <v>3292</v>
      </c>
      <c r="G415" s="198">
        <f t="shared" si="92"/>
        <v>3292</v>
      </c>
      <c r="H415" s="198">
        <f t="shared" si="93"/>
        <v>0</v>
      </c>
      <c r="I415" s="103"/>
      <c r="J415" s="103"/>
      <c r="K415" s="103"/>
      <c r="L415" s="198">
        <f t="shared" si="94"/>
        <v>3292</v>
      </c>
      <c r="M415" s="103"/>
      <c r="N415" s="103"/>
      <c r="O415" s="103"/>
      <c r="P415" s="104">
        <v>3292</v>
      </c>
    </row>
    <row r="416" spans="1:16" s="11" customFormat="1" ht="12.75">
      <c r="A416" s="904"/>
      <c r="B416" s="38" t="s">
        <v>542</v>
      </c>
      <c r="C416" s="39" t="s">
        <v>469</v>
      </c>
      <c r="D416" s="198">
        <f t="shared" si="89"/>
        <v>581</v>
      </c>
      <c r="E416" s="198">
        <f t="shared" si="90"/>
        <v>581</v>
      </c>
      <c r="F416" s="198">
        <f t="shared" si="91"/>
        <v>0</v>
      </c>
      <c r="G416" s="198">
        <f t="shared" si="92"/>
        <v>581</v>
      </c>
      <c r="H416" s="198">
        <f t="shared" si="93"/>
        <v>581</v>
      </c>
      <c r="I416" s="103"/>
      <c r="J416" s="103"/>
      <c r="K416" s="103">
        <v>581</v>
      </c>
      <c r="L416" s="198">
        <f t="shared" si="94"/>
        <v>0</v>
      </c>
      <c r="M416" s="103"/>
      <c r="N416" s="103"/>
      <c r="O416" s="103"/>
      <c r="P416" s="104"/>
    </row>
    <row r="417" spans="1:16" s="11" customFormat="1" ht="15" customHeight="1">
      <c r="A417" s="904" t="s">
        <v>1058</v>
      </c>
      <c r="B417" s="902" t="s">
        <v>472</v>
      </c>
      <c r="C417" s="902"/>
      <c r="D417" s="902"/>
      <c r="E417" s="902"/>
      <c r="F417" s="902"/>
      <c r="G417" s="902"/>
      <c r="H417" s="902"/>
      <c r="I417" s="902"/>
      <c r="J417" s="902"/>
      <c r="K417" s="902"/>
      <c r="L417" s="902"/>
      <c r="M417" s="902"/>
      <c r="N417" s="902"/>
      <c r="O417" s="902"/>
      <c r="P417" s="903"/>
    </row>
    <row r="418" spans="1:16" s="11" customFormat="1" ht="13.5" customHeight="1">
      <c r="A418" s="904"/>
      <c r="B418" s="893" t="s">
        <v>765</v>
      </c>
      <c r="C418" s="893"/>
      <c r="D418" s="893"/>
      <c r="E418" s="893"/>
      <c r="F418" s="893"/>
      <c r="G418" s="893"/>
      <c r="H418" s="893"/>
      <c r="I418" s="893"/>
      <c r="J418" s="893"/>
      <c r="K418" s="893"/>
      <c r="L418" s="893"/>
      <c r="M418" s="893"/>
      <c r="N418" s="893"/>
      <c r="O418" s="893"/>
      <c r="P418" s="894"/>
    </row>
    <row r="419" spans="1:16" s="11" customFormat="1" ht="13.5" customHeight="1">
      <c r="A419" s="904"/>
      <c r="B419" s="371" t="s">
        <v>15</v>
      </c>
      <c r="C419" s="681" t="s">
        <v>473</v>
      </c>
      <c r="D419" s="674">
        <f>D420+D421</f>
        <v>56767</v>
      </c>
      <c r="E419" s="674">
        <f aca="true" t="shared" si="95" ref="E419:P419">E420+E421</f>
        <v>0</v>
      </c>
      <c r="F419" s="674">
        <f t="shared" si="95"/>
        <v>56767</v>
      </c>
      <c r="G419" s="674">
        <f>G420+G421</f>
        <v>16756</v>
      </c>
      <c r="H419" s="674">
        <f t="shared" si="95"/>
        <v>0</v>
      </c>
      <c r="I419" s="674">
        <f t="shared" si="95"/>
        <v>0</v>
      </c>
      <c r="J419" s="674">
        <f t="shared" si="95"/>
        <v>0</v>
      </c>
      <c r="K419" s="674">
        <f t="shared" si="95"/>
        <v>0</v>
      </c>
      <c r="L419" s="674">
        <f t="shared" si="95"/>
        <v>16756</v>
      </c>
      <c r="M419" s="674">
        <f t="shared" si="95"/>
        <v>0</v>
      </c>
      <c r="N419" s="674">
        <f t="shared" si="95"/>
        <v>0</v>
      </c>
      <c r="O419" s="674">
        <f t="shared" si="95"/>
        <v>0</v>
      </c>
      <c r="P419" s="675">
        <f t="shared" si="95"/>
        <v>16756</v>
      </c>
    </row>
    <row r="420" spans="1:16" s="11" customFormat="1" ht="14.25" customHeight="1">
      <c r="A420" s="904"/>
      <c r="B420" s="39" t="s">
        <v>742</v>
      </c>
      <c r="C420" s="39"/>
      <c r="D420" s="198">
        <f aca="true" t="shared" si="96" ref="D420:D425">F420</f>
        <v>40011</v>
      </c>
      <c r="E420" s="198"/>
      <c r="F420" s="198">
        <v>40011</v>
      </c>
      <c r="G420" s="198"/>
      <c r="H420" s="198">
        <f>I420+J420+K420</f>
        <v>0</v>
      </c>
      <c r="I420" s="103"/>
      <c r="J420" s="103"/>
      <c r="K420" s="103"/>
      <c r="L420" s="198">
        <f>P420+O420+N420+M420</f>
        <v>0</v>
      </c>
      <c r="M420" s="103"/>
      <c r="N420" s="103"/>
      <c r="O420" s="103"/>
      <c r="P420" s="104"/>
    </row>
    <row r="421" spans="1:16" s="11" customFormat="1" ht="12.75" customHeight="1">
      <c r="A421" s="904"/>
      <c r="B421" s="41" t="s">
        <v>732</v>
      </c>
      <c r="C421" s="41"/>
      <c r="D421" s="203">
        <f t="shared" si="96"/>
        <v>16756</v>
      </c>
      <c r="E421" s="203"/>
      <c r="F421" s="203">
        <f>L421</f>
        <v>16756</v>
      </c>
      <c r="G421" s="203">
        <f>L421</f>
        <v>16756</v>
      </c>
      <c r="H421" s="203">
        <f>I421+J421+K421</f>
        <v>0</v>
      </c>
      <c r="I421" s="111"/>
      <c r="J421" s="111"/>
      <c r="K421" s="111"/>
      <c r="L421" s="203">
        <f>P421</f>
        <v>16756</v>
      </c>
      <c r="M421" s="111"/>
      <c r="N421" s="111"/>
      <c r="O421" s="111"/>
      <c r="P421" s="104">
        <f>SUM(P422:P425)</f>
        <v>16756</v>
      </c>
    </row>
    <row r="422" spans="1:16" s="11" customFormat="1" ht="12.75" customHeight="1">
      <c r="A422" s="904"/>
      <c r="B422" s="38" t="s">
        <v>595</v>
      </c>
      <c r="C422" s="39" t="s">
        <v>474</v>
      </c>
      <c r="D422" s="198">
        <f t="shared" si="96"/>
        <v>3611</v>
      </c>
      <c r="E422" s="198"/>
      <c r="F422" s="198">
        <f>L422</f>
        <v>3611</v>
      </c>
      <c r="G422" s="198">
        <f>L422</f>
        <v>3611</v>
      </c>
      <c r="H422" s="198">
        <f>I422+J422+K422</f>
        <v>0</v>
      </c>
      <c r="I422" s="103"/>
      <c r="J422" s="103"/>
      <c r="K422" s="103"/>
      <c r="L422" s="198">
        <f>P422</f>
        <v>3611</v>
      </c>
      <c r="M422" s="103"/>
      <c r="N422" s="103"/>
      <c r="O422" s="103"/>
      <c r="P422" s="104">
        <f>'Z 2 '!G661</f>
        <v>3611</v>
      </c>
    </row>
    <row r="423" spans="1:16" s="11" customFormat="1" ht="12" customHeight="1">
      <c r="A423" s="904"/>
      <c r="B423" s="38" t="s">
        <v>671</v>
      </c>
      <c r="C423" s="39" t="s">
        <v>475</v>
      </c>
      <c r="D423" s="198">
        <f t="shared" si="96"/>
        <v>9920</v>
      </c>
      <c r="E423" s="198"/>
      <c r="F423" s="198">
        <f>L423</f>
        <v>9920</v>
      </c>
      <c r="G423" s="198">
        <f>L423</f>
        <v>9920</v>
      </c>
      <c r="H423" s="198">
        <f>I423+J423+K423</f>
        <v>0</v>
      </c>
      <c r="I423" s="103"/>
      <c r="J423" s="103"/>
      <c r="K423" s="103"/>
      <c r="L423" s="198">
        <f>P423</f>
        <v>9920</v>
      </c>
      <c r="M423" s="103"/>
      <c r="N423" s="103"/>
      <c r="O423" s="103"/>
      <c r="P423" s="104">
        <f>'Z 2 '!G662</f>
        <v>9920</v>
      </c>
    </row>
    <row r="424" spans="1:16" s="11" customFormat="1" ht="12" customHeight="1">
      <c r="A424" s="904"/>
      <c r="B424" s="38" t="s">
        <v>869</v>
      </c>
      <c r="C424" s="39" t="s">
        <v>390</v>
      </c>
      <c r="D424" s="198">
        <f t="shared" si="96"/>
        <v>150</v>
      </c>
      <c r="E424" s="198"/>
      <c r="F424" s="198">
        <f>L424</f>
        <v>150</v>
      </c>
      <c r="G424" s="198">
        <f>L424</f>
        <v>150</v>
      </c>
      <c r="H424" s="198">
        <f>I424+J424+K424</f>
        <v>0</v>
      </c>
      <c r="I424" s="103"/>
      <c r="J424" s="103"/>
      <c r="K424" s="103"/>
      <c r="L424" s="198">
        <f>P424</f>
        <v>150</v>
      </c>
      <c r="M424" s="103"/>
      <c r="N424" s="103"/>
      <c r="O424" s="103"/>
      <c r="P424" s="104">
        <f>'Z 2 '!G664</f>
        <v>150</v>
      </c>
    </row>
    <row r="425" spans="1:16" s="11" customFormat="1" ht="12" customHeight="1">
      <c r="A425" s="904"/>
      <c r="B425" s="38" t="s">
        <v>542</v>
      </c>
      <c r="C425" s="39" t="s">
        <v>391</v>
      </c>
      <c r="D425" s="198">
        <f t="shared" si="96"/>
        <v>3075</v>
      </c>
      <c r="E425" s="198"/>
      <c r="F425" s="198">
        <f>L425</f>
        <v>3075</v>
      </c>
      <c r="G425" s="198">
        <f>L425</f>
        <v>3075</v>
      </c>
      <c r="H425" s="198"/>
      <c r="I425" s="103"/>
      <c r="J425" s="103"/>
      <c r="K425" s="103"/>
      <c r="L425" s="198">
        <f>P425</f>
        <v>3075</v>
      </c>
      <c r="M425" s="103"/>
      <c r="N425" s="103"/>
      <c r="O425" s="103"/>
      <c r="P425" s="104">
        <f>'Z 2 '!G665</f>
        <v>3075</v>
      </c>
    </row>
    <row r="426" spans="1:16" s="11" customFormat="1" ht="26.25" customHeight="1" thickBot="1">
      <c r="A426" s="905" t="s">
        <v>745</v>
      </c>
      <c r="B426" s="906"/>
      <c r="C426" s="906"/>
      <c r="D426" s="692">
        <f aca="true" t="shared" si="97" ref="D426:P426">D11+D69</f>
        <v>22557845</v>
      </c>
      <c r="E426" s="692">
        <f t="shared" si="97"/>
        <v>7192772</v>
      </c>
      <c r="F426" s="692">
        <f t="shared" si="97"/>
        <v>15365073</v>
      </c>
      <c r="G426" s="692">
        <f t="shared" si="97"/>
        <v>7787495</v>
      </c>
      <c r="H426" s="692">
        <f t="shared" si="97"/>
        <v>2633627</v>
      </c>
      <c r="I426" s="692">
        <f t="shared" si="97"/>
        <v>0</v>
      </c>
      <c r="J426" s="692">
        <f t="shared" si="97"/>
        <v>0</v>
      </c>
      <c r="K426" s="692">
        <f t="shared" si="97"/>
        <v>2633627</v>
      </c>
      <c r="L426" s="692">
        <f t="shared" si="97"/>
        <v>5153868</v>
      </c>
      <c r="M426" s="692">
        <f t="shared" si="97"/>
        <v>0</v>
      </c>
      <c r="N426" s="692">
        <f t="shared" si="97"/>
        <v>0</v>
      </c>
      <c r="O426" s="692">
        <f t="shared" si="97"/>
        <v>0</v>
      </c>
      <c r="P426" s="693">
        <f t="shared" si="97"/>
        <v>5153868</v>
      </c>
    </row>
    <row r="427" spans="1:16" ht="13.5" customHeight="1">
      <c r="A427" s="42"/>
      <c r="B427" s="36"/>
      <c r="C427" s="36"/>
      <c r="D427" s="65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1:16" ht="15.75" customHeight="1">
      <c r="A428" s="42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60"/>
      <c r="M428" s="60"/>
      <c r="N428" s="60"/>
      <c r="O428" s="36"/>
      <c r="P428" s="36"/>
    </row>
    <row r="429" spans="1:16" ht="24.75" customHeight="1">
      <c r="A429" s="42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</sheetData>
  <mergeCells count="133">
    <mergeCell ref="B30:C30"/>
    <mergeCell ref="B16:P16"/>
    <mergeCell ref="B28:P28"/>
    <mergeCell ref="B24:P24"/>
    <mergeCell ref="B25:P25"/>
    <mergeCell ref="B26:P26"/>
    <mergeCell ref="B27:P27"/>
    <mergeCell ref="A134:A154"/>
    <mergeCell ref="A155:A179"/>
    <mergeCell ref="A332:A364"/>
    <mergeCell ref="B365:P365"/>
    <mergeCell ref="B231:P231"/>
    <mergeCell ref="B277:P277"/>
    <mergeCell ref="A310:A331"/>
    <mergeCell ref="A295:A309"/>
    <mergeCell ref="A204:A227"/>
    <mergeCell ref="B204:P204"/>
    <mergeCell ref="B366:P366"/>
    <mergeCell ref="B367:P367"/>
    <mergeCell ref="A365:A387"/>
    <mergeCell ref="A274:A294"/>
    <mergeCell ref="B297:P297"/>
    <mergeCell ref="B310:P310"/>
    <mergeCell ref="B311:P311"/>
    <mergeCell ref="B274:P274"/>
    <mergeCell ref="B275:P275"/>
    <mergeCell ref="B276:P276"/>
    <mergeCell ref="B107:P107"/>
    <mergeCell ref="A103:A110"/>
    <mergeCell ref="B112:P112"/>
    <mergeCell ref="B113:P113"/>
    <mergeCell ref="B103:P103"/>
    <mergeCell ref="B104:P104"/>
    <mergeCell ref="B105:P105"/>
    <mergeCell ref="B106:P106"/>
    <mergeCell ref="B114:P114"/>
    <mergeCell ref="A111:A133"/>
    <mergeCell ref="B417:P417"/>
    <mergeCell ref="B418:P418"/>
    <mergeCell ref="A180:A203"/>
    <mergeCell ref="B296:P296"/>
    <mergeCell ref="B180:P180"/>
    <mergeCell ref="B111:P111"/>
    <mergeCell ref="B312:P312"/>
    <mergeCell ref="B183:P183"/>
    <mergeCell ref="A35:A41"/>
    <mergeCell ref="B72:P72"/>
    <mergeCell ref="B37:P37"/>
    <mergeCell ref="B70:P70"/>
    <mergeCell ref="A49:A58"/>
    <mergeCell ref="B49:P49"/>
    <mergeCell ref="B50:P50"/>
    <mergeCell ref="B51:P51"/>
    <mergeCell ref="B52:P52"/>
    <mergeCell ref="B42:P42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F5:F9"/>
    <mergeCell ref="M8:P8"/>
    <mergeCell ref="L8:L9"/>
    <mergeCell ref="L7:P7"/>
    <mergeCell ref="I8:K8"/>
    <mergeCell ref="B4:B9"/>
    <mergeCell ref="B35:P35"/>
    <mergeCell ref="B36:P36"/>
    <mergeCell ref="B12:P12"/>
    <mergeCell ref="B14:P14"/>
    <mergeCell ref="B15:P15"/>
    <mergeCell ref="B13:P13"/>
    <mergeCell ref="H8:H9"/>
    <mergeCell ref="H7:K7"/>
    <mergeCell ref="E5:E9"/>
    <mergeCell ref="A388:A416"/>
    <mergeCell ref="B388:P388"/>
    <mergeCell ref="B389:P389"/>
    <mergeCell ref="B390:P390"/>
    <mergeCell ref="B391:P391"/>
    <mergeCell ref="A228:A250"/>
    <mergeCell ref="B251:P251"/>
    <mergeCell ref="B252:P252"/>
    <mergeCell ref="B18:C18"/>
    <mergeCell ref="B181:P181"/>
    <mergeCell ref="B182:P182"/>
    <mergeCell ref="B71:P71"/>
    <mergeCell ref="B62:P62"/>
    <mergeCell ref="B64:C64"/>
    <mergeCell ref="A70:A93"/>
    <mergeCell ref="A417:A425"/>
    <mergeCell ref="A426:C426"/>
    <mergeCell ref="B59:P59"/>
    <mergeCell ref="B60:P60"/>
    <mergeCell ref="B61:P61"/>
    <mergeCell ref="A59:A68"/>
    <mergeCell ref="A251:A273"/>
    <mergeCell ref="B228:P228"/>
    <mergeCell ref="B229:P229"/>
    <mergeCell ref="B230:P230"/>
    <mergeCell ref="A94:A102"/>
    <mergeCell ref="B94:P94"/>
    <mergeCell ref="B95:P95"/>
    <mergeCell ref="B96:P96"/>
    <mergeCell ref="B333:P333"/>
    <mergeCell ref="B334:P334"/>
    <mergeCell ref="B335:P335"/>
    <mergeCell ref="B97:P97"/>
    <mergeCell ref="B205:P205"/>
    <mergeCell ref="B206:P206"/>
    <mergeCell ref="B207:P207"/>
    <mergeCell ref="B295:P295"/>
    <mergeCell ref="B253:P253"/>
    <mergeCell ref="B254:P254"/>
    <mergeCell ref="B157:P157"/>
    <mergeCell ref="B158:P158"/>
    <mergeCell ref="B159:P159"/>
    <mergeCell ref="B332:P332"/>
    <mergeCell ref="B43:P43"/>
    <mergeCell ref="B44:P44"/>
    <mergeCell ref="A42:A48"/>
    <mergeCell ref="B336:P336"/>
    <mergeCell ref="B134:P134"/>
    <mergeCell ref="B135:P135"/>
    <mergeCell ref="B136:P136"/>
    <mergeCell ref="B137:P137"/>
    <mergeCell ref="B155:P155"/>
    <mergeCell ref="B156:P156"/>
  </mergeCells>
  <printOptions horizontalCentered="1"/>
  <pageMargins left="0" right="0" top="0.5905511811023623" bottom="0" header="0.1968503937007874" footer="0.11811023622047245"/>
  <pageSetup horizontalDpi="600" verticalDpi="600" orientation="landscape" paperSize="9" scale="60" r:id="rId1"/>
  <headerFooter alignWithMargins="0">
    <oddFooter>&amp;CStrona &amp;P</oddFooter>
  </headerFooter>
  <rowBreaks count="9" manualBreakCount="9">
    <brk id="68" max="15" man="1"/>
    <brk id="110" min="1" max="15" man="1"/>
    <brk id="154" max="15" man="1"/>
    <brk id="203" min="1" max="15" man="1"/>
    <brk id="250" min="1" max="15" man="1"/>
    <brk id="294" min="1" max="15" man="1"/>
    <brk id="331" max="15" man="1"/>
    <brk id="387" max="15" man="1"/>
    <brk id="42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936" t="s">
        <v>37</v>
      </c>
      <c r="D2" s="936"/>
      <c r="E2" s="48"/>
      <c r="F2" s="48"/>
    </row>
    <row r="3" spans="1:9" ht="15.75">
      <c r="A3" s="935" t="s">
        <v>983</v>
      </c>
      <c r="B3" s="935"/>
      <c r="C3" s="935"/>
      <c r="D3" s="935"/>
      <c r="E3" s="481"/>
      <c r="F3" s="481"/>
      <c r="G3" s="481"/>
      <c r="H3" s="481"/>
      <c r="I3" s="481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ht="13.5" thickBot="1"/>
    <row r="6" spans="1:9" ht="24.75" customHeight="1">
      <c r="A6" s="942" t="s">
        <v>984</v>
      </c>
      <c r="B6" s="940" t="s">
        <v>985</v>
      </c>
      <c r="C6" s="938" t="s">
        <v>986</v>
      </c>
      <c r="D6" s="944" t="s">
        <v>494</v>
      </c>
      <c r="E6" s="27"/>
      <c r="F6" s="27"/>
      <c r="G6" s="937"/>
      <c r="H6" s="937"/>
      <c r="I6" s="937"/>
    </row>
    <row r="7" spans="1:9" ht="18.75" customHeight="1">
      <c r="A7" s="943"/>
      <c r="B7" s="941"/>
      <c r="C7" s="939"/>
      <c r="D7" s="945"/>
      <c r="E7" s="27"/>
      <c r="F7" s="27"/>
      <c r="G7" s="937"/>
      <c r="H7" s="937"/>
      <c r="I7" s="937"/>
    </row>
    <row r="8" spans="1:6" ht="13.5" customHeight="1">
      <c r="A8" s="19">
        <v>1</v>
      </c>
      <c r="B8" s="2">
        <v>2</v>
      </c>
      <c r="C8" s="2">
        <v>3</v>
      </c>
      <c r="D8" s="458">
        <v>5</v>
      </c>
      <c r="E8" s="49"/>
      <c r="F8" s="49"/>
    </row>
    <row r="9" spans="1:6" ht="18" customHeight="1">
      <c r="A9" s="295" t="s">
        <v>987</v>
      </c>
      <c r="B9" s="459" t="s">
        <v>988</v>
      </c>
      <c r="C9" s="459"/>
      <c r="D9" s="460">
        <f>'Z 1'!I167</f>
        <v>42047683</v>
      </c>
      <c r="E9" s="11"/>
      <c r="F9" s="11"/>
    </row>
    <row r="10" spans="1:6" ht="18" customHeight="1">
      <c r="A10" s="295" t="s">
        <v>989</v>
      </c>
      <c r="B10" s="459" t="s">
        <v>990</v>
      </c>
      <c r="C10" s="459"/>
      <c r="D10" s="460">
        <f>'Z 2 '!G675</f>
        <v>45055599</v>
      </c>
      <c r="E10" s="11"/>
      <c r="F10" s="11"/>
    </row>
    <row r="11" spans="1:6" ht="15.75" customHeight="1">
      <c r="A11" s="19"/>
      <c r="B11" s="4" t="s">
        <v>991</v>
      </c>
      <c r="C11" s="3"/>
      <c r="D11" s="186">
        <f>D9-D10</f>
        <v>-3007916</v>
      </c>
      <c r="E11" s="11"/>
      <c r="F11" s="11"/>
    </row>
    <row r="12" spans="1:6" ht="15" customHeight="1">
      <c r="A12" s="464"/>
      <c r="B12" s="461" t="s">
        <v>992</v>
      </c>
      <c r="C12" s="461"/>
      <c r="D12" s="186">
        <f>D13-D22</f>
        <v>3007916</v>
      </c>
      <c r="E12" s="11"/>
      <c r="F12" s="11"/>
    </row>
    <row r="13" spans="1:6" ht="15.75" customHeight="1">
      <c r="A13" s="295" t="s">
        <v>993</v>
      </c>
      <c r="B13" s="63" t="s">
        <v>994</v>
      </c>
      <c r="C13" s="459"/>
      <c r="D13" s="462">
        <f>D14+D15+D16+D17+D18+D19+D20+D21</f>
        <v>6735367</v>
      </c>
      <c r="E13" s="25"/>
      <c r="F13" s="25"/>
    </row>
    <row r="14" spans="1:6" ht="12.75">
      <c r="A14" s="19" t="s">
        <v>995</v>
      </c>
      <c r="B14" s="4" t="s">
        <v>215</v>
      </c>
      <c r="C14" s="2" t="s">
        <v>61</v>
      </c>
      <c r="D14" s="186">
        <v>0</v>
      </c>
      <c r="E14" s="11"/>
      <c r="F14" s="11"/>
    </row>
    <row r="15" spans="1:6" ht="16.5" customHeight="1">
      <c r="A15" s="19" t="s">
        <v>996</v>
      </c>
      <c r="B15" s="3" t="s">
        <v>997</v>
      </c>
      <c r="C15" s="2" t="s">
        <v>61</v>
      </c>
      <c r="D15" s="186">
        <v>200000</v>
      </c>
      <c r="E15" s="11"/>
      <c r="F15" s="11"/>
    </row>
    <row r="16" spans="1:6" ht="37.5" customHeight="1">
      <c r="A16" s="19" t="s">
        <v>998</v>
      </c>
      <c r="B16" s="4" t="s">
        <v>125</v>
      </c>
      <c r="C16" s="2" t="s">
        <v>122</v>
      </c>
      <c r="D16" s="186">
        <v>0</v>
      </c>
      <c r="E16" s="11"/>
      <c r="F16" s="11"/>
    </row>
    <row r="17" spans="1:6" ht="16.5" customHeight="1">
      <c r="A17" s="19" t="s">
        <v>1000</v>
      </c>
      <c r="B17" s="3" t="s">
        <v>999</v>
      </c>
      <c r="C17" s="2" t="s">
        <v>62</v>
      </c>
      <c r="D17" s="186">
        <v>0</v>
      </c>
      <c r="E17" s="11"/>
      <c r="F17" s="11"/>
    </row>
    <row r="18" spans="1:6" ht="18" customHeight="1">
      <c r="A18" s="19" t="s">
        <v>1002</v>
      </c>
      <c r="B18" s="3" t="s">
        <v>1001</v>
      </c>
      <c r="C18" s="2" t="s">
        <v>77</v>
      </c>
      <c r="D18" s="186">
        <v>0</v>
      </c>
      <c r="E18" s="11"/>
      <c r="F18" s="11"/>
    </row>
    <row r="19" spans="1:6" ht="18.75" customHeight="1">
      <c r="A19" s="19" t="s">
        <v>1025</v>
      </c>
      <c r="B19" s="4" t="s">
        <v>1011</v>
      </c>
      <c r="C19" s="2" t="s">
        <v>78</v>
      </c>
      <c r="D19" s="186">
        <v>0</v>
      </c>
      <c r="E19" s="11"/>
      <c r="F19" s="11"/>
    </row>
    <row r="20" spans="1:6" ht="18.75" customHeight="1">
      <c r="A20" s="19" t="s">
        <v>1026</v>
      </c>
      <c r="B20" s="4" t="s">
        <v>1012</v>
      </c>
      <c r="C20" s="2" t="s">
        <v>79</v>
      </c>
      <c r="D20" s="186">
        <v>6200000</v>
      </c>
      <c r="E20" s="11"/>
      <c r="F20" s="11"/>
    </row>
    <row r="21" spans="1:6" ht="25.5">
      <c r="A21" s="19" t="s">
        <v>1013</v>
      </c>
      <c r="B21" s="4" t="s">
        <v>1014</v>
      </c>
      <c r="C21" s="2" t="s">
        <v>62</v>
      </c>
      <c r="D21" s="186">
        <v>335367</v>
      </c>
      <c r="E21" s="11"/>
      <c r="F21" s="11"/>
    </row>
    <row r="22" spans="1:6" ht="15.75" customHeight="1">
      <c r="A22" s="295" t="s">
        <v>1015</v>
      </c>
      <c r="B22" s="63" t="s">
        <v>1016</v>
      </c>
      <c r="C22" s="463"/>
      <c r="D22" s="462">
        <f>D23+D24+D25+D26+D27+D28+D29</f>
        <v>3727451</v>
      </c>
      <c r="E22" s="25"/>
      <c r="F22" s="25"/>
    </row>
    <row r="23" spans="1:6" ht="15.75" customHeight="1">
      <c r="A23" s="19" t="s">
        <v>995</v>
      </c>
      <c r="B23" s="3" t="s">
        <v>1017</v>
      </c>
      <c r="C23" s="2" t="s">
        <v>80</v>
      </c>
      <c r="D23" s="186">
        <v>3715451</v>
      </c>
      <c r="E23" s="11"/>
      <c r="F23" s="11"/>
    </row>
    <row r="24" spans="1:6" ht="15.75" customHeight="1">
      <c r="A24" s="19" t="s">
        <v>996</v>
      </c>
      <c r="B24" s="3" t="s">
        <v>1018</v>
      </c>
      <c r="C24" s="2" t="s">
        <v>81</v>
      </c>
      <c r="D24" s="186">
        <v>0</v>
      </c>
      <c r="E24" s="11"/>
      <c r="F24" s="11"/>
    </row>
    <row r="25" spans="1:6" ht="15.75" customHeight="1">
      <c r="A25" s="19" t="s">
        <v>998</v>
      </c>
      <c r="B25" s="3" t="s">
        <v>760</v>
      </c>
      <c r="C25" s="2" t="s">
        <v>80</v>
      </c>
      <c r="D25" s="186">
        <v>12000</v>
      </c>
      <c r="E25" s="11"/>
      <c r="F25" s="11"/>
    </row>
    <row r="26" spans="1:6" ht="39" customHeight="1">
      <c r="A26" s="19" t="s">
        <v>1000</v>
      </c>
      <c r="B26" s="4" t="s">
        <v>739</v>
      </c>
      <c r="C26" s="2" t="s">
        <v>126</v>
      </c>
      <c r="D26" s="186">
        <v>0</v>
      </c>
      <c r="E26" s="11"/>
      <c r="F26" s="11"/>
    </row>
    <row r="27" spans="1:12" ht="15.75" customHeight="1">
      <c r="A27" s="19" t="s">
        <v>1002</v>
      </c>
      <c r="B27" s="3" t="s">
        <v>1019</v>
      </c>
      <c r="C27" s="2" t="s">
        <v>82</v>
      </c>
      <c r="D27" s="186">
        <v>0</v>
      </c>
      <c r="E27" s="11"/>
      <c r="F27" s="11"/>
      <c r="L27" s="11"/>
    </row>
    <row r="28" spans="1:6" ht="15.75" customHeight="1">
      <c r="A28" s="19" t="s">
        <v>1025</v>
      </c>
      <c r="B28" s="3" t="s">
        <v>1020</v>
      </c>
      <c r="C28" s="2" t="s">
        <v>83</v>
      </c>
      <c r="D28" s="186">
        <v>0</v>
      </c>
      <c r="E28" s="11"/>
      <c r="F28" s="11"/>
    </row>
    <row r="29" spans="1:6" ht="15.75" customHeight="1" thickBot="1">
      <c r="A29" s="13" t="s">
        <v>1026</v>
      </c>
      <c r="B29" s="21" t="s">
        <v>1021</v>
      </c>
      <c r="C29" s="22" t="s">
        <v>711</v>
      </c>
      <c r="D29" s="214"/>
      <c r="E29" s="11"/>
      <c r="F29" s="11"/>
    </row>
    <row r="30" ht="30" customHeight="1"/>
    <row r="31" ht="16.5" customHeight="1">
      <c r="C31" s="32"/>
    </row>
    <row r="32" ht="8.25" customHeight="1"/>
    <row r="33" ht="19.5" customHeight="1">
      <c r="C33" s="32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B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946" t="s">
        <v>38</v>
      </c>
      <c r="F1" s="946"/>
      <c r="G1" s="946"/>
      <c r="H1" s="946"/>
      <c r="I1" s="946"/>
      <c r="J1" s="946"/>
      <c r="K1" s="946"/>
      <c r="L1" s="946"/>
    </row>
    <row r="2" ht="3" customHeight="1" hidden="1"/>
    <row r="3" ht="12.75" hidden="1"/>
    <row r="4" ht="10.5" customHeight="1"/>
    <row r="5" spans="1:12" ht="15" customHeight="1">
      <c r="A5" s="947" t="s">
        <v>309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</row>
    <row r="6" s="11" customFormat="1" ht="13.5" thickBot="1"/>
    <row r="7" spans="1:12" ht="11.25" customHeight="1">
      <c r="A7" s="954" t="s">
        <v>933</v>
      </c>
      <c r="B7" s="955"/>
      <c r="C7" s="955"/>
      <c r="D7" s="952" t="s">
        <v>934</v>
      </c>
      <c r="E7" s="956" t="s">
        <v>762</v>
      </c>
      <c r="F7" s="960" t="s">
        <v>966</v>
      </c>
      <c r="G7" s="962" t="s">
        <v>908</v>
      </c>
      <c r="H7" s="962"/>
      <c r="I7" s="962"/>
      <c r="J7" s="962"/>
      <c r="K7" s="962"/>
      <c r="L7" s="950" t="s">
        <v>936</v>
      </c>
    </row>
    <row r="8" spans="1:12" ht="9.75" customHeight="1">
      <c r="A8" s="454"/>
      <c r="B8" s="451"/>
      <c r="C8" s="451"/>
      <c r="D8" s="953"/>
      <c r="E8" s="957"/>
      <c r="F8" s="961"/>
      <c r="G8" s="958" t="s">
        <v>144</v>
      </c>
      <c r="H8" s="959" t="s">
        <v>981</v>
      </c>
      <c r="I8" s="959"/>
      <c r="J8" s="959"/>
      <c r="K8" s="963" t="s">
        <v>197</v>
      </c>
      <c r="L8" s="951"/>
    </row>
    <row r="9" spans="1:12" ht="24.75" customHeight="1">
      <c r="A9" s="455" t="s">
        <v>937</v>
      </c>
      <c r="B9" s="450" t="s">
        <v>938</v>
      </c>
      <c r="C9" s="450" t="s">
        <v>234</v>
      </c>
      <c r="D9" s="953"/>
      <c r="E9" s="957"/>
      <c r="F9" s="961"/>
      <c r="G9" s="958"/>
      <c r="H9" s="453" t="s">
        <v>725</v>
      </c>
      <c r="I9" s="452" t="s">
        <v>17</v>
      </c>
      <c r="J9" s="452" t="s">
        <v>18</v>
      </c>
      <c r="K9" s="963"/>
      <c r="L9" s="951"/>
    </row>
    <row r="10" spans="1:12" ht="11.25" customHeight="1">
      <c r="A10" s="456">
        <v>1</v>
      </c>
      <c r="B10" s="396">
        <v>2</v>
      </c>
      <c r="C10" s="396">
        <v>3</v>
      </c>
      <c r="D10" s="396">
        <v>4</v>
      </c>
      <c r="E10" s="396">
        <v>5</v>
      </c>
      <c r="F10" s="396">
        <v>6</v>
      </c>
      <c r="G10" s="396">
        <v>7</v>
      </c>
      <c r="H10" s="396">
        <v>8</v>
      </c>
      <c r="I10" s="396">
        <v>9</v>
      </c>
      <c r="J10" s="396">
        <v>10</v>
      </c>
      <c r="K10" s="396">
        <v>11</v>
      </c>
      <c r="L10" s="457">
        <v>12</v>
      </c>
    </row>
    <row r="11" spans="1:13" ht="12" customHeight="1">
      <c r="A11" s="152" t="s">
        <v>939</v>
      </c>
      <c r="B11" s="158"/>
      <c r="C11" s="158"/>
      <c r="D11" s="158" t="s">
        <v>940</v>
      </c>
      <c r="E11" s="243">
        <v>0</v>
      </c>
      <c r="F11" s="243">
        <v>0</v>
      </c>
      <c r="G11" s="243"/>
      <c r="H11" s="243"/>
      <c r="I11" s="243"/>
      <c r="J11" s="243"/>
      <c r="K11" s="243"/>
      <c r="L11" s="244">
        <f>L12+L13</f>
        <v>289479</v>
      </c>
      <c r="M11" t="s">
        <v>189</v>
      </c>
    </row>
    <row r="12" spans="1:12" ht="12.75">
      <c r="A12" s="260" t="s">
        <v>235</v>
      </c>
      <c r="B12" s="261" t="s">
        <v>119</v>
      </c>
      <c r="C12" s="261" t="s">
        <v>120</v>
      </c>
      <c r="D12" s="261" t="s">
        <v>121</v>
      </c>
      <c r="E12" s="245">
        <v>0</v>
      </c>
      <c r="F12" s="245">
        <v>0</v>
      </c>
      <c r="G12" s="245"/>
      <c r="H12" s="245"/>
      <c r="I12" s="245"/>
      <c r="J12" s="245"/>
      <c r="K12" s="245"/>
      <c r="L12" s="246">
        <v>479</v>
      </c>
    </row>
    <row r="13" spans="1:12" ht="14.25" customHeight="1">
      <c r="A13" s="260">
        <v>700</v>
      </c>
      <c r="B13" s="261">
        <v>70005</v>
      </c>
      <c r="C13" s="261">
        <v>2350</v>
      </c>
      <c r="D13" s="262" t="s">
        <v>626</v>
      </c>
      <c r="E13" s="245">
        <v>0</v>
      </c>
      <c r="F13" s="245">
        <v>0</v>
      </c>
      <c r="G13" s="245"/>
      <c r="H13" s="245"/>
      <c r="I13" s="245"/>
      <c r="J13" s="245"/>
      <c r="K13" s="245"/>
      <c r="L13" s="246">
        <v>289000</v>
      </c>
    </row>
    <row r="14" spans="1:12" ht="12.75">
      <c r="A14" s="242" t="s">
        <v>941</v>
      </c>
      <c r="B14" s="964" t="s">
        <v>942</v>
      </c>
      <c r="C14" s="964"/>
      <c r="D14" s="964"/>
      <c r="E14" s="964"/>
      <c r="F14" s="964"/>
      <c r="G14" s="247"/>
      <c r="H14" s="247"/>
      <c r="I14" s="247"/>
      <c r="J14" s="247"/>
      <c r="K14" s="247"/>
      <c r="L14" s="248"/>
    </row>
    <row r="15" spans="1:12" ht="17.25" customHeight="1">
      <c r="A15" s="263" t="s">
        <v>235</v>
      </c>
      <c r="B15" s="259" t="s">
        <v>607</v>
      </c>
      <c r="C15" s="259" t="s">
        <v>755</v>
      </c>
      <c r="D15" s="264" t="s">
        <v>950</v>
      </c>
      <c r="E15" s="249">
        <f>'Z 1'!I10</f>
        <v>65000</v>
      </c>
      <c r="F15" s="249">
        <f>F16+F17</f>
        <v>65000</v>
      </c>
      <c r="G15" s="249">
        <f aca="true" t="shared" si="0" ref="G15:L15">G16+G17</f>
        <v>65000</v>
      </c>
      <c r="H15" s="249">
        <f t="shared" si="0"/>
        <v>10000</v>
      </c>
      <c r="I15" s="249">
        <f t="shared" si="0"/>
        <v>0</v>
      </c>
      <c r="J15" s="249">
        <f t="shared" si="0"/>
        <v>0</v>
      </c>
      <c r="K15" s="249">
        <f t="shared" si="0"/>
        <v>0</v>
      </c>
      <c r="L15" s="417">
        <f t="shared" si="0"/>
        <v>0</v>
      </c>
    </row>
    <row r="16" spans="1:12" ht="12.75">
      <c r="A16" s="211"/>
      <c r="B16" s="212"/>
      <c r="C16" s="212" t="s">
        <v>132</v>
      </c>
      <c r="D16" s="265" t="s">
        <v>133</v>
      </c>
      <c r="E16" s="205">
        <v>0</v>
      </c>
      <c r="F16" s="205">
        <f>'Z 2 '!G9</f>
        <v>10000</v>
      </c>
      <c r="G16" s="205">
        <f>F16</f>
        <v>10000</v>
      </c>
      <c r="H16" s="205">
        <f>G16</f>
        <v>10000</v>
      </c>
      <c r="I16" s="205"/>
      <c r="J16" s="205"/>
      <c r="K16" s="205"/>
      <c r="L16" s="368"/>
    </row>
    <row r="17" spans="1:12" ht="12.75">
      <c r="A17" s="250"/>
      <c r="B17" s="103"/>
      <c r="C17" s="103" t="s">
        <v>599</v>
      </c>
      <c r="D17" s="241" t="s">
        <v>671</v>
      </c>
      <c r="E17" s="103">
        <v>0</v>
      </c>
      <c r="F17" s="205">
        <f>'Z 2 '!G10</f>
        <v>55000</v>
      </c>
      <c r="G17" s="103">
        <f>F17</f>
        <v>55000</v>
      </c>
      <c r="H17" s="103"/>
      <c r="I17" s="103"/>
      <c r="J17" s="103"/>
      <c r="K17" s="103"/>
      <c r="L17" s="251">
        <v>0</v>
      </c>
    </row>
    <row r="18" spans="1:12" ht="12.75" hidden="1">
      <c r="A18" s="252" t="s">
        <v>235</v>
      </c>
      <c r="B18" s="111" t="s">
        <v>238</v>
      </c>
      <c r="C18" s="111" t="s">
        <v>943</v>
      </c>
      <c r="D18" s="111" t="s">
        <v>956</v>
      </c>
      <c r="E18" s="111" t="e">
        <f>'Z 1'!#REF!</f>
        <v>#REF!</v>
      </c>
      <c r="F18" s="111">
        <f>F19+F20+F21+F22+F24+F23+F25+F26+F27+F28+F29+F30</f>
        <v>0</v>
      </c>
      <c r="G18" s="111"/>
      <c r="H18" s="111"/>
      <c r="I18" s="111"/>
      <c r="J18" s="111"/>
      <c r="K18" s="111"/>
      <c r="L18" s="253">
        <v>0</v>
      </c>
    </row>
    <row r="19" spans="1:12" ht="12.75" hidden="1">
      <c r="A19" s="250"/>
      <c r="B19" s="103"/>
      <c r="C19" s="103" t="s">
        <v>586</v>
      </c>
      <c r="D19" s="241" t="s">
        <v>587</v>
      </c>
      <c r="E19" s="103">
        <v>0</v>
      </c>
      <c r="F19" s="103">
        <v>0</v>
      </c>
      <c r="G19" s="103"/>
      <c r="H19" s="103"/>
      <c r="I19" s="103"/>
      <c r="J19" s="103"/>
      <c r="K19" s="103"/>
      <c r="L19" s="251">
        <v>0</v>
      </c>
    </row>
    <row r="20" spans="1:12" ht="12.75" hidden="1">
      <c r="A20" s="250"/>
      <c r="B20" s="103"/>
      <c r="C20" s="103" t="s">
        <v>588</v>
      </c>
      <c r="D20" s="241" t="s">
        <v>589</v>
      </c>
      <c r="E20" s="103">
        <v>0</v>
      </c>
      <c r="F20" s="103">
        <v>0</v>
      </c>
      <c r="G20" s="103"/>
      <c r="H20" s="103"/>
      <c r="I20" s="103"/>
      <c r="J20" s="103"/>
      <c r="K20" s="103"/>
      <c r="L20" s="251">
        <v>0</v>
      </c>
    </row>
    <row r="21" spans="1:12" ht="12.75" hidden="1">
      <c r="A21" s="250"/>
      <c r="B21" s="103"/>
      <c r="C21" s="103" t="s">
        <v>590</v>
      </c>
      <c r="D21" s="103" t="s">
        <v>957</v>
      </c>
      <c r="E21" s="103">
        <v>0</v>
      </c>
      <c r="F21" s="103">
        <v>0</v>
      </c>
      <c r="G21" s="103"/>
      <c r="H21" s="103"/>
      <c r="I21" s="103"/>
      <c r="J21" s="103"/>
      <c r="K21" s="103"/>
      <c r="L21" s="251">
        <v>0</v>
      </c>
    </row>
    <row r="22" spans="1:12" ht="12.75" hidden="1">
      <c r="A22" s="250"/>
      <c r="B22" s="103"/>
      <c r="C22" s="241" t="s">
        <v>616</v>
      </c>
      <c r="D22" s="241" t="s">
        <v>958</v>
      </c>
      <c r="E22" s="103">
        <v>0</v>
      </c>
      <c r="F22" s="103">
        <v>0</v>
      </c>
      <c r="G22" s="103"/>
      <c r="H22" s="103"/>
      <c r="I22" s="103"/>
      <c r="J22" s="103"/>
      <c r="K22" s="103"/>
      <c r="L22" s="251">
        <v>0</v>
      </c>
    </row>
    <row r="23" spans="1:12" ht="12.75" hidden="1">
      <c r="A23" s="250"/>
      <c r="B23" s="103"/>
      <c r="C23" s="241" t="s">
        <v>592</v>
      </c>
      <c r="D23" s="241" t="s">
        <v>593</v>
      </c>
      <c r="E23" s="103">
        <v>0</v>
      </c>
      <c r="F23" s="103">
        <v>0</v>
      </c>
      <c r="G23" s="103"/>
      <c r="H23" s="103"/>
      <c r="I23" s="103"/>
      <c r="J23" s="103"/>
      <c r="K23" s="103"/>
      <c r="L23" s="251">
        <v>0</v>
      </c>
    </row>
    <row r="24" spans="1:12" ht="12.75" hidden="1">
      <c r="A24" s="250"/>
      <c r="B24" s="103"/>
      <c r="C24" s="254">
        <v>4210</v>
      </c>
      <c r="D24" s="103" t="s">
        <v>595</v>
      </c>
      <c r="E24" s="103">
        <v>0</v>
      </c>
      <c r="F24" s="103">
        <v>0</v>
      </c>
      <c r="G24" s="103"/>
      <c r="H24" s="103"/>
      <c r="I24" s="103"/>
      <c r="J24" s="103"/>
      <c r="K24" s="103"/>
      <c r="L24" s="251">
        <v>0</v>
      </c>
    </row>
    <row r="25" spans="1:12" ht="12.75" hidden="1">
      <c r="A25" s="250"/>
      <c r="B25" s="103"/>
      <c r="C25" s="254">
        <v>4260</v>
      </c>
      <c r="D25" s="103" t="s">
        <v>669</v>
      </c>
      <c r="E25" s="103">
        <v>0</v>
      </c>
      <c r="F25" s="103">
        <v>0</v>
      </c>
      <c r="G25" s="103"/>
      <c r="H25" s="103"/>
      <c r="I25" s="103"/>
      <c r="J25" s="103"/>
      <c r="K25" s="103"/>
      <c r="L25" s="251">
        <v>0</v>
      </c>
    </row>
    <row r="26" spans="1:12" ht="12.75" hidden="1">
      <c r="A26" s="250"/>
      <c r="B26" s="103"/>
      <c r="C26" s="254">
        <v>4270</v>
      </c>
      <c r="D26" s="103" t="s">
        <v>670</v>
      </c>
      <c r="E26" s="103">
        <v>0</v>
      </c>
      <c r="F26" s="103">
        <v>0</v>
      </c>
      <c r="G26" s="103"/>
      <c r="H26" s="103"/>
      <c r="I26" s="103"/>
      <c r="J26" s="103"/>
      <c r="K26" s="103"/>
      <c r="L26" s="251">
        <v>0</v>
      </c>
    </row>
    <row r="27" spans="1:12" ht="12.75" hidden="1">
      <c r="A27" s="250"/>
      <c r="B27" s="103"/>
      <c r="C27" s="254">
        <v>4300</v>
      </c>
      <c r="D27" s="103" t="s">
        <v>671</v>
      </c>
      <c r="E27" s="103">
        <v>0</v>
      </c>
      <c r="F27" s="103">
        <v>0</v>
      </c>
      <c r="G27" s="103"/>
      <c r="H27" s="103"/>
      <c r="I27" s="103"/>
      <c r="J27" s="103"/>
      <c r="K27" s="103"/>
      <c r="L27" s="251">
        <v>0</v>
      </c>
    </row>
    <row r="28" spans="1:12" ht="12.75" hidden="1">
      <c r="A28" s="250"/>
      <c r="B28" s="103"/>
      <c r="C28" s="254">
        <v>4410</v>
      </c>
      <c r="D28" s="103" t="s">
        <v>602</v>
      </c>
      <c r="E28" s="103">
        <v>0</v>
      </c>
      <c r="F28" s="103">
        <v>0</v>
      </c>
      <c r="G28" s="103"/>
      <c r="H28" s="103"/>
      <c r="I28" s="103"/>
      <c r="J28" s="103"/>
      <c r="K28" s="103"/>
      <c r="L28" s="251">
        <v>0</v>
      </c>
    </row>
    <row r="29" spans="1:12" ht="12.75" hidden="1">
      <c r="A29" s="250"/>
      <c r="B29" s="103"/>
      <c r="C29" s="254">
        <v>4430</v>
      </c>
      <c r="D29" s="103" t="s">
        <v>604</v>
      </c>
      <c r="E29" s="103">
        <v>0</v>
      </c>
      <c r="F29" s="103">
        <v>0</v>
      </c>
      <c r="G29" s="103"/>
      <c r="H29" s="103"/>
      <c r="I29" s="103"/>
      <c r="J29" s="103"/>
      <c r="K29" s="103"/>
      <c r="L29" s="251">
        <v>0</v>
      </c>
    </row>
    <row r="30" spans="1:12" ht="12.75" hidden="1">
      <c r="A30" s="250"/>
      <c r="B30" s="103"/>
      <c r="C30" s="254">
        <v>4440</v>
      </c>
      <c r="D30" s="103" t="s">
        <v>606</v>
      </c>
      <c r="E30" s="103">
        <v>0</v>
      </c>
      <c r="F30" s="103">
        <v>0</v>
      </c>
      <c r="G30" s="103"/>
      <c r="H30" s="103"/>
      <c r="I30" s="103"/>
      <c r="J30" s="103"/>
      <c r="K30" s="103"/>
      <c r="L30" s="251">
        <v>0</v>
      </c>
    </row>
    <row r="31" spans="1:12" ht="15.75" customHeight="1" hidden="1">
      <c r="A31" s="252" t="s">
        <v>608</v>
      </c>
      <c r="B31" s="111" t="s">
        <v>610</v>
      </c>
      <c r="C31" s="111" t="s">
        <v>943</v>
      </c>
      <c r="D31" s="111" t="s">
        <v>611</v>
      </c>
      <c r="E31" s="111">
        <v>0</v>
      </c>
      <c r="F31" s="111">
        <f>F32</f>
        <v>0</v>
      </c>
      <c r="G31" s="111"/>
      <c r="H31" s="111"/>
      <c r="I31" s="111"/>
      <c r="J31" s="111"/>
      <c r="K31" s="111"/>
      <c r="L31" s="253">
        <v>0</v>
      </c>
    </row>
    <row r="32" spans="1:12" ht="15" customHeight="1" hidden="1">
      <c r="A32" s="250"/>
      <c r="B32" s="103"/>
      <c r="C32" s="103"/>
      <c r="D32" s="103" t="s">
        <v>714</v>
      </c>
      <c r="E32" s="103"/>
      <c r="F32" s="103">
        <v>0</v>
      </c>
      <c r="G32" s="103"/>
      <c r="H32" s="103"/>
      <c r="I32" s="103"/>
      <c r="J32" s="103"/>
      <c r="K32" s="103"/>
      <c r="L32" s="251">
        <v>0</v>
      </c>
    </row>
    <row r="33" spans="1:12" ht="17.25" customHeight="1">
      <c r="A33" s="263" t="s">
        <v>624</v>
      </c>
      <c r="B33" s="259" t="s">
        <v>625</v>
      </c>
      <c r="C33" s="259" t="s">
        <v>755</v>
      </c>
      <c r="D33" s="264" t="s">
        <v>626</v>
      </c>
      <c r="E33" s="249">
        <f>'Z 1'!I30</f>
        <v>66000</v>
      </c>
      <c r="F33" s="249">
        <f aca="true" t="shared" si="1" ref="F33:L33">SUM(F34:F39)</f>
        <v>66000</v>
      </c>
      <c r="G33" s="249">
        <f t="shared" si="1"/>
        <v>66000</v>
      </c>
      <c r="H33" s="249">
        <f t="shared" si="1"/>
        <v>2550</v>
      </c>
      <c r="I33" s="249">
        <f t="shared" si="1"/>
        <v>0</v>
      </c>
      <c r="J33" s="249">
        <f t="shared" si="1"/>
        <v>0</v>
      </c>
      <c r="K33" s="249">
        <f t="shared" si="1"/>
        <v>0</v>
      </c>
      <c r="L33" s="417">
        <f t="shared" si="1"/>
        <v>0</v>
      </c>
    </row>
    <row r="34" spans="1:12" ht="12.75" customHeight="1">
      <c r="A34" s="150"/>
      <c r="B34" s="156"/>
      <c r="C34" s="147">
        <v>4170</v>
      </c>
      <c r="D34" s="265" t="s">
        <v>133</v>
      </c>
      <c r="E34" s="198"/>
      <c r="F34" s="198">
        <f>'Z 2 '!G52</f>
        <v>2550</v>
      </c>
      <c r="G34" s="198">
        <f>F34</f>
        <v>2550</v>
      </c>
      <c r="H34" s="198">
        <f>G34</f>
        <v>2550</v>
      </c>
      <c r="I34" s="198"/>
      <c r="J34" s="198"/>
      <c r="K34" s="198"/>
      <c r="L34" s="202"/>
    </row>
    <row r="35" spans="1:12" ht="12.75">
      <c r="A35" s="145"/>
      <c r="B35" s="258"/>
      <c r="C35" s="47" t="s">
        <v>596</v>
      </c>
      <c r="D35" s="46" t="s">
        <v>669</v>
      </c>
      <c r="E35" s="103">
        <v>0</v>
      </c>
      <c r="F35" s="198">
        <f>'Z 2 '!G53</f>
        <v>3000</v>
      </c>
      <c r="G35" s="198">
        <f>F35</f>
        <v>3000</v>
      </c>
      <c r="H35" s="103"/>
      <c r="I35" s="103"/>
      <c r="J35" s="103"/>
      <c r="K35" s="103"/>
      <c r="L35" s="112"/>
    </row>
    <row r="36" spans="1:12" ht="12.75">
      <c r="A36" s="144"/>
      <c r="B36" s="47"/>
      <c r="C36" s="47" t="s">
        <v>599</v>
      </c>
      <c r="D36" s="46" t="s">
        <v>671</v>
      </c>
      <c r="E36" s="103">
        <v>0</v>
      </c>
      <c r="F36" s="103">
        <v>54193</v>
      </c>
      <c r="G36" s="198">
        <f>F36</f>
        <v>54193</v>
      </c>
      <c r="H36" s="103"/>
      <c r="I36" s="103"/>
      <c r="J36" s="103"/>
      <c r="K36" s="103"/>
      <c r="L36" s="104"/>
    </row>
    <row r="37" spans="1:12" ht="12.75">
      <c r="A37" s="144"/>
      <c r="B37" s="47"/>
      <c r="C37" s="47" t="s">
        <v>603</v>
      </c>
      <c r="D37" s="46" t="s">
        <v>604</v>
      </c>
      <c r="E37" s="103"/>
      <c r="F37" s="103">
        <v>104</v>
      </c>
      <c r="G37" s="198">
        <f>F37</f>
        <v>104</v>
      </c>
      <c r="H37" s="103"/>
      <c r="I37" s="103"/>
      <c r="J37" s="103"/>
      <c r="K37" s="103"/>
      <c r="L37" s="104"/>
    </row>
    <row r="38" spans="1:12" ht="12.75">
      <c r="A38" s="145"/>
      <c r="B38" s="258"/>
      <c r="C38" s="47" t="s">
        <v>620</v>
      </c>
      <c r="D38" s="46" t="s">
        <v>621</v>
      </c>
      <c r="E38" s="103">
        <v>0</v>
      </c>
      <c r="F38" s="103">
        <v>2107</v>
      </c>
      <c r="G38" s="198">
        <f>F38</f>
        <v>2107</v>
      </c>
      <c r="H38" s="103"/>
      <c r="I38" s="103"/>
      <c r="J38" s="103"/>
      <c r="K38" s="103"/>
      <c r="L38" s="251"/>
    </row>
    <row r="39" spans="1:12" ht="12.75">
      <c r="A39" s="145"/>
      <c r="B39" s="258"/>
      <c r="C39" s="47" t="s">
        <v>654</v>
      </c>
      <c r="D39" s="46" t="s">
        <v>659</v>
      </c>
      <c r="E39" s="103">
        <v>0</v>
      </c>
      <c r="F39" s="103">
        <f>'Z 2 '!G57</f>
        <v>4046</v>
      </c>
      <c r="G39" s="198">
        <f>F39</f>
        <v>4046</v>
      </c>
      <c r="H39" s="103"/>
      <c r="I39" s="103"/>
      <c r="J39" s="103"/>
      <c r="K39" s="103"/>
      <c r="L39" s="251"/>
    </row>
    <row r="40" spans="1:12" ht="12.75" hidden="1">
      <c r="A40" s="145"/>
      <c r="B40" s="258"/>
      <c r="C40" s="47" t="s">
        <v>212</v>
      </c>
      <c r="D40" s="46" t="s">
        <v>51</v>
      </c>
      <c r="E40" s="103">
        <v>0</v>
      </c>
      <c r="F40" s="103">
        <v>0</v>
      </c>
      <c r="G40" s="103"/>
      <c r="H40" s="103"/>
      <c r="I40" s="103"/>
      <c r="J40" s="103"/>
      <c r="K40" s="103"/>
      <c r="L40" s="251">
        <v>0</v>
      </c>
    </row>
    <row r="41" spans="1:12" ht="12.75" hidden="1">
      <c r="A41" s="145"/>
      <c r="B41" s="258"/>
      <c r="C41" s="47" t="s">
        <v>889</v>
      </c>
      <c r="D41" s="46" t="s">
        <v>213</v>
      </c>
      <c r="E41" s="103">
        <v>0</v>
      </c>
      <c r="F41" s="103">
        <v>0</v>
      </c>
      <c r="G41" s="103"/>
      <c r="H41" s="103"/>
      <c r="I41" s="103"/>
      <c r="J41" s="103"/>
      <c r="K41" s="103"/>
      <c r="L41" s="251">
        <v>0</v>
      </c>
    </row>
    <row r="42" spans="1:12" ht="17.25" customHeight="1">
      <c r="A42" s="263" t="s">
        <v>627</v>
      </c>
      <c r="B42" s="259" t="s">
        <v>629</v>
      </c>
      <c r="C42" s="259" t="s">
        <v>755</v>
      </c>
      <c r="D42" s="264" t="s">
        <v>630</v>
      </c>
      <c r="E42" s="249">
        <f>'Z 1'!I33</f>
        <v>40000</v>
      </c>
      <c r="F42" s="249">
        <f aca="true" t="shared" si="2" ref="F42:K42">F43</f>
        <v>40000</v>
      </c>
      <c r="G42" s="249">
        <f t="shared" si="2"/>
        <v>40000</v>
      </c>
      <c r="H42" s="249">
        <f t="shared" si="2"/>
        <v>0</v>
      </c>
      <c r="I42" s="249">
        <f t="shared" si="2"/>
        <v>0</v>
      </c>
      <c r="J42" s="249">
        <f t="shared" si="2"/>
        <v>0</v>
      </c>
      <c r="K42" s="249">
        <f t="shared" si="2"/>
        <v>0</v>
      </c>
      <c r="L42" s="246">
        <v>0</v>
      </c>
    </row>
    <row r="43" spans="1:12" ht="12.75">
      <c r="A43" s="145"/>
      <c r="B43" s="258"/>
      <c r="C43" s="47" t="s">
        <v>599</v>
      </c>
      <c r="D43" s="46" t="s">
        <v>671</v>
      </c>
      <c r="E43" s="103">
        <v>0</v>
      </c>
      <c r="F43" s="103">
        <f>'Z 2 '!G61</f>
        <v>40000</v>
      </c>
      <c r="G43" s="103">
        <f>F43</f>
        <v>40000</v>
      </c>
      <c r="H43" s="103"/>
      <c r="I43" s="103"/>
      <c r="J43" s="103"/>
      <c r="K43" s="103"/>
      <c r="L43" s="253">
        <v>0</v>
      </c>
    </row>
    <row r="44" spans="1:12" ht="12.75">
      <c r="A44" s="263" t="s">
        <v>627</v>
      </c>
      <c r="B44" s="259" t="s">
        <v>631</v>
      </c>
      <c r="C44" s="259" t="s">
        <v>755</v>
      </c>
      <c r="D44" s="264" t="s">
        <v>632</v>
      </c>
      <c r="E44" s="249">
        <f>'Z 1'!I35</f>
        <v>19000</v>
      </c>
      <c r="F44" s="249">
        <f aca="true" t="shared" si="3" ref="F44:K44">F45</f>
        <v>19000</v>
      </c>
      <c r="G44" s="249">
        <f t="shared" si="3"/>
        <v>19000</v>
      </c>
      <c r="H44" s="249">
        <f t="shared" si="3"/>
        <v>0</v>
      </c>
      <c r="I44" s="249">
        <f t="shared" si="3"/>
        <v>0</v>
      </c>
      <c r="J44" s="249">
        <f t="shared" si="3"/>
        <v>0</v>
      </c>
      <c r="K44" s="249">
        <f t="shared" si="3"/>
        <v>0</v>
      </c>
      <c r="L44" s="246">
        <v>0</v>
      </c>
    </row>
    <row r="45" spans="1:12" ht="12.75">
      <c r="A45" s="144"/>
      <c r="B45" s="47"/>
      <c r="C45" s="47" t="s">
        <v>599</v>
      </c>
      <c r="D45" s="46" t="s">
        <v>671</v>
      </c>
      <c r="E45" s="103">
        <v>0</v>
      </c>
      <c r="F45" s="103">
        <f>'Z 2 '!G63</f>
        <v>19000</v>
      </c>
      <c r="G45" s="103">
        <f>F45</f>
        <v>19000</v>
      </c>
      <c r="H45" s="103"/>
      <c r="I45" s="103"/>
      <c r="J45" s="103"/>
      <c r="K45" s="103"/>
      <c r="L45" s="251">
        <v>0</v>
      </c>
    </row>
    <row r="46" spans="1:12" ht="12.75">
      <c r="A46" s="263" t="s">
        <v>627</v>
      </c>
      <c r="B46" s="259" t="s">
        <v>633</v>
      </c>
      <c r="C46" s="259" t="s">
        <v>755</v>
      </c>
      <c r="D46" s="259" t="s">
        <v>634</v>
      </c>
      <c r="E46" s="249">
        <f>'Z 1'!I38</f>
        <v>255324</v>
      </c>
      <c r="F46" s="249">
        <f aca="true" t="shared" si="4" ref="F46:K46">SUM(F47:F67)</f>
        <v>255324</v>
      </c>
      <c r="G46" s="249">
        <f t="shared" si="4"/>
        <v>255324</v>
      </c>
      <c r="H46" s="249">
        <f t="shared" si="4"/>
        <v>195034</v>
      </c>
      <c r="I46" s="249">
        <f t="shared" si="4"/>
        <v>35753</v>
      </c>
      <c r="J46" s="249">
        <f t="shared" si="4"/>
        <v>0</v>
      </c>
      <c r="K46" s="249">
        <f t="shared" si="4"/>
        <v>0</v>
      </c>
      <c r="L46" s="246">
        <v>0</v>
      </c>
    </row>
    <row r="47" spans="1:12" ht="14.25" customHeight="1">
      <c r="A47" s="144"/>
      <c r="B47" s="258"/>
      <c r="C47" s="47" t="s">
        <v>586</v>
      </c>
      <c r="D47" s="46" t="s">
        <v>587</v>
      </c>
      <c r="E47" s="103">
        <v>0</v>
      </c>
      <c r="F47" s="103">
        <f>'Z 2 '!G65</f>
        <v>71814</v>
      </c>
      <c r="G47" s="103">
        <f>F47</f>
        <v>71814</v>
      </c>
      <c r="H47" s="103">
        <f>G47</f>
        <v>71814</v>
      </c>
      <c r="I47" s="103"/>
      <c r="J47" s="103"/>
      <c r="K47" s="103"/>
      <c r="L47" s="251">
        <v>0</v>
      </c>
    </row>
    <row r="48" spans="1:12" ht="14.25" customHeight="1">
      <c r="A48" s="144"/>
      <c r="B48" s="258"/>
      <c r="C48" s="47" t="s">
        <v>588</v>
      </c>
      <c r="D48" s="46" t="s">
        <v>589</v>
      </c>
      <c r="E48" s="103">
        <v>0</v>
      </c>
      <c r="F48" s="103">
        <f>'Z 2 '!G66</f>
        <v>109518</v>
      </c>
      <c r="G48" s="103">
        <f aca="true" t="shared" si="5" ref="G48:H67">F48</f>
        <v>109518</v>
      </c>
      <c r="H48" s="103">
        <f t="shared" si="5"/>
        <v>109518</v>
      </c>
      <c r="I48" s="103"/>
      <c r="J48" s="103"/>
      <c r="K48" s="103"/>
      <c r="L48" s="251">
        <v>0</v>
      </c>
    </row>
    <row r="49" spans="1:12" ht="12.75">
      <c r="A49" s="144"/>
      <c r="B49" s="258"/>
      <c r="C49" s="47" t="s">
        <v>590</v>
      </c>
      <c r="D49" s="47" t="s">
        <v>957</v>
      </c>
      <c r="E49" s="103">
        <v>0</v>
      </c>
      <c r="F49" s="103">
        <f>'Z 2 '!G67</f>
        <v>13702</v>
      </c>
      <c r="G49" s="103">
        <f t="shared" si="5"/>
        <v>13702</v>
      </c>
      <c r="H49" s="103">
        <f t="shared" si="5"/>
        <v>13702</v>
      </c>
      <c r="I49" s="103"/>
      <c r="J49" s="103"/>
      <c r="K49" s="103"/>
      <c r="L49" s="251">
        <v>0</v>
      </c>
    </row>
    <row r="50" spans="1:12" ht="12.75">
      <c r="A50" s="144"/>
      <c r="B50" s="258"/>
      <c r="C50" s="46" t="s">
        <v>616</v>
      </c>
      <c r="D50" s="46" t="s">
        <v>649</v>
      </c>
      <c r="E50" s="103">
        <v>0</v>
      </c>
      <c r="F50" s="103">
        <f>'Z 2 '!G68</f>
        <v>31021</v>
      </c>
      <c r="G50" s="103">
        <f t="shared" si="5"/>
        <v>31021</v>
      </c>
      <c r="H50" s="103"/>
      <c r="I50" s="103">
        <f>G50</f>
        <v>31021</v>
      </c>
      <c r="J50" s="103"/>
      <c r="K50" s="103"/>
      <c r="L50" s="251">
        <v>0</v>
      </c>
    </row>
    <row r="51" spans="1:12" ht="13.5" customHeight="1">
      <c r="A51" s="144"/>
      <c r="B51" s="258"/>
      <c r="C51" s="46" t="s">
        <v>592</v>
      </c>
      <c r="D51" s="46" t="s">
        <v>593</v>
      </c>
      <c r="E51" s="103">
        <v>0</v>
      </c>
      <c r="F51" s="103">
        <f>'Z 2 '!G69</f>
        <v>4732</v>
      </c>
      <c r="G51" s="103">
        <f t="shared" si="5"/>
        <v>4732</v>
      </c>
      <c r="H51" s="103"/>
      <c r="I51" s="103">
        <f>G51</f>
        <v>4732</v>
      </c>
      <c r="J51" s="103"/>
      <c r="K51" s="103"/>
      <c r="L51" s="251">
        <v>0</v>
      </c>
    </row>
    <row r="52" spans="1:12" ht="15" customHeight="1">
      <c r="A52" s="144"/>
      <c r="B52" s="258"/>
      <c r="C52" s="47" t="s">
        <v>594</v>
      </c>
      <c r="D52" s="47" t="s">
        <v>595</v>
      </c>
      <c r="E52" s="103">
        <v>0</v>
      </c>
      <c r="F52" s="103">
        <f>'Z 2 '!G70</f>
        <v>4410</v>
      </c>
      <c r="G52" s="103">
        <f t="shared" si="5"/>
        <v>4410</v>
      </c>
      <c r="H52" s="103"/>
      <c r="I52" s="103"/>
      <c r="J52" s="103"/>
      <c r="K52" s="103"/>
      <c r="L52" s="251">
        <v>0</v>
      </c>
    </row>
    <row r="53" spans="1:12" ht="15" customHeight="1">
      <c r="A53" s="144"/>
      <c r="B53" s="258"/>
      <c r="C53" s="47" t="s">
        <v>596</v>
      </c>
      <c r="D53" s="46" t="s">
        <v>669</v>
      </c>
      <c r="E53" s="103">
        <v>0</v>
      </c>
      <c r="F53" s="103">
        <f>'Z 2 '!G71</f>
        <v>2500</v>
      </c>
      <c r="G53" s="103">
        <f t="shared" si="5"/>
        <v>2500</v>
      </c>
      <c r="H53" s="103"/>
      <c r="I53" s="103"/>
      <c r="J53" s="103"/>
      <c r="K53" s="103"/>
      <c r="L53" s="251">
        <v>0</v>
      </c>
    </row>
    <row r="54" spans="1:12" ht="15" customHeight="1">
      <c r="A54" s="144"/>
      <c r="B54" s="258"/>
      <c r="C54" s="47" t="s">
        <v>655</v>
      </c>
      <c r="D54" s="46" t="s">
        <v>656</v>
      </c>
      <c r="E54" s="103">
        <v>0</v>
      </c>
      <c r="F54" s="103">
        <f>'Z 2 '!G72</f>
        <v>200</v>
      </c>
      <c r="G54" s="103">
        <f t="shared" si="5"/>
        <v>200</v>
      </c>
      <c r="H54" s="103"/>
      <c r="I54" s="103"/>
      <c r="J54" s="103"/>
      <c r="K54" s="103"/>
      <c r="L54" s="251">
        <v>0</v>
      </c>
    </row>
    <row r="55" spans="1:12" ht="15" customHeight="1">
      <c r="A55" s="144"/>
      <c r="B55" s="258"/>
      <c r="C55" s="47" t="s">
        <v>599</v>
      </c>
      <c r="D55" s="47" t="s">
        <v>671</v>
      </c>
      <c r="E55" s="103">
        <v>0</v>
      </c>
      <c r="F55" s="103">
        <f>'Z 2 '!G73</f>
        <v>4115</v>
      </c>
      <c r="G55" s="103">
        <f t="shared" si="5"/>
        <v>4115</v>
      </c>
      <c r="H55" s="103"/>
      <c r="I55" s="103"/>
      <c r="J55" s="103"/>
      <c r="K55" s="103"/>
      <c r="L55" s="251">
        <v>0</v>
      </c>
    </row>
    <row r="56" spans="1:12" ht="15" customHeight="1">
      <c r="A56" s="144"/>
      <c r="B56" s="258"/>
      <c r="C56" s="47" t="s">
        <v>134</v>
      </c>
      <c r="D56" s="46" t="s">
        <v>135</v>
      </c>
      <c r="E56" s="103">
        <v>0</v>
      </c>
      <c r="F56" s="103">
        <f>'Z 2 '!G74</f>
        <v>420</v>
      </c>
      <c r="G56" s="103">
        <f t="shared" si="5"/>
        <v>420</v>
      </c>
      <c r="H56" s="103"/>
      <c r="I56" s="103"/>
      <c r="J56" s="103"/>
      <c r="K56" s="103"/>
      <c r="L56" s="251">
        <v>0</v>
      </c>
    </row>
    <row r="57" spans="1:12" ht="15" customHeight="1">
      <c r="A57" s="144"/>
      <c r="B57" s="258"/>
      <c r="C57" s="47" t="s">
        <v>871</v>
      </c>
      <c r="D57" s="46" t="s">
        <v>873</v>
      </c>
      <c r="E57" s="103">
        <v>0</v>
      </c>
      <c r="F57" s="103">
        <f>'Z 2 '!G75</f>
        <v>560</v>
      </c>
      <c r="G57" s="103">
        <f t="shared" si="5"/>
        <v>560</v>
      </c>
      <c r="H57" s="103"/>
      <c r="I57" s="103"/>
      <c r="J57" s="103"/>
      <c r="K57" s="103"/>
      <c r="L57" s="251">
        <v>0</v>
      </c>
    </row>
    <row r="58" spans="1:12" ht="15" customHeight="1">
      <c r="A58" s="144"/>
      <c r="B58" s="258"/>
      <c r="C58" s="47" t="s">
        <v>862</v>
      </c>
      <c r="D58" s="46" t="s">
        <v>866</v>
      </c>
      <c r="E58" s="103">
        <v>0</v>
      </c>
      <c r="F58" s="103">
        <f>'Z 2 '!G76</f>
        <v>2100</v>
      </c>
      <c r="G58" s="103">
        <f t="shared" si="5"/>
        <v>2100</v>
      </c>
      <c r="H58" s="103"/>
      <c r="I58" s="103"/>
      <c r="J58" s="103"/>
      <c r="K58" s="103"/>
      <c r="L58" s="251">
        <v>0</v>
      </c>
    </row>
    <row r="59" spans="1:12" ht="15" customHeight="1">
      <c r="A59" s="144"/>
      <c r="B59" s="258"/>
      <c r="C59" s="47" t="s">
        <v>821</v>
      </c>
      <c r="D59" s="38" t="s">
        <v>822</v>
      </c>
      <c r="E59" s="103"/>
      <c r="F59" s="103">
        <f>'Z 2 '!G77</f>
        <v>57</v>
      </c>
      <c r="G59" s="103">
        <f t="shared" si="5"/>
        <v>57</v>
      </c>
      <c r="H59" s="103"/>
      <c r="I59" s="103"/>
      <c r="J59" s="103"/>
      <c r="K59" s="103"/>
      <c r="L59" s="251"/>
    </row>
    <row r="60" spans="1:12" ht="15" customHeight="1">
      <c r="A60" s="144"/>
      <c r="B60" s="258"/>
      <c r="C60" s="47" t="s">
        <v>877</v>
      </c>
      <c r="D60" s="46" t="s">
        <v>878</v>
      </c>
      <c r="E60" s="103">
        <v>0</v>
      </c>
      <c r="F60" s="103">
        <f>'Z 2 '!G78</f>
        <v>2970</v>
      </c>
      <c r="G60" s="103">
        <f t="shared" si="5"/>
        <v>2970</v>
      </c>
      <c r="H60" s="103"/>
      <c r="I60" s="103"/>
      <c r="J60" s="103"/>
      <c r="K60" s="103"/>
      <c r="L60" s="251">
        <v>0</v>
      </c>
    </row>
    <row r="61" spans="1:12" ht="15" customHeight="1">
      <c r="A61" s="144"/>
      <c r="B61" s="258"/>
      <c r="C61" s="47" t="s">
        <v>601</v>
      </c>
      <c r="D61" s="47" t="s">
        <v>602</v>
      </c>
      <c r="E61" s="103">
        <v>0</v>
      </c>
      <c r="F61" s="103">
        <f>'Z 2 '!G79</f>
        <v>500</v>
      </c>
      <c r="G61" s="103">
        <f t="shared" si="5"/>
        <v>500</v>
      </c>
      <c r="H61" s="103"/>
      <c r="I61" s="103"/>
      <c r="J61" s="103"/>
      <c r="K61" s="103"/>
      <c r="L61" s="251">
        <v>0</v>
      </c>
    </row>
    <row r="62" spans="1:12" ht="15" customHeight="1">
      <c r="A62" s="144"/>
      <c r="B62" s="258"/>
      <c r="C62" s="47" t="s">
        <v>603</v>
      </c>
      <c r="D62" s="47" t="s">
        <v>756</v>
      </c>
      <c r="E62" s="103">
        <v>0</v>
      </c>
      <c r="F62" s="103">
        <f>'Z 2 '!G80</f>
        <v>1095</v>
      </c>
      <c r="G62" s="103">
        <f t="shared" si="5"/>
        <v>1095</v>
      </c>
      <c r="H62" s="103"/>
      <c r="I62" s="103"/>
      <c r="J62" s="103"/>
      <c r="K62" s="103"/>
      <c r="L62" s="251">
        <v>0</v>
      </c>
    </row>
    <row r="63" spans="1:12" ht="15" customHeight="1">
      <c r="A63" s="144"/>
      <c r="B63" s="258"/>
      <c r="C63" s="47" t="s">
        <v>605</v>
      </c>
      <c r="D63" s="47" t="s">
        <v>606</v>
      </c>
      <c r="E63" s="103">
        <v>0</v>
      </c>
      <c r="F63" s="103">
        <f>'Z 2 '!G81</f>
        <v>3500</v>
      </c>
      <c r="G63" s="103">
        <f t="shared" si="5"/>
        <v>3500</v>
      </c>
      <c r="H63" s="103"/>
      <c r="I63" s="103"/>
      <c r="J63" s="103"/>
      <c r="K63" s="103"/>
      <c r="L63" s="251">
        <v>0</v>
      </c>
    </row>
    <row r="64" spans="1:12" ht="15" customHeight="1">
      <c r="A64" s="144"/>
      <c r="B64" s="258"/>
      <c r="C64" s="47">
        <v>4550</v>
      </c>
      <c r="D64" s="266" t="s">
        <v>250</v>
      </c>
      <c r="E64" s="103">
        <v>0</v>
      </c>
      <c r="F64" s="103">
        <f>'Z 2 '!G82</f>
        <v>200</v>
      </c>
      <c r="G64" s="103">
        <f t="shared" si="5"/>
        <v>200</v>
      </c>
      <c r="H64" s="103"/>
      <c r="I64" s="103"/>
      <c r="J64" s="103"/>
      <c r="K64" s="103"/>
      <c r="L64" s="251"/>
    </row>
    <row r="65" spans="1:12" ht="15" customHeight="1">
      <c r="A65" s="144"/>
      <c r="B65" s="258"/>
      <c r="C65" s="47" t="s">
        <v>863</v>
      </c>
      <c r="D65" s="266" t="s">
        <v>512</v>
      </c>
      <c r="E65" s="103">
        <v>0</v>
      </c>
      <c r="F65" s="103">
        <f>'Z 2 '!G83</f>
        <v>680</v>
      </c>
      <c r="G65" s="103">
        <f t="shared" si="5"/>
        <v>680</v>
      </c>
      <c r="H65" s="103"/>
      <c r="I65" s="103"/>
      <c r="J65" s="103"/>
      <c r="K65" s="103"/>
      <c r="L65" s="251"/>
    </row>
    <row r="66" spans="1:12" ht="15" customHeight="1">
      <c r="A66" s="144"/>
      <c r="B66" s="258"/>
      <c r="C66" s="47" t="s">
        <v>864</v>
      </c>
      <c r="D66" s="46" t="s">
        <v>869</v>
      </c>
      <c r="E66" s="103">
        <v>0</v>
      </c>
      <c r="F66" s="103">
        <f>'Z 2 '!G84</f>
        <v>570</v>
      </c>
      <c r="G66" s="103">
        <f t="shared" si="5"/>
        <v>570</v>
      </c>
      <c r="H66" s="103"/>
      <c r="I66" s="103"/>
      <c r="J66" s="103"/>
      <c r="K66" s="103"/>
      <c r="L66" s="251">
        <v>0</v>
      </c>
    </row>
    <row r="67" spans="1:12" ht="15" customHeight="1">
      <c r="A67" s="144"/>
      <c r="B67" s="258"/>
      <c r="C67" s="47" t="s">
        <v>865</v>
      </c>
      <c r="D67" s="46" t="s">
        <v>870</v>
      </c>
      <c r="E67" s="103">
        <v>0</v>
      </c>
      <c r="F67" s="103">
        <f>'Z 2 '!G85</f>
        <v>660</v>
      </c>
      <c r="G67" s="103">
        <f t="shared" si="5"/>
        <v>660</v>
      </c>
      <c r="H67" s="103"/>
      <c r="I67" s="103"/>
      <c r="J67" s="103"/>
      <c r="K67" s="103"/>
      <c r="L67" s="251">
        <v>0</v>
      </c>
    </row>
    <row r="68" spans="1:12" ht="12.75">
      <c r="A68" s="263" t="s">
        <v>636</v>
      </c>
      <c r="B68" s="259" t="s">
        <v>638</v>
      </c>
      <c r="C68" s="259" t="s">
        <v>755</v>
      </c>
      <c r="D68" s="259" t="s">
        <v>639</v>
      </c>
      <c r="E68" s="249">
        <f>'Z 1'!I41</f>
        <v>176374</v>
      </c>
      <c r="F68" s="249">
        <f>SUM(F69:F78)</f>
        <v>176374</v>
      </c>
      <c r="G68" s="249">
        <f aca="true" t="shared" si="6" ref="G68:L68">SUM(G69:G78)</f>
        <v>176374</v>
      </c>
      <c r="H68" s="249">
        <f t="shared" si="6"/>
        <v>111290</v>
      </c>
      <c r="I68" s="249">
        <f t="shared" si="6"/>
        <v>22324</v>
      </c>
      <c r="J68" s="249">
        <f t="shared" si="6"/>
        <v>0</v>
      </c>
      <c r="K68" s="249">
        <f t="shared" si="6"/>
        <v>0</v>
      </c>
      <c r="L68" s="417">
        <f t="shared" si="6"/>
        <v>0</v>
      </c>
    </row>
    <row r="69" spans="1:12" ht="12.75">
      <c r="A69" s="144"/>
      <c r="B69" s="258"/>
      <c r="C69" s="47" t="s">
        <v>586</v>
      </c>
      <c r="D69" s="46" t="s">
        <v>587</v>
      </c>
      <c r="E69" s="103">
        <v>0</v>
      </c>
      <c r="F69" s="103">
        <f>'Z 2 '!G88</f>
        <v>103160</v>
      </c>
      <c r="G69" s="103">
        <f>F69</f>
        <v>103160</v>
      </c>
      <c r="H69" s="103">
        <f>G69</f>
        <v>103160</v>
      </c>
      <c r="I69" s="103"/>
      <c r="J69" s="103"/>
      <c r="K69" s="103"/>
      <c r="L69" s="251">
        <v>0</v>
      </c>
    </row>
    <row r="70" spans="1:12" ht="12.75">
      <c r="A70" s="144"/>
      <c r="B70" s="258"/>
      <c r="C70" s="47" t="s">
        <v>590</v>
      </c>
      <c r="D70" s="47" t="s">
        <v>957</v>
      </c>
      <c r="E70" s="103">
        <v>0</v>
      </c>
      <c r="F70" s="103">
        <f>'Z 2 '!G89</f>
        <v>8130</v>
      </c>
      <c r="G70" s="103">
        <f aca="true" t="shared" si="7" ref="G70:G78">F70</f>
        <v>8130</v>
      </c>
      <c r="H70" s="103">
        <f>G70</f>
        <v>8130</v>
      </c>
      <c r="I70" s="103"/>
      <c r="J70" s="103"/>
      <c r="K70" s="103"/>
      <c r="L70" s="251">
        <v>0</v>
      </c>
    </row>
    <row r="71" spans="1:12" ht="12.75">
      <c r="A71" s="144"/>
      <c r="B71" s="258"/>
      <c r="C71" s="46" t="s">
        <v>616</v>
      </c>
      <c r="D71" s="46" t="s">
        <v>649</v>
      </c>
      <c r="E71" s="103">
        <v>0</v>
      </c>
      <c r="F71" s="103">
        <f>'Z 2 '!G90</f>
        <v>19402</v>
      </c>
      <c r="G71" s="103">
        <f t="shared" si="7"/>
        <v>19402</v>
      </c>
      <c r="H71" s="103"/>
      <c r="I71" s="103">
        <f>G71</f>
        <v>19402</v>
      </c>
      <c r="J71" s="103"/>
      <c r="K71" s="103"/>
      <c r="L71" s="251">
        <v>0</v>
      </c>
    </row>
    <row r="72" spans="1:12" ht="12.75">
      <c r="A72" s="144"/>
      <c r="B72" s="258"/>
      <c r="C72" s="46" t="s">
        <v>592</v>
      </c>
      <c r="D72" s="46" t="s">
        <v>593</v>
      </c>
      <c r="E72" s="103">
        <v>0</v>
      </c>
      <c r="F72" s="103">
        <f>'Z 2 '!G91</f>
        <v>2922</v>
      </c>
      <c r="G72" s="103">
        <f t="shared" si="7"/>
        <v>2922</v>
      </c>
      <c r="H72" s="103"/>
      <c r="I72" s="103">
        <f>G72</f>
        <v>2922</v>
      </c>
      <c r="J72" s="103"/>
      <c r="K72" s="103"/>
      <c r="L72" s="251">
        <v>0</v>
      </c>
    </row>
    <row r="73" spans="1:12" ht="12.75">
      <c r="A73" s="144"/>
      <c r="B73" s="258"/>
      <c r="C73" s="47" t="s">
        <v>132</v>
      </c>
      <c r="D73" s="47" t="s">
        <v>133</v>
      </c>
      <c r="E73" s="103"/>
      <c r="F73" s="103">
        <f>'Z 2 '!G92</f>
        <v>31700</v>
      </c>
      <c r="G73" s="103">
        <f t="shared" si="7"/>
        <v>31700</v>
      </c>
      <c r="H73" s="103"/>
      <c r="I73" s="103"/>
      <c r="J73" s="103"/>
      <c r="K73" s="103"/>
      <c r="L73" s="251"/>
    </row>
    <row r="74" spans="1:12" ht="12.75">
      <c r="A74" s="144"/>
      <c r="B74" s="258"/>
      <c r="C74" s="47" t="s">
        <v>594</v>
      </c>
      <c r="D74" s="47" t="s">
        <v>595</v>
      </c>
      <c r="E74" s="103">
        <v>0</v>
      </c>
      <c r="F74" s="103">
        <f>'Z 2 '!G93</f>
        <v>700</v>
      </c>
      <c r="G74" s="103">
        <f t="shared" si="7"/>
        <v>700</v>
      </c>
      <c r="H74" s="103"/>
      <c r="I74" s="103"/>
      <c r="J74" s="103"/>
      <c r="K74" s="103"/>
      <c r="L74" s="251">
        <v>0</v>
      </c>
    </row>
    <row r="75" spans="1:12" ht="12.75">
      <c r="A75" s="144"/>
      <c r="B75" s="258"/>
      <c r="C75" s="47" t="s">
        <v>599</v>
      </c>
      <c r="D75" s="47" t="s">
        <v>671</v>
      </c>
      <c r="E75" s="103">
        <v>0</v>
      </c>
      <c r="F75" s="103">
        <f>'Z 2 '!G94</f>
        <v>4226</v>
      </c>
      <c r="G75" s="103">
        <f t="shared" si="7"/>
        <v>4226</v>
      </c>
      <c r="H75" s="103"/>
      <c r="I75" s="103"/>
      <c r="J75" s="103"/>
      <c r="K75" s="103"/>
      <c r="L75" s="251">
        <v>0</v>
      </c>
    </row>
    <row r="76" spans="1:12" ht="12.75">
      <c r="A76" s="144"/>
      <c r="B76" s="258"/>
      <c r="C76" s="47" t="s">
        <v>605</v>
      </c>
      <c r="D76" s="47" t="s">
        <v>606</v>
      </c>
      <c r="E76" s="103">
        <v>0</v>
      </c>
      <c r="F76" s="103">
        <f>'Z 2 '!G95</f>
        <v>3334</v>
      </c>
      <c r="G76" s="103">
        <f t="shared" si="7"/>
        <v>3334</v>
      </c>
      <c r="H76" s="103"/>
      <c r="I76" s="103"/>
      <c r="J76" s="103"/>
      <c r="K76" s="103"/>
      <c r="L76" s="251">
        <v>0</v>
      </c>
    </row>
    <row r="77" spans="1:12" ht="12.75">
      <c r="A77" s="144"/>
      <c r="B77" s="258"/>
      <c r="C77" s="47">
        <v>4740</v>
      </c>
      <c r="D77" s="46" t="s">
        <v>869</v>
      </c>
      <c r="E77" s="103"/>
      <c r="F77" s="103">
        <f>'Z 2 '!G96</f>
        <v>1100</v>
      </c>
      <c r="G77" s="103">
        <f t="shared" si="7"/>
        <v>1100</v>
      </c>
      <c r="H77" s="103"/>
      <c r="I77" s="103"/>
      <c r="J77" s="103"/>
      <c r="K77" s="103"/>
      <c r="L77" s="251"/>
    </row>
    <row r="78" spans="1:12" ht="12.75">
      <c r="A78" s="144"/>
      <c r="B78" s="258"/>
      <c r="C78" s="47" t="s">
        <v>865</v>
      </c>
      <c r="D78" s="156" t="s">
        <v>870</v>
      </c>
      <c r="E78" s="103"/>
      <c r="F78" s="103">
        <f>'Z 2 '!G97</f>
        <v>1700</v>
      </c>
      <c r="G78" s="103">
        <f t="shared" si="7"/>
        <v>1700</v>
      </c>
      <c r="H78" s="103"/>
      <c r="I78" s="103"/>
      <c r="J78" s="103"/>
      <c r="K78" s="103"/>
      <c r="L78" s="251"/>
    </row>
    <row r="79" spans="1:12" ht="13.5" customHeight="1">
      <c r="A79" s="263" t="s">
        <v>636</v>
      </c>
      <c r="B79" s="259" t="s">
        <v>647</v>
      </c>
      <c r="C79" s="259" t="s">
        <v>755</v>
      </c>
      <c r="D79" s="259" t="s">
        <v>851</v>
      </c>
      <c r="E79" s="249">
        <f>'Z 1'!I50</f>
        <v>15000</v>
      </c>
      <c r="F79" s="249">
        <f aca="true" t="shared" si="8" ref="F79:L79">SUM(F80:F87)</f>
        <v>15000</v>
      </c>
      <c r="G79" s="249">
        <f t="shared" si="8"/>
        <v>15000</v>
      </c>
      <c r="H79" s="249">
        <f t="shared" si="8"/>
        <v>6450</v>
      </c>
      <c r="I79" s="249">
        <f t="shared" si="8"/>
        <v>1015</v>
      </c>
      <c r="J79" s="249">
        <f t="shared" si="8"/>
        <v>0</v>
      </c>
      <c r="K79" s="249">
        <f t="shared" si="8"/>
        <v>0</v>
      </c>
      <c r="L79" s="249">
        <f t="shared" si="8"/>
        <v>0</v>
      </c>
    </row>
    <row r="80" spans="1:12" ht="14.25" customHeight="1">
      <c r="A80" s="145"/>
      <c r="B80" s="258"/>
      <c r="C80" s="47" t="s">
        <v>585</v>
      </c>
      <c r="D80" s="47" t="s">
        <v>969</v>
      </c>
      <c r="E80" s="103">
        <v>0</v>
      </c>
      <c r="F80" s="103">
        <f>'Z 2 '!G139</f>
        <v>6630</v>
      </c>
      <c r="G80" s="103">
        <f>F80</f>
        <v>6630</v>
      </c>
      <c r="H80" s="103"/>
      <c r="I80" s="103"/>
      <c r="J80" s="103"/>
      <c r="K80" s="103"/>
      <c r="L80" s="251">
        <v>0</v>
      </c>
    </row>
    <row r="81" spans="1:12" ht="14.25" customHeight="1">
      <c r="A81" s="145"/>
      <c r="B81" s="258"/>
      <c r="C81" s="47" t="s">
        <v>616</v>
      </c>
      <c r="D81" s="47" t="s">
        <v>649</v>
      </c>
      <c r="E81" s="103">
        <v>0</v>
      </c>
      <c r="F81" s="103">
        <f>'Z 2 '!G140</f>
        <v>975</v>
      </c>
      <c r="G81" s="103">
        <f aca="true" t="shared" si="9" ref="G81:G87">F81</f>
        <v>975</v>
      </c>
      <c r="H81" s="103"/>
      <c r="I81" s="103">
        <f>G81</f>
        <v>975</v>
      </c>
      <c r="J81" s="103"/>
      <c r="K81" s="103"/>
      <c r="L81" s="251">
        <v>0</v>
      </c>
    </row>
    <row r="82" spans="1:12" ht="13.5" customHeight="1">
      <c r="A82" s="145"/>
      <c r="B82" s="258"/>
      <c r="C82" s="47" t="s">
        <v>592</v>
      </c>
      <c r="D82" s="47" t="s">
        <v>593</v>
      </c>
      <c r="E82" s="103">
        <v>0</v>
      </c>
      <c r="F82" s="103">
        <f>'Z 2 '!G141</f>
        <v>40</v>
      </c>
      <c r="G82" s="103">
        <f t="shared" si="9"/>
        <v>40</v>
      </c>
      <c r="H82" s="103"/>
      <c r="I82" s="103">
        <f>G82</f>
        <v>40</v>
      </c>
      <c r="J82" s="103"/>
      <c r="K82" s="103"/>
      <c r="L82" s="251">
        <v>0</v>
      </c>
    </row>
    <row r="83" spans="1:12" ht="15.75" customHeight="1">
      <c r="A83" s="145"/>
      <c r="B83" s="258"/>
      <c r="C83" s="47" t="s">
        <v>132</v>
      </c>
      <c r="D83" s="47" t="s">
        <v>133</v>
      </c>
      <c r="E83" s="103">
        <v>0</v>
      </c>
      <c r="F83" s="103">
        <f>'Z 2 '!G142</f>
        <v>6450</v>
      </c>
      <c r="G83" s="103">
        <f t="shared" si="9"/>
        <v>6450</v>
      </c>
      <c r="H83" s="103">
        <f>G83</f>
        <v>6450</v>
      </c>
      <c r="I83" s="103"/>
      <c r="J83" s="103"/>
      <c r="K83" s="103"/>
      <c r="L83" s="251">
        <v>0</v>
      </c>
    </row>
    <row r="84" spans="1:12" ht="13.5" customHeight="1">
      <c r="A84" s="145"/>
      <c r="B84" s="258"/>
      <c r="C84" s="47" t="s">
        <v>594</v>
      </c>
      <c r="D84" s="47" t="s">
        <v>595</v>
      </c>
      <c r="E84" s="103">
        <v>0</v>
      </c>
      <c r="F84" s="103">
        <f>'Z 2 '!G143</f>
        <v>176</v>
      </c>
      <c r="G84" s="103">
        <f t="shared" si="9"/>
        <v>176</v>
      </c>
      <c r="H84" s="103"/>
      <c r="I84" s="103"/>
      <c r="J84" s="103"/>
      <c r="K84" s="103"/>
      <c r="L84" s="251">
        <v>0</v>
      </c>
    </row>
    <row r="85" spans="1:12" ht="13.5" customHeight="1">
      <c r="A85" s="145"/>
      <c r="B85" s="258"/>
      <c r="C85" s="47" t="s">
        <v>599</v>
      </c>
      <c r="D85" s="47" t="s">
        <v>671</v>
      </c>
      <c r="E85" s="103">
        <v>0</v>
      </c>
      <c r="F85" s="103">
        <f>'Z 2 '!G144</f>
        <v>245</v>
      </c>
      <c r="G85" s="103">
        <f t="shared" si="9"/>
        <v>245</v>
      </c>
      <c r="H85" s="103"/>
      <c r="I85" s="103"/>
      <c r="J85" s="103"/>
      <c r="K85" s="103"/>
      <c r="L85" s="251">
        <v>0</v>
      </c>
    </row>
    <row r="86" spans="1:12" ht="15" customHeight="1">
      <c r="A86" s="144"/>
      <c r="B86" s="47"/>
      <c r="C86" s="47" t="s">
        <v>864</v>
      </c>
      <c r="D86" s="46" t="s">
        <v>869</v>
      </c>
      <c r="E86" s="103">
        <v>0</v>
      </c>
      <c r="F86" s="103">
        <f>'Z 2 '!G145</f>
        <v>94</v>
      </c>
      <c r="G86" s="103">
        <f t="shared" si="9"/>
        <v>94</v>
      </c>
      <c r="H86" s="103"/>
      <c r="I86" s="103"/>
      <c r="J86" s="103"/>
      <c r="K86" s="103"/>
      <c r="L86" s="251"/>
    </row>
    <row r="87" spans="1:12" ht="15" customHeight="1">
      <c r="A87" s="144"/>
      <c r="B87" s="47"/>
      <c r="C87" s="47" t="s">
        <v>865</v>
      </c>
      <c r="D87" s="156" t="s">
        <v>870</v>
      </c>
      <c r="E87" s="103">
        <v>0</v>
      </c>
      <c r="F87" s="103">
        <f>'Z 2 '!G146</f>
        <v>390</v>
      </c>
      <c r="G87" s="103">
        <f t="shared" si="9"/>
        <v>390</v>
      </c>
      <c r="H87" s="103"/>
      <c r="I87" s="103"/>
      <c r="J87" s="103"/>
      <c r="K87" s="103"/>
      <c r="L87" s="251"/>
    </row>
    <row r="88" spans="1:12" ht="23.25" customHeight="1">
      <c r="A88" s="263" t="s">
        <v>652</v>
      </c>
      <c r="B88" s="259" t="s">
        <v>672</v>
      </c>
      <c r="C88" s="264" t="s">
        <v>279</v>
      </c>
      <c r="D88" s="264" t="s">
        <v>973</v>
      </c>
      <c r="E88" s="249">
        <f>'Z 1'!I62+'Z 1'!I67</f>
        <v>3140000</v>
      </c>
      <c r="F88" s="249">
        <f>SUM(F89:F114)</f>
        <v>3140000</v>
      </c>
      <c r="G88" s="249">
        <f aca="true" t="shared" si="10" ref="G88:L88">SUM(G89:G114)</f>
        <v>2840000</v>
      </c>
      <c r="H88" s="249">
        <f t="shared" si="10"/>
        <v>2317797</v>
      </c>
      <c r="I88" s="249">
        <f t="shared" si="10"/>
        <v>12203</v>
      </c>
      <c r="J88" s="249">
        <f t="shared" si="10"/>
        <v>0</v>
      </c>
      <c r="K88" s="249">
        <f t="shared" si="10"/>
        <v>300000</v>
      </c>
      <c r="L88" s="417">
        <f t="shared" si="10"/>
        <v>0</v>
      </c>
    </row>
    <row r="89" spans="1:12" ht="15.75" customHeight="1">
      <c r="A89" s="146"/>
      <c r="B89" s="267"/>
      <c r="C89" s="156" t="s">
        <v>1029</v>
      </c>
      <c r="D89" s="46" t="s">
        <v>196</v>
      </c>
      <c r="E89" s="198"/>
      <c r="F89" s="198">
        <f>'Z 2 '!G194</f>
        <v>154000</v>
      </c>
      <c r="G89" s="198">
        <f>F89</f>
        <v>154000</v>
      </c>
      <c r="H89" s="198"/>
      <c r="I89" s="198"/>
      <c r="J89" s="198"/>
      <c r="K89" s="198"/>
      <c r="L89" s="255"/>
    </row>
    <row r="90" spans="1:12" ht="14.25" customHeight="1">
      <c r="A90" s="145"/>
      <c r="B90" s="47"/>
      <c r="C90" s="47" t="s">
        <v>588</v>
      </c>
      <c r="D90" s="46" t="s">
        <v>974</v>
      </c>
      <c r="E90" s="103"/>
      <c r="F90" s="198">
        <f>'Z 2 '!G195</f>
        <v>61000</v>
      </c>
      <c r="G90" s="198">
        <f aca="true" t="shared" si="11" ref="G90:H104">F90</f>
        <v>61000</v>
      </c>
      <c r="H90" s="198">
        <f t="shared" si="11"/>
        <v>61000</v>
      </c>
      <c r="I90" s="198"/>
      <c r="J90" s="198"/>
      <c r="K90" s="198"/>
      <c r="L90" s="251">
        <v>0</v>
      </c>
    </row>
    <row r="91" spans="1:12" ht="14.25" customHeight="1">
      <c r="A91" s="145"/>
      <c r="B91" s="47"/>
      <c r="C91" s="47" t="s">
        <v>590</v>
      </c>
      <c r="D91" s="46" t="s">
        <v>970</v>
      </c>
      <c r="E91" s="103"/>
      <c r="F91" s="198">
        <f>'Z 2 '!G196</f>
        <v>3797</v>
      </c>
      <c r="G91" s="198">
        <f t="shared" si="11"/>
        <v>3797</v>
      </c>
      <c r="H91" s="198">
        <f t="shared" si="11"/>
        <v>3797</v>
      </c>
      <c r="I91" s="198"/>
      <c r="J91" s="198"/>
      <c r="K91" s="198"/>
      <c r="L91" s="251">
        <v>0</v>
      </c>
    </row>
    <row r="92" spans="1:12" ht="16.5" customHeight="1">
      <c r="A92" s="145"/>
      <c r="B92" s="47"/>
      <c r="C92" s="47" t="s">
        <v>660</v>
      </c>
      <c r="D92" s="46" t="s">
        <v>761</v>
      </c>
      <c r="E92" s="103"/>
      <c r="F92" s="198">
        <f>'Z 2 '!G197</f>
        <v>1930747</v>
      </c>
      <c r="G92" s="198">
        <f t="shared" si="11"/>
        <v>1930747</v>
      </c>
      <c r="H92" s="198">
        <f t="shared" si="11"/>
        <v>1930747</v>
      </c>
      <c r="I92" s="198"/>
      <c r="J92" s="198"/>
      <c r="K92" s="198"/>
      <c r="L92" s="251">
        <v>0</v>
      </c>
    </row>
    <row r="93" spans="1:12" ht="15" customHeight="1">
      <c r="A93" s="145"/>
      <c r="B93" s="47"/>
      <c r="C93" s="47" t="s">
        <v>662</v>
      </c>
      <c r="D93" s="47" t="s">
        <v>971</v>
      </c>
      <c r="E93" s="103"/>
      <c r="F93" s="198">
        <f>'Z 2 '!G198</f>
        <v>170408</v>
      </c>
      <c r="G93" s="198">
        <f t="shared" si="11"/>
        <v>170408</v>
      </c>
      <c r="H93" s="198">
        <f t="shared" si="11"/>
        <v>170408</v>
      </c>
      <c r="I93" s="198"/>
      <c r="J93" s="198"/>
      <c r="K93" s="198"/>
      <c r="L93" s="251">
        <v>0</v>
      </c>
    </row>
    <row r="94" spans="1:12" ht="14.25" customHeight="1">
      <c r="A94" s="145"/>
      <c r="B94" s="47"/>
      <c r="C94" s="47" t="s">
        <v>664</v>
      </c>
      <c r="D94" s="47" t="s">
        <v>665</v>
      </c>
      <c r="E94" s="103"/>
      <c r="F94" s="198">
        <f>'Z 2 '!G199</f>
        <v>151845</v>
      </c>
      <c r="G94" s="198">
        <f t="shared" si="11"/>
        <v>151845</v>
      </c>
      <c r="H94" s="198">
        <f t="shared" si="11"/>
        <v>151845</v>
      </c>
      <c r="I94" s="198"/>
      <c r="J94" s="198"/>
      <c r="K94" s="198"/>
      <c r="L94" s="251">
        <v>0</v>
      </c>
    </row>
    <row r="95" spans="1:12" ht="15.75" customHeight="1">
      <c r="A95" s="145"/>
      <c r="B95" s="47"/>
      <c r="C95" s="46" t="s">
        <v>616</v>
      </c>
      <c r="D95" s="46" t="s">
        <v>972</v>
      </c>
      <c r="E95" s="103"/>
      <c r="F95" s="198">
        <f>'Z 2 '!G200</f>
        <v>10203</v>
      </c>
      <c r="G95" s="198">
        <f t="shared" si="11"/>
        <v>10203</v>
      </c>
      <c r="H95" s="198"/>
      <c r="I95" s="198">
        <f>G95</f>
        <v>10203</v>
      </c>
      <c r="J95" s="198"/>
      <c r="K95" s="198"/>
      <c r="L95" s="251">
        <v>0</v>
      </c>
    </row>
    <row r="96" spans="1:12" ht="16.5" customHeight="1">
      <c r="A96" s="145"/>
      <c r="B96" s="47"/>
      <c r="C96" s="46" t="s">
        <v>592</v>
      </c>
      <c r="D96" s="46" t="s">
        <v>593</v>
      </c>
      <c r="E96" s="103"/>
      <c r="F96" s="198">
        <f>'Z 2 '!G201</f>
        <v>2000</v>
      </c>
      <c r="G96" s="198">
        <f t="shared" si="11"/>
        <v>2000</v>
      </c>
      <c r="H96" s="198"/>
      <c r="I96" s="198">
        <f>G96</f>
        <v>2000</v>
      </c>
      <c r="J96" s="198"/>
      <c r="K96" s="198"/>
      <c r="L96" s="251">
        <v>0</v>
      </c>
    </row>
    <row r="97" spans="1:12" ht="13.5" customHeight="1">
      <c r="A97" s="145"/>
      <c r="B97" s="47"/>
      <c r="C97" s="47" t="s">
        <v>1031</v>
      </c>
      <c r="D97" s="46" t="s">
        <v>1032</v>
      </c>
      <c r="E97" s="103"/>
      <c r="F97" s="198">
        <f>'Z 2 '!G202</f>
        <v>83023</v>
      </c>
      <c r="G97" s="198">
        <f t="shared" si="11"/>
        <v>83023</v>
      </c>
      <c r="H97" s="198"/>
      <c r="I97" s="198"/>
      <c r="J97" s="198"/>
      <c r="K97" s="198"/>
      <c r="L97" s="251">
        <v>0</v>
      </c>
    </row>
    <row r="98" spans="1:12" ht="15" customHeight="1">
      <c r="A98" s="145"/>
      <c r="B98" s="258"/>
      <c r="C98" s="47" t="s">
        <v>594</v>
      </c>
      <c r="D98" s="47" t="s">
        <v>595</v>
      </c>
      <c r="E98" s="103"/>
      <c r="F98" s="198">
        <v>116977</v>
      </c>
      <c r="G98" s="198">
        <f t="shared" si="11"/>
        <v>116977</v>
      </c>
      <c r="H98" s="198"/>
      <c r="I98" s="198"/>
      <c r="J98" s="198"/>
      <c r="K98" s="198"/>
      <c r="L98" s="256">
        <v>0</v>
      </c>
    </row>
    <row r="99" spans="1:12" ht="15.75" customHeight="1">
      <c r="A99" s="145"/>
      <c r="B99" s="258"/>
      <c r="C99" s="47" t="s">
        <v>667</v>
      </c>
      <c r="D99" s="47" t="s">
        <v>668</v>
      </c>
      <c r="E99" s="103"/>
      <c r="F99" s="198">
        <f>'Z 2 '!G204</f>
        <v>3000</v>
      </c>
      <c r="G99" s="198">
        <f t="shared" si="11"/>
        <v>3000</v>
      </c>
      <c r="H99" s="198"/>
      <c r="I99" s="198"/>
      <c r="J99" s="198"/>
      <c r="K99" s="198"/>
      <c r="L99" s="256">
        <v>0</v>
      </c>
    </row>
    <row r="100" spans="1:12" ht="15" customHeight="1">
      <c r="A100" s="145"/>
      <c r="B100" s="258"/>
      <c r="C100" s="47" t="s">
        <v>596</v>
      </c>
      <c r="D100" s="47" t="s">
        <v>669</v>
      </c>
      <c r="E100" s="103"/>
      <c r="F100" s="198">
        <f>'Z 2 '!G205</f>
        <v>28000</v>
      </c>
      <c r="G100" s="198">
        <f t="shared" si="11"/>
        <v>28000</v>
      </c>
      <c r="H100" s="198"/>
      <c r="I100" s="198"/>
      <c r="J100" s="198"/>
      <c r="K100" s="198"/>
      <c r="L100" s="256">
        <v>0</v>
      </c>
    </row>
    <row r="101" spans="1:12" ht="16.5" customHeight="1">
      <c r="A101" s="145"/>
      <c r="B101" s="258"/>
      <c r="C101" s="47" t="s">
        <v>598</v>
      </c>
      <c r="D101" s="47" t="s">
        <v>670</v>
      </c>
      <c r="E101" s="103"/>
      <c r="F101" s="198">
        <f>'Z 2 '!G206</f>
        <v>26000</v>
      </c>
      <c r="G101" s="198">
        <f t="shared" si="11"/>
        <v>26000</v>
      </c>
      <c r="H101" s="198"/>
      <c r="I101" s="198"/>
      <c r="J101" s="198"/>
      <c r="K101" s="198"/>
      <c r="L101" s="256">
        <v>0</v>
      </c>
    </row>
    <row r="102" spans="1:12" ht="15.75" customHeight="1">
      <c r="A102" s="145"/>
      <c r="B102" s="258"/>
      <c r="C102" s="47" t="s">
        <v>655</v>
      </c>
      <c r="D102" s="47" t="s">
        <v>656</v>
      </c>
      <c r="E102" s="103"/>
      <c r="F102" s="198">
        <f>'Z 2 '!G207</f>
        <v>14500</v>
      </c>
      <c r="G102" s="198">
        <f t="shared" si="11"/>
        <v>14500</v>
      </c>
      <c r="H102" s="198"/>
      <c r="I102" s="198"/>
      <c r="J102" s="198"/>
      <c r="K102" s="198"/>
      <c r="L102" s="256"/>
    </row>
    <row r="103" spans="1:12" ht="15" customHeight="1">
      <c r="A103" s="145"/>
      <c r="B103" s="258"/>
      <c r="C103" s="47" t="s">
        <v>599</v>
      </c>
      <c r="D103" s="47" t="s">
        <v>671</v>
      </c>
      <c r="E103" s="103"/>
      <c r="F103" s="198">
        <v>37000</v>
      </c>
      <c r="G103" s="198">
        <f t="shared" si="11"/>
        <v>37000</v>
      </c>
      <c r="H103" s="198"/>
      <c r="I103" s="198"/>
      <c r="J103" s="198"/>
      <c r="K103" s="198"/>
      <c r="L103" s="256">
        <v>0</v>
      </c>
    </row>
    <row r="104" spans="1:12" ht="14.25" customHeight="1">
      <c r="A104" s="145"/>
      <c r="B104" s="258"/>
      <c r="C104" s="47" t="s">
        <v>134</v>
      </c>
      <c r="D104" s="46" t="s">
        <v>135</v>
      </c>
      <c r="E104" s="103"/>
      <c r="F104" s="198">
        <f>'Z 2 '!G209</f>
        <v>2000</v>
      </c>
      <c r="G104" s="198">
        <f t="shared" si="11"/>
        <v>2000</v>
      </c>
      <c r="H104" s="198"/>
      <c r="I104" s="198"/>
      <c r="J104" s="198"/>
      <c r="K104" s="198"/>
      <c r="L104" s="256"/>
    </row>
    <row r="105" spans="1:12" ht="14.25" customHeight="1">
      <c r="A105" s="145"/>
      <c r="B105" s="258"/>
      <c r="C105" s="47" t="s">
        <v>871</v>
      </c>
      <c r="D105" s="46" t="s">
        <v>873</v>
      </c>
      <c r="E105" s="103"/>
      <c r="F105" s="198">
        <f>'Z 2 '!G210</f>
        <v>5000</v>
      </c>
      <c r="G105" s="198">
        <f aca="true" t="shared" si="12" ref="G105:G113">F105</f>
        <v>5000</v>
      </c>
      <c r="H105" s="198"/>
      <c r="I105" s="198"/>
      <c r="J105" s="198"/>
      <c r="K105" s="198"/>
      <c r="L105" s="256"/>
    </row>
    <row r="106" spans="1:12" ht="14.25" customHeight="1">
      <c r="A106" s="145"/>
      <c r="B106" s="258"/>
      <c r="C106" s="47" t="s">
        <v>862</v>
      </c>
      <c r="D106" s="46" t="s">
        <v>866</v>
      </c>
      <c r="E106" s="103"/>
      <c r="F106" s="198">
        <f>'Z 2 '!G211</f>
        <v>4900</v>
      </c>
      <c r="G106" s="198">
        <f t="shared" si="12"/>
        <v>4900</v>
      </c>
      <c r="H106" s="198"/>
      <c r="I106" s="198"/>
      <c r="J106" s="198"/>
      <c r="K106" s="198"/>
      <c r="L106" s="256"/>
    </row>
    <row r="107" spans="1:12" ht="14.25" customHeight="1">
      <c r="A107" s="145"/>
      <c r="B107" s="258"/>
      <c r="C107" s="47" t="s">
        <v>601</v>
      </c>
      <c r="D107" s="47" t="s">
        <v>602</v>
      </c>
      <c r="E107" s="103"/>
      <c r="F107" s="198">
        <f>'Z 2 '!G212</f>
        <v>7400</v>
      </c>
      <c r="G107" s="198">
        <f t="shared" si="12"/>
        <v>7400</v>
      </c>
      <c r="H107" s="198"/>
      <c r="I107" s="198"/>
      <c r="J107" s="198"/>
      <c r="K107" s="198"/>
      <c r="L107" s="256">
        <v>0</v>
      </c>
    </row>
    <row r="108" spans="1:12" ht="13.5" customHeight="1">
      <c r="A108" s="145"/>
      <c r="B108" s="258"/>
      <c r="C108" s="47" t="s">
        <v>603</v>
      </c>
      <c r="D108" s="47" t="s">
        <v>604</v>
      </c>
      <c r="E108" s="103"/>
      <c r="F108" s="198">
        <f>'Z 2 '!G213</f>
        <v>3644</v>
      </c>
      <c r="G108" s="198">
        <f t="shared" si="12"/>
        <v>3644</v>
      </c>
      <c r="H108" s="198"/>
      <c r="I108" s="198"/>
      <c r="J108" s="198"/>
      <c r="K108" s="198"/>
      <c r="L108" s="256">
        <v>0</v>
      </c>
    </row>
    <row r="109" spans="1:12" ht="12" customHeight="1">
      <c r="A109" s="145"/>
      <c r="B109" s="258"/>
      <c r="C109" s="47" t="s">
        <v>605</v>
      </c>
      <c r="D109" s="47" t="s">
        <v>606</v>
      </c>
      <c r="E109" s="103"/>
      <c r="F109" s="198">
        <f>'Z 2 '!G214</f>
        <v>2000</v>
      </c>
      <c r="G109" s="198">
        <f t="shared" si="12"/>
        <v>2000</v>
      </c>
      <c r="H109" s="198"/>
      <c r="I109" s="198"/>
      <c r="J109" s="198"/>
      <c r="K109" s="198"/>
      <c r="L109" s="256">
        <v>0</v>
      </c>
    </row>
    <row r="110" spans="1:12" ht="14.25" customHeight="1">
      <c r="A110" s="145"/>
      <c r="B110" s="258"/>
      <c r="C110" s="47" t="s">
        <v>654</v>
      </c>
      <c r="D110" s="47" t="s">
        <v>659</v>
      </c>
      <c r="E110" s="103"/>
      <c r="F110" s="198">
        <f>'Z 2 '!G215</f>
        <v>13396</v>
      </c>
      <c r="G110" s="198">
        <f t="shared" si="12"/>
        <v>13396</v>
      </c>
      <c r="H110" s="198"/>
      <c r="I110" s="198"/>
      <c r="J110" s="198"/>
      <c r="K110" s="198"/>
      <c r="L110" s="256">
        <v>0</v>
      </c>
    </row>
    <row r="111" spans="1:12" ht="14.25" customHeight="1">
      <c r="A111" s="145"/>
      <c r="B111" s="258"/>
      <c r="C111" s="47" t="s">
        <v>685</v>
      </c>
      <c r="D111" s="47" t="s">
        <v>975</v>
      </c>
      <c r="E111" s="103"/>
      <c r="F111" s="198">
        <f>'Z 2 '!G216</f>
        <v>160</v>
      </c>
      <c r="G111" s="198">
        <f t="shared" si="12"/>
        <v>160</v>
      </c>
      <c r="H111" s="198"/>
      <c r="I111" s="198"/>
      <c r="J111" s="198"/>
      <c r="K111" s="198"/>
      <c r="L111" s="256">
        <v>0</v>
      </c>
    </row>
    <row r="112" spans="1:12" ht="14.25" customHeight="1">
      <c r="A112" s="145"/>
      <c r="B112" s="258"/>
      <c r="C112" s="47" t="s">
        <v>864</v>
      </c>
      <c r="D112" s="46" t="s">
        <v>869</v>
      </c>
      <c r="E112" s="103"/>
      <c r="F112" s="198">
        <f>'Z 2 '!G217</f>
        <v>6000</v>
      </c>
      <c r="G112" s="198">
        <f t="shared" si="12"/>
        <v>6000</v>
      </c>
      <c r="H112" s="198"/>
      <c r="I112" s="198"/>
      <c r="J112" s="198"/>
      <c r="K112" s="198"/>
      <c r="L112" s="256"/>
    </row>
    <row r="113" spans="1:12" ht="14.25" customHeight="1">
      <c r="A113" s="145"/>
      <c r="B113" s="258"/>
      <c r="C113" s="47" t="s">
        <v>865</v>
      </c>
      <c r="D113" s="156" t="s">
        <v>870</v>
      </c>
      <c r="E113" s="103"/>
      <c r="F113" s="198">
        <f>'Z 2 '!G218</f>
        <v>3000</v>
      </c>
      <c r="G113" s="198">
        <f t="shared" si="12"/>
        <v>3000</v>
      </c>
      <c r="H113" s="198"/>
      <c r="I113" s="198"/>
      <c r="J113" s="198"/>
      <c r="K113" s="198"/>
      <c r="L113" s="256"/>
    </row>
    <row r="114" spans="1:12" ht="15.75" customHeight="1">
      <c r="A114" s="145"/>
      <c r="B114" s="258"/>
      <c r="C114" s="47" t="s">
        <v>623</v>
      </c>
      <c r="D114" s="47" t="s">
        <v>207</v>
      </c>
      <c r="E114" s="103"/>
      <c r="F114" s="198">
        <v>300000</v>
      </c>
      <c r="G114" s="198"/>
      <c r="H114" s="198"/>
      <c r="I114" s="198"/>
      <c r="J114" s="198"/>
      <c r="K114" s="198">
        <f>F114</f>
        <v>300000</v>
      </c>
      <c r="L114" s="256"/>
    </row>
    <row r="115" spans="1:12" ht="15.75" customHeight="1">
      <c r="A115" s="263" t="s">
        <v>652</v>
      </c>
      <c r="B115" s="259" t="s">
        <v>540</v>
      </c>
      <c r="C115" s="352" t="s">
        <v>755</v>
      </c>
      <c r="D115" s="352" t="s">
        <v>538</v>
      </c>
      <c r="E115" s="353">
        <f>'Z 1'!I69</f>
        <v>1000</v>
      </c>
      <c r="F115" s="353">
        <f>SUM(F116:F119)</f>
        <v>1000</v>
      </c>
      <c r="G115" s="353">
        <f aca="true" t="shared" si="13" ref="G115:L115">SUM(G116:G119)</f>
        <v>1000</v>
      </c>
      <c r="H115" s="353">
        <f t="shared" si="13"/>
        <v>0</v>
      </c>
      <c r="I115" s="353">
        <f t="shared" si="13"/>
        <v>0</v>
      </c>
      <c r="J115" s="353">
        <f t="shared" si="13"/>
        <v>0</v>
      </c>
      <c r="K115" s="353">
        <f t="shared" si="13"/>
        <v>0</v>
      </c>
      <c r="L115" s="353">
        <f t="shared" si="13"/>
        <v>0</v>
      </c>
    </row>
    <row r="116" spans="1:12" ht="15.75" customHeight="1">
      <c r="A116" s="145"/>
      <c r="B116" s="258"/>
      <c r="C116" s="45" t="s">
        <v>239</v>
      </c>
      <c r="D116" s="38" t="s">
        <v>186</v>
      </c>
      <c r="E116" s="103"/>
      <c r="F116" s="198">
        <f>'Z 2 '!G221</f>
        <v>0</v>
      </c>
      <c r="G116" s="198">
        <f>F116</f>
        <v>0</v>
      </c>
      <c r="H116" s="198"/>
      <c r="I116" s="198"/>
      <c r="J116" s="198"/>
      <c r="K116" s="198"/>
      <c r="L116" s="256"/>
    </row>
    <row r="117" spans="1:12" ht="15.75" customHeight="1">
      <c r="A117" s="145"/>
      <c r="B117" s="258"/>
      <c r="C117" s="45" t="s">
        <v>594</v>
      </c>
      <c r="D117" s="38" t="s">
        <v>595</v>
      </c>
      <c r="E117" s="103"/>
      <c r="F117" s="198">
        <f>'Z 2 '!G222</f>
        <v>930</v>
      </c>
      <c r="G117" s="198">
        <f>F117</f>
        <v>930</v>
      </c>
      <c r="H117" s="198"/>
      <c r="I117" s="198"/>
      <c r="J117" s="198"/>
      <c r="K117" s="198"/>
      <c r="L117" s="256"/>
    </row>
    <row r="118" spans="1:12" ht="15.75" customHeight="1">
      <c r="A118" s="145"/>
      <c r="B118" s="258"/>
      <c r="C118" s="45" t="s">
        <v>864</v>
      </c>
      <c r="D118" s="38" t="s">
        <v>869</v>
      </c>
      <c r="E118" s="103"/>
      <c r="F118" s="198">
        <f>'Z 2 '!G224</f>
        <v>13</v>
      </c>
      <c r="G118" s="198">
        <f>F118</f>
        <v>13</v>
      </c>
      <c r="H118" s="198"/>
      <c r="I118" s="198"/>
      <c r="J118" s="198"/>
      <c r="K118" s="198"/>
      <c r="L118" s="256"/>
    </row>
    <row r="119" spans="1:12" ht="15.75" customHeight="1">
      <c r="A119" s="145"/>
      <c r="B119" s="258"/>
      <c r="C119" s="45" t="s">
        <v>865</v>
      </c>
      <c r="D119" s="38" t="s">
        <v>870</v>
      </c>
      <c r="E119" s="103"/>
      <c r="F119" s="198">
        <f>'Z 2 '!G225</f>
        <v>57</v>
      </c>
      <c r="G119" s="198">
        <f>F119</f>
        <v>57</v>
      </c>
      <c r="H119" s="198"/>
      <c r="I119" s="198"/>
      <c r="J119" s="198"/>
      <c r="K119" s="198"/>
      <c r="L119" s="256"/>
    </row>
    <row r="120" spans="1:12" ht="17.25" customHeight="1">
      <c r="A120" s="263" t="s">
        <v>788</v>
      </c>
      <c r="B120" s="259" t="s">
        <v>796</v>
      </c>
      <c r="C120" s="259" t="s">
        <v>755</v>
      </c>
      <c r="D120" s="264" t="s">
        <v>976</v>
      </c>
      <c r="E120" s="249">
        <f>'Z 1'!I111</f>
        <v>1046179</v>
      </c>
      <c r="F120" s="249">
        <f aca="true" t="shared" si="14" ref="F120:K120">F121</f>
        <v>1046179</v>
      </c>
      <c r="G120" s="249">
        <f t="shared" si="14"/>
        <v>1046179</v>
      </c>
      <c r="H120" s="249">
        <f t="shared" si="14"/>
        <v>0</v>
      </c>
      <c r="I120" s="249">
        <f t="shared" si="14"/>
        <v>0</v>
      </c>
      <c r="J120" s="249">
        <f t="shared" si="14"/>
        <v>1046179</v>
      </c>
      <c r="K120" s="249">
        <f t="shared" si="14"/>
        <v>0</v>
      </c>
      <c r="L120" s="257">
        <v>0</v>
      </c>
    </row>
    <row r="121" spans="1:12" ht="17.25" customHeight="1">
      <c r="A121" s="145"/>
      <c r="B121" s="258"/>
      <c r="C121" s="47" t="s">
        <v>819</v>
      </c>
      <c r="D121" s="46" t="s">
        <v>977</v>
      </c>
      <c r="E121" s="103">
        <v>0</v>
      </c>
      <c r="F121" s="103">
        <f>'Z 2 '!G417</f>
        <v>1046179</v>
      </c>
      <c r="G121" s="103">
        <f>F121</f>
        <v>1046179</v>
      </c>
      <c r="H121" s="103"/>
      <c r="I121" s="103"/>
      <c r="J121" s="103">
        <f>G121</f>
        <v>1046179</v>
      </c>
      <c r="K121" s="103"/>
      <c r="L121" s="256">
        <v>0</v>
      </c>
    </row>
    <row r="122" spans="1:12" ht="16.5" customHeight="1">
      <c r="A122" s="263">
        <v>852</v>
      </c>
      <c r="B122" s="259">
        <v>85203</v>
      </c>
      <c r="C122" s="259">
        <v>2110</v>
      </c>
      <c r="D122" s="268" t="s">
        <v>74</v>
      </c>
      <c r="E122" s="249">
        <f>'Z 1'!I128</f>
        <v>357000</v>
      </c>
      <c r="F122" s="249">
        <f aca="true" t="shared" si="15" ref="F122:L122">SUM(F123:F136)</f>
        <v>357000</v>
      </c>
      <c r="G122" s="249">
        <f t="shared" si="15"/>
        <v>282348</v>
      </c>
      <c r="H122" s="249">
        <f t="shared" si="15"/>
        <v>46565</v>
      </c>
      <c r="I122" s="249">
        <f t="shared" si="15"/>
        <v>0</v>
      </c>
      <c r="J122" s="249">
        <f t="shared" si="15"/>
        <v>0</v>
      </c>
      <c r="K122" s="249">
        <f t="shared" si="15"/>
        <v>0</v>
      </c>
      <c r="L122" s="417">
        <f t="shared" si="15"/>
        <v>0</v>
      </c>
    </row>
    <row r="123" spans="1:12" ht="16.5" customHeight="1">
      <c r="A123" s="144"/>
      <c r="B123" s="258"/>
      <c r="C123" s="47" t="s">
        <v>586</v>
      </c>
      <c r="D123" s="46" t="s">
        <v>587</v>
      </c>
      <c r="E123" s="103">
        <v>0</v>
      </c>
      <c r="F123" s="103">
        <f>'Z 2 '!G467</f>
        <v>266343</v>
      </c>
      <c r="G123" s="103">
        <f>F123</f>
        <v>266343</v>
      </c>
      <c r="H123" s="103"/>
      <c r="I123" s="103"/>
      <c r="J123" s="103"/>
      <c r="K123" s="103"/>
      <c r="L123" s="251">
        <v>0</v>
      </c>
    </row>
    <row r="124" spans="1:12" ht="16.5" customHeight="1">
      <c r="A124" s="144"/>
      <c r="B124" s="258"/>
      <c r="C124" s="47" t="s">
        <v>590</v>
      </c>
      <c r="D124" s="46" t="s">
        <v>957</v>
      </c>
      <c r="E124" s="103">
        <v>0</v>
      </c>
      <c r="F124" s="103">
        <f>'Z 2 '!G468</f>
        <v>16005</v>
      </c>
      <c r="G124" s="103">
        <f>F124</f>
        <v>16005</v>
      </c>
      <c r="H124" s="103"/>
      <c r="I124" s="103"/>
      <c r="J124" s="103"/>
      <c r="K124" s="103"/>
      <c r="L124" s="251">
        <v>0</v>
      </c>
    </row>
    <row r="125" spans="1:12" ht="16.5" customHeight="1">
      <c r="A125" s="144"/>
      <c r="B125" s="258"/>
      <c r="C125" s="46" t="s">
        <v>616</v>
      </c>
      <c r="D125" s="46" t="s">
        <v>649</v>
      </c>
      <c r="E125" s="103">
        <v>0</v>
      </c>
      <c r="F125" s="103">
        <f>'Z 2 '!G469</f>
        <v>40193</v>
      </c>
      <c r="G125" s="103"/>
      <c r="H125" s="103">
        <f>F125</f>
        <v>40193</v>
      </c>
      <c r="I125" s="103"/>
      <c r="J125" s="103"/>
      <c r="K125" s="103"/>
      <c r="L125" s="251">
        <v>0</v>
      </c>
    </row>
    <row r="126" spans="1:12" ht="16.5" customHeight="1">
      <c r="A126" s="144"/>
      <c r="B126" s="258"/>
      <c r="C126" s="46" t="s">
        <v>592</v>
      </c>
      <c r="D126" s="46" t="s">
        <v>593</v>
      </c>
      <c r="E126" s="103">
        <v>0</v>
      </c>
      <c r="F126" s="103">
        <f>'Z 2 '!G470</f>
        <v>6372</v>
      </c>
      <c r="G126" s="103"/>
      <c r="H126" s="103">
        <f>F126</f>
        <v>6372</v>
      </c>
      <c r="I126" s="103"/>
      <c r="J126" s="103"/>
      <c r="K126" s="103"/>
      <c r="L126" s="251">
        <v>0</v>
      </c>
    </row>
    <row r="127" spans="1:12" ht="17.25" customHeight="1">
      <c r="A127" s="144"/>
      <c r="B127" s="258"/>
      <c r="C127" s="46" t="s">
        <v>594</v>
      </c>
      <c r="D127" s="46" t="s">
        <v>595</v>
      </c>
      <c r="E127" s="103">
        <v>0</v>
      </c>
      <c r="F127" s="103">
        <f>'Z 2 '!G471</f>
        <v>6136</v>
      </c>
      <c r="G127" s="103"/>
      <c r="H127" s="103"/>
      <c r="I127" s="103"/>
      <c r="J127" s="103"/>
      <c r="K127" s="103"/>
      <c r="L127" s="251">
        <v>0</v>
      </c>
    </row>
    <row r="128" spans="1:12" ht="17.25" customHeight="1">
      <c r="A128" s="144"/>
      <c r="B128" s="258"/>
      <c r="C128" s="148">
        <v>4230</v>
      </c>
      <c r="D128" s="47" t="s">
        <v>253</v>
      </c>
      <c r="E128" s="103"/>
      <c r="F128" s="103">
        <f>'Z 2 '!G472</f>
        <v>300</v>
      </c>
      <c r="G128" s="103"/>
      <c r="H128" s="103"/>
      <c r="I128" s="103"/>
      <c r="J128" s="103"/>
      <c r="K128" s="103"/>
      <c r="L128" s="251"/>
    </row>
    <row r="129" spans="1:12" ht="17.25" customHeight="1">
      <c r="A129" s="144"/>
      <c r="B129" s="258"/>
      <c r="C129" s="46" t="s">
        <v>596</v>
      </c>
      <c r="D129" s="46" t="s">
        <v>669</v>
      </c>
      <c r="E129" s="103">
        <v>0</v>
      </c>
      <c r="F129" s="103">
        <f>'Z 2 '!G473</f>
        <v>5310</v>
      </c>
      <c r="G129" s="103"/>
      <c r="H129" s="103"/>
      <c r="I129" s="103"/>
      <c r="J129" s="103"/>
      <c r="K129" s="103"/>
      <c r="L129" s="251">
        <v>0</v>
      </c>
    </row>
    <row r="130" spans="1:12" ht="17.25" customHeight="1">
      <c r="A130" s="144"/>
      <c r="B130" s="258"/>
      <c r="C130" s="148" t="s">
        <v>655</v>
      </c>
      <c r="D130" s="47" t="s">
        <v>656</v>
      </c>
      <c r="E130" s="103"/>
      <c r="F130" s="103">
        <f>'Z 2 '!G474</f>
        <v>280</v>
      </c>
      <c r="G130" s="103"/>
      <c r="H130" s="103"/>
      <c r="I130" s="103"/>
      <c r="J130" s="103"/>
      <c r="K130" s="103"/>
      <c r="L130" s="251"/>
    </row>
    <row r="131" spans="1:12" ht="16.5" customHeight="1">
      <c r="A131" s="144"/>
      <c r="B131" s="258"/>
      <c r="C131" s="46" t="s">
        <v>599</v>
      </c>
      <c r="D131" s="46" t="s">
        <v>671</v>
      </c>
      <c r="E131" s="103">
        <v>0</v>
      </c>
      <c r="F131" s="103">
        <f>'Z 2 '!G475</f>
        <v>3300</v>
      </c>
      <c r="G131" s="103"/>
      <c r="H131" s="103"/>
      <c r="I131" s="103"/>
      <c r="J131" s="103"/>
      <c r="K131" s="103"/>
      <c r="L131" s="251">
        <v>0</v>
      </c>
    </row>
    <row r="132" spans="1:12" ht="16.5" customHeight="1">
      <c r="A132" s="144"/>
      <c r="B132" s="258"/>
      <c r="C132" s="46" t="s">
        <v>134</v>
      </c>
      <c r="D132" s="46" t="s">
        <v>135</v>
      </c>
      <c r="E132" s="103"/>
      <c r="F132" s="103">
        <f>'Z 2 '!G476</f>
        <v>396</v>
      </c>
      <c r="G132" s="103"/>
      <c r="H132" s="103"/>
      <c r="I132" s="103"/>
      <c r="J132" s="103"/>
      <c r="K132" s="103"/>
      <c r="L132" s="251"/>
    </row>
    <row r="133" spans="1:12" ht="16.5" customHeight="1">
      <c r="A133" s="144"/>
      <c r="B133" s="258"/>
      <c r="C133" s="46" t="s">
        <v>862</v>
      </c>
      <c r="D133" s="46" t="s">
        <v>866</v>
      </c>
      <c r="E133" s="103"/>
      <c r="F133" s="103">
        <f>'Z 2 '!G477</f>
        <v>1000</v>
      </c>
      <c r="G133" s="103"/>
      <c r="H133" s="103"/>
      <c r="I133" s="103"/>
      <c r="J133" s="103"/>
      <c r="K133" s="103"/>
      <c r="L133" s="251"/>
    </row>
    <row r="134" spans="1:12" ht="16.5" customHeight="1">
      <c r="A134" s="144"/>
      <c r="B134" s="258"/>
      <c r="C134" s="46" t="s">
        <v>601</v>
      </c>
      <c r="D134" s="47" t="s">
        <v>602</v>
      </c>
      <c r="E134" s="103"/>
      <c r="F134" s="103">
        <f>'Z 2 '!G478</f>
        <v>1000</v>
      </c>
      <c r="G134" s="103"/>
      <c r="H134" s="103"/>
      <c r="I134" s="103"/>
      <c r="J134" s="103"/>
      <c r="K134" s="103"/>
      <c r="L134" s="251"/>
    </row>
    <row r="135" spans="1:12" ht="16.5" customHeight="1">
      <c r="A135" s="144"/>
      <c r="B135" s="258"/>
      <c r="C135" s="46" t="s">
        <v>605</v>
      </c>
      <c r="D135" s="46" t="s">
        <v>606</v>
      </c>
      <c r="E135" s="103"/>
      <c r="F135" s="103">
        <f>'Z 2 '!G479</f>
        <v>9365</v>
      </c>
      <c r="G135" s="103"/>
      <c r="H135" s="103"/>
      <c r="I135" s="103"/>
      <c r="J135" s="103"/>
      <c r="K135" s="103"/>
      <c r="L135" s="251"/>
    </row>
    <row r="136" spans="1:12" ht="17.25" customHeight="1">
      <c r="A136" s="144"/>
      <c r="B136" s="258"/>
      <c r="C136" s="46" t="s">
        <v>863</v>
      </c>
      <c r="D136" s="38" t="s">
        <v>252</v>
      </c>
      <c r="E136" s="103">
        <v>0</v>
      </c>
      <c r="F136" s="103">
        <f>'Z 2 '!G480</f>
        <v>1000</v>
      </c>
      <c r="G136" s="103"/>
      <c r="H136" s="103"/>
      <c r="I136" s="103"/>
      <c r="J136" s="103"/>
      <c r="K136" s="103"/>
      <c r="L136" s="251">
        <v>0</v>
      </c>
    </row>
    <row r="137" spans="1:12" ht="17.25" customHeight="1">
      <c r="A137" s="263">
        <v>852</v>
      </c>
      <c r="B137" s="259" t="s">
        <v>694</v>
      </c>
      <c r="C137" s="259">
        <v>2110</v>
      </c>
      <c r="D137" s="259" t="s">
        <v>651</v>
      </c>
      <c r="E137" s="249">
        <f>'Z 1'!I139</f>
        <v>30000</v>
      </c>
      <c r="F137" s="249">
        <f>SUM(F138:F143)</f>
        <v>30000</v>
      </c>
      <c r="G137" s="249">
        <f aca="true" t="shared" si="16" ref="G137:L137">SUM(G138:G143)</f>
        <v>4400</v>
      </c>
      <c r="H137" s="249">
        <f t="shared" si="16"/>
        <v>0</v>
      </c>
      <c r="I137" s="249">
        <f t="shared" si="16"/>
        <v>0</v>
      </c>
      <c r="J137" s="249">
        <f t="shared" si="16"/>
        <v>0</v>
      </c>
      <c r="K137" s="249">
        <f t="shared" si="16"/>
        <v>0</v>
      </c>
      <c r="L137" s="417">
        <f t="shared" si="16"/>
        <v>0</v>
      </c>
    </row>
    <row r="138" spans="1:12" ht="17.25" customHeight="1">
      <c r="A138" s="144"/>
      <c r="B138" s="258"/>
      <c r="C138" s="47" t="s">
        <v>132</v>
      </c>
      <c r="D138" s="46" t="s">
        <v>133</v>
      </c>
      <c r="E138" s="103">
        <v>0</v>
      </c>
      <c r="F138" s="103">
        <v>4400</v>
      </c>
      <c r="G138" s="103">
        <f>F138</f>
        <v>4400</v>
      </c>
      <c r="H138" s="103"/>
      <c r="I138" s="103"/>
      <c r="J138" s="103"/>
      <c r="K138" s="103"/>
      <c r="L138" s="251">
        <v>0</v>
      </c>
    </row>
    <row r="139" spans="1:12" ht="17.25" customHeight="1">
      <c r="A139" s="144"/>
      <c r="B139" s="258"/>
      <c r="C139" s="47" t="s">
        <v>594</v>
      </c>
      <c r="D139" s="46" t="s">
        <v>595</v>
      </c>
      <c r="E139" s="103"/>
      <c r="F139" s="103">
        <v>9100</v>
      </c>
      <c r="G139" s="103"/>
      <c r="H139" s="103"/>
      <c r="I139" s="103"/>
      <c r="J139" s="103"/>
      <c r="K139" s="103"/>
      <c r="L139" s="251"/>
    </row>
    <row r="140" spans="1:12" ht="17.25" customHeight="1">
      <c r="A140" s="144"/>
      <c r="B140" s="258"/>
      <c r="C140" s="47" t="s">
        <v>596</v>
      </c>
      <c r="D140" s="46" t="s">
        <v>669</v>
      </c>
      <c r="E140" s="103"/>
      <c r="F140" s="103">
        <v>8000</v>
      </c>
      <c r="G140" s="103"/>
      <c r="H140" s="103"/>
      <c r="I140" s="103"/>
      <c r="J140" s="103"/>
      <c r="K140" s="103"/>
      <c r="L140" s="251"/>
    </row>
    <row r="141" spans="1:12" ht="17.25" customHeight="1">
      <c r="A141" s="638"/>
      <c r="B141" s="639"/>
      <c r="C141" s="46" t="s">
        <v>599</v>
      </c>
      <c r="D141" s="46" t="s">
        <v>671</v>
      </c>
      <c r="E141" s="200"/>
      <c r="F141" s="200">
        <v>5500</v>
      </c>
      <c r="G141" s="200"/>
      <c r="H141" s="200"/>
      <c r="I141" s="200"/>
      <c r="J141" s="200"/>
      <c r="K141" s="200"/>
      <c r="L141" s="640"/>
    </row>
    <row r="142" spans="1:12" ht="17.25" customHeight="1">
      <c r="A142" s="638"/>
      <c r="B142" s="639"/>
      <c r="C142" s="47" t="s">
        <v>864</v>
      </c>
      <c r="D142" s="46" t="s">
        <v>869</v>
      </c>
      <c r="E142" s="200"/>
      <c r="F142" s="200">
        <v>1000</v>
      </c>
      <c r="G142" s="200"/>
      <c r="H142" s="200"/>
      <c r="I142" s="200"/>
      <c r="J142" s="200"/>
      <c r="K142" s="200"/>
      <c r="L142" s="640"/>
    </row>
    <row r="143" spans="1:12" ht="17.25" customHeight="1">
      <c r="A143" s="638"/>
      <c r="B143" s="639"/>
      <c r="C143" s="47" t="s">
        <v>865</v>
      </c>
      <c r="D143" s="156" t="s">
        <v>870</v>
      </c>
      <c r="E143" s="200"/>
      <c r="F143" s="200">
        <v>2000</v>
      </c>
      <c r="G143" s="200"/>
      <c r="H143" s="200"/>
      <c r="I143" s="200"/>
      <c r="J143" s="200"/>
      <c r="K143" s="200"/>
      <c r="L143" s="640"/>
    </row>
    <row r="144" spans="1:12" ht="21" customHeight="1" thickBot="1">
      <c r="A144" s="948" t="s">
        <v>978</v>
      </c>
      <c r="B144" s="949"/>
      <c r="C144" s="949"/>
      <c r="D144" s="949"/>
      <c r="E144" s="204">
        <f aca="true" t="shared" si="17" ref="E144:L144">E15+E33+E42+E44+E46+E68+E79+E88+E115+E120+E122+E137</f>
        <v>5210877</v>
      </c>
      <c r="F144" s="204">
        <f t="shared" si="17"/>
        <v>5210877</v>
      </c>
      <c r="G144" s="204">
        <f t="shared" si="17"/>
        <v>4810625</v>
      </c>
      <c r="H144" s="204">
        <f t="shared" si="17"/>
        <v>2689686</v>
      </c>
      <c r="I144" s="204">
        <f t="shared" si="17"/>
        <v>71295</v>
      </c>
      <c r="J144" s="204">
        <f t="shared" si="17"/>
        <v>1046179</v>
      </c>
      <c r="K144" s="204">
        <f t="shared" si="17"/>
        <v>300000</v>
      </c>
      <c r="L144" s="418">
        <f t="shared" si="17"/>
        <v>0</v>
      </c>
    </row>
    <row r="147" spans="9:11" ht="12.75">
      <c r="I147" s="888"/>
      <c r="J147" s="888"/>
      <c r="K147" s="888"/>
    </row>
    <row r="148" spans="9:11" ht="12.75">
      <c r="I148" s="178"/>
      <c r="J148" s="178"/>
      <c r="K148" s="178"/>
    </row>
    <row r="149" spans="9:11" ht="12.75">
      <c r="I149" s="888"/>
      <c r="J149" s="888"/>
      <c r="K149" s="888"/>
    </row>
  </sheetData>
  <mergeCells count="15">
    <mergeCell ref="I149:K149"/>
    <mergeCell ref="F7:F9"/>
    <mergeCell ref="G7:K7"/>
    <mergeCell ref="K8:K9"/>
    <mergeCell ref="I147:K147"/>
    <mergeCell ref="B14:F14"/>
    <mergeCell ref="E1:L1"/>
    <mergeCell ref="A5:L5"/>
    <mergeCell ref="A144:D144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2" max="11" man="1"/>
    <brk id="99" max="11" man="1"/>
    <brk id="13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13.5" customHeight="1">
      <c r="D1" s="1"/>
      <c r="E1" s="927" t="s">
        <v>39</v>
      </c>
      <c r="F1" s="927"/>
      <c r="G1" s="927"/>
      <c r="H1" s="927"/>
      <c r="I1" s="927"/>
      <c r="J1" s="927"/>
      <c r="K1" s="927"/>
    </row>
    <row r="2" spans="5:11" ht="12.75">
      <c r="E2" s="1"/>
      <c r="F2" s="1"/>
      <c r="G2" s="1"/>
      <c r="H2" s="1"/>
      <c r="I2" s="1"/>
      <c r="J2" s="1"/>
      <c r="K2" s="1"/>
    </row>
    <row r="3" spans="1:11" ht="24" customHeight="1" thickBot="1">
      <c r="A3" s="969" t="s">
        <v>240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</row>
    <row r="4" spans="1:11" ht="12.75">
      <c r="A4" s="970" t="s">
        <v>933</v>
      </c>
      <c r="B4" s="971"/>
      <c r="C4" s="971"/>
      <c r="D4" s="971" t="s">
        <v>934</v>
      </c>
      <c r="E4" s="972" t="s">
        <v>762</v>
      </c>
      <c r="F4" s="972" t="s">
        <v>966</v>
      </c>
      <c r="G4" s="971" t="s">
        <v>794</v>
      </c>
      <c r="H4" s="971"/>
      <c r="I4" s="971"/>
      <c r="J4" s="971"/>
      <c r="K4" s="974"/>
    </row>
    <row r="5" spans="1:11" ht="12.75">
      <c r="A5" s="218"/>
      <c r="B5" s="216"/>
      <c r="C5" s="216"/>
      <c r="D5" s="966"/>
      <c r="E5" s="973"/>
      <c r="F5" s="973"/>
      <c r="G5" s="973" t="s">
        <v>144</v>
      </c>
      <c r="H5" s="966" t="s">
        <v>981</v>
      </c>
      <c r="I5" s="966"/>
      <c r="J5" s="966"/>
      <c r="K5" s="965" t="s">
        <v>197</v>
      </c>
    </row>
    <row r="6" spans="1:11" ht="22.5">
      <c r="A6" s="218" t="s">
        <v>937</v>
      </c>
      <c r="B6" s="216" t="s">
        <v>938</v>
      </c>
      <c r="C6" s="216" t="s">
        <v>234</v>
      </c>
      <c r="D6" s="966"/>
      <c r="E6" s="973"/>
      <c r="F6" s="973"/>
      <c r="G6" s="973"/>
      <c r="H6" s="216" t="s">
        <v>795</v>
      </c>
      <c r="I6" s="215" t="s">
        <v>17</v>
      </c>
      <c r="J6" s="215" t="s">
        <v>18</v>
      </c>
      <c r="K6" s="965"/>
    </row>
    <row r="7" spans="1:11" ht="11.25" customHeight="1">
      <c r="A7" s="174">
        <v>1</v>
      </c>
      <c r="B7" s="31">
        <v>2</v>
      </c>
      <c r="C7" s="31">
        <v>3</v>
      </c>
      <c r="D7" s="31">
        <v>4</v>
      </c>
      <c r="E7" s="131">
        <v>5</v>
      </c>
      <c r="F7" s="131">
        <v>6</v>
      </c>
      <c r="G7" s="131">
        <v>7</v>
      </c>
      <c r="H7" s="131">
        <v>8</v>
      </c>
      <c r="I7" s="131">
        <v>9</v>
      </c>
      <c r="J7" s="131">
        <v>10</v>
      </c>
      <c r="K7" s="276">
        <v>11</v>
      </c>
    </row>
    <row r="8" spans="1:11" ht="15" customHeight="1">
      <c r="A8" s="665">
        <v>801</v>
      </c>
      <c r="B8" s="593">
        <v>80195</v>
      </c>
      <c r="C8" s="579">
        <v>2130</v>
      </c>
      <c r="D8" s="591" t="s">
        <v>651</v>
      </c>
      <c r="E8" s="581">
        <f>'Z 1'!I101</f>
        <v>10407</v>
      </c>
      <c r="F8" s="580">
        <f aca="true" t="shared" si="0" ref="F8:K8">SUM(F9:F13)</f>
        <v>10407</v>
      </c>
      <c r="G8" s="580">
        <f t="shared" si="0"/>
        <v>10407</v>
      </c>
      <c r="H8" s="580">
        <f t="shared" si="0"/>
        <v>8870</v>
      </c>
      <c r="I8" s="580">
        <f t="shared" si="0"/>
        <v>1489</v>
      </c>
      <c r="J8" s="580">
        <f t="shared" si="0"/>
        <v>0</v>
      </c>
      <c r="K8" s="580">
        <f t="shared" si="0"/>
        <v>0</v>
      </c>
    </row>
    <row r="9" spans="1:11" ht="12.75" customHeight="1">
      <c r="A9" s="707"/>
      <c r="B9" s="708"/>
      <c r="C9" s="95">
        <v>4010</v>
      </c>
      <c r="D9" s="43" t="s">
        <v>587</v>
      </c>
      <c r="E9" s="709"/>
      <c r="F9" s="710">
        <v>8390</v>
      </c>
      <c r="G9" s="133">
        <f>F9</f>
        <v>8390</v>
      </c>
      <c r="H9" s="710">
        <f>G9</f>
        <v>8390</v>
      </c>
      <c r="I9" s="710"/>
      <c r="J9" s="710"/>
      <c r="K9" s="711"/>
    </row>
    <row r="10" spans="1:11" ht="12.75" customHeight="1">
      <c r="A10" s="707"/>
      <c r="B10" s="708"/>
      <c r="C10" s="133">
        <v>4110</v>
      </c>
      <c r="D10" s="43" t="s">
        <v>649</v>
      </c>
      <c r="E10" s="709"/>
      <c r="F10" s="710">
        <v>1279</v>
      </c>
      <c r="G10" s="133">
        <f>F10</f>
        <v>1279</v>
      </c>
      <c r="H10" s="710"/>
      <c r="I10" s="710">
        <f>G10</f>
        <v>1279</v>
      </c>
      <c r="J10" s="710"/>
      <c r="K10" s="711"/>
    </row>
    <row r="11" spans="1:11" ht="12.75" customHeight="1">
      <c r="A11" s="707"/>
      <c r="B11" s="708"/>
      <c r="C11" s="133">
        <v>4120</v>
      </c>
      <c r="D11" s="43" t="s">
        <v>593</v>
      </c>
      <c r="E11" s="709"/>
      <c r="F11" s="710">
        <v>210</v>
      </c>
      <c r="G11" s="133">
        <f>F11</f>
        <v>210</v>
      </c>
      <c r="H11" s="710"/>
      <c r="I11" s="710">
        <f>G11</f>
        <v>210</v>
      </c>
      <c r="J11" s="710"/>
      <c r="K11" s="711"/>
    </row>
    <row r="12" spans="1:11" ht="11.25" customHeight="1">
      <c r="A12" s="174"/>
      <c r="B12" s="31"/>
      <c r="C12" s="95">
        <v>4170</v>
      </c>
      <c r="D12" s="44" t="s">
        <v>133</v>
      </c>
      <c r="E12" s="131"/>
      <c r="F12" s="133">
        <v>480</v>
      </c>
      <c r="G12" s="133">
        <f>F12</f>
        <v>480</v>
      </c>
      <c r="H12" s="133">
        <f>G12</f>
        <v>480</v>
      </c>
      <c r="I12" s="133"/>
      <c r="J12" s="133"/>
      <c r="K12" s="587"/>
    </row>
    <row r="13" spans="1:11" ht="11.25" customHeight="1">
      <c r="A13" s="174"/>
      <c r="B13" s="31"/>
      <c r="C13" s="95">
        <v>4750</v>
      </c>
      <c r="D13" s="44" t="s">
        <v>870</v>
      </c>
      <c r="E13" s="131"/>
      <c r="F13" s="133">
        <v>48</v>
      </c>
      <c r="G13" s="133">
        <f>F13</f>
        <v>48</v>
      </c>
      <c r="H13" s="133"/>
      <c r="I13" s="133"/>
      <c r="J13" s="133"/>
      <c r="K13" s="587"/>
    </row>
    <row r="14" spans="1:11" ht="17.25" customHeight="1">
      <c r="A14" s="578">
        <v>852</v>
      </c>
      <c r="B14" s="579">
        <v>85201</v>
      </c>
      <c r="C14" s="579">
        <v>2130</v>
      </c>
      <c r="D14" s="591" t="s">
        <v>657</v>
      </c>
      <c r="E14" s="581">
        <f>'Z 1'!I121</f>
        <v>9000</v>
      </c>
      <c r="F14" s="580">
        <f aca="true" t="shared" si="1" ref="F14:K14">SUM(F15:F16)</f>
        <v>9000</v>
      </c>
      <c r="G14" s="580">
        <f t="shared" si="1"/>
        <v>9000</v>
      </c>
      <c r="H14" s="580">
        <f t="shared" si="1"/>
        <v>3000</v>
      </c>
      <c r="I14" s="580">
        <f t="shared" si="1"/>
        <v>0</v>
      </c>
      <c r="J14" s="580">
        <f t="shared" si="1"/>
        <v>0</v>
      </c>
      <c r="K14" s="586">
        <f t="shared" si="1"/>
        <v>0</v>
      </c>
    </row>
    <row r="15" spans="1:11" ht="15.75" customHeight="1">
      <c r="A15" s="174"/>
      <c r="B15" s="31"/>
      <c r="C15" s="95">
        <v>4010</v>
      </c>
      <c r="D15" s="43" t="s">
        <v>587</v>
      </c>
      <c r="E15" s="131"/>
      <c r="F15" s="133">
        <v>3000</v>
      </c>
      <c r="G15" s="133">
        <f>F15</f>
        <v>3000</v>
      </c>
      <c r="H15" s="133">
        <f>G15</f>
        <v>3000</v>
      </c>
      <c r="I15" s="133"/>
      <c r="J15" s="133"/>
      <c r="K15" s="587"/>
    </row>
    <row r="16" spans="1:11" ht="15.75" customHeight="1">
      <c r="A16" s="174"/>
      <c r="B16" s="31"/>
      <c r="C16" s="95">
        <v>4210</v>
      </c>
      <c r="D16" s="43" t="s">
        <v>595</v>
      </c>
      <c r="E16" s="131"/>
      <c r="F16" s="133">
        <v>6000</v>
      </c>
      <c r="G16" s="133">
        <f>F16</f>
        <v>6000</v>
      </c>
      <c r="H16" s="133"/>
      <c r="I16" s="133"/>
      <c r="J16" s="133"/>
      <c r="K16" s="587"/>
    </row>
    <row r="17" spans="1:11" ht="19.5" customHeight="1">
      <c r="A17" s="277">
        <v>852</v>
      </c>
      <c r="B17" s="269">
        <v>85202</v>
      </c>
      <c r="C17" s="269">
        <v>2130</v>
      </c>
      <c r="D17" s="270" t="s">
        <v>844</v>
      </c>
      <c r="E17" s="271">
        <f>'Z 1'!I126</f>
        <v>364184</v>
      </c>
      <c r="F17" s="271">
        <f aca="true" t="shared" si="2" ref="F17:K17">SUM(F18:F34)</f>
        <v>364184</v>
      </c>
      <c r="G17" s="271">
        <f t="shared" si="2"/>
        <v>364184</v>
      </c>
      <c r="H17" s="271">
        <f t="shared" si="2"/>
        <v>250035</v>
      </c>
      <c r="I17" s="271">
        <f t="shared" si="2"/>
        <v>12835</v>
      </c>
      <c r="J17" s="271">
        <f t="shared" si="2"/>
        <v>0</v>
      </c>
      <c r="K17" s="588">
        <f t="shared" si="2"/>
        <v>0</v>
      </c>
    </row>
    <row r="18" spans="1:11" ht="25.5" customHeight="1">
      <c r="A18" s="573"/>
      <c r="B18" s="574"/>
      <c r="C18" s="574">
        <v>2820</v>
      </c>
      <c r="D18" s="209" t="s">
        <v>284</v>
      </c>
      <c r="E18" s="575"/>
      <c r="F18" s="575">
        <f>'Z 2 '!G444</f>
        <v>20568</v>
      </c>
      <c r="G18" s="575">
        <f>F18</f>
        <v>20568</v>
      </c>
      <c r="H18" s="575"/>
      <c r="I18" s="575"/>
      <c r="J18" s="575"/>
      <c r="K18" s="576"/>
    </row>
    <row r="19" spans="1:11" ht="15.75" customHeight="1">
      <c r="A19" s="278"/>
      <c r="B19" s="272"/>
      <c r="C19" s="95">
        <v>4010</v>
      </c>
      <c r="D19" s="43" t="s">
        <v>587</v>
      </c>
      <c r="E19" s="199">
        <v>0</v>
      </c>
      <c r="F19" s="199">
        <v>222768</v>
      </c>
      <c r="G19" s="199">
        <f>F19</f>
        <v>222768</v>
      </c>
      <c r="H19" s="199">
        <f>G19</f>
        <v>222768</v>
      </c>
      <c r="I19" s="199"/>
      <c r="J19" s="199"/>
      <c r="K19" s="279"/>
    </row>
    <row r="20" spans="1:11" ht="13.5" customHeight="1">
      <c r="A20" s="278"/>
      <c r="B20" s="272"/>
      <c r="C20" s="95">
        <v>4040</v>
      </c>
      <c r="D20" s="43" t="s">
        <v>970</v>
      </c>
      <c r="E20" s="199">
        <v>0</v>
      </c>
      <c r="F20" s="199">
        <v>27267</v>
      </c>
      <c r="G20" s="199">
        <f aca="true" t="shared" si="3" ref="G20:G34">F20</f>
        <v>27267</v>
      </c>
      <c r="H20" s="199">
        <f>G20</f>
        <v>27267</v>
      </c>
      <c r="I20" s="199"/>
      <c r="J20" s="199"/>
      <c r="K20" s="279"/>
    </row>
    <row r="21" spans="1:11" ht="12.75">
      <c r="A21" s="278"/>
      <c r="B21" s="272"/>
      <c r="C21" s="133">
        <v>4110</v>
      </c>
      <c r="D21" s="43" t="s">
        <v>649</v>
      </c>
      <c r="E21" s="199">
        <v>0</v>
      </c>
      <c r="F21" s="199">
        <v>11247</v>
      </c>
      <c r="G21" s="199">
        <f t="shared" si="3"/>
        <v>11247</v>
      </c>
      <c r="H21" s="199"/>
      <c r="I21" s="199">
        <f>G21</f>
        <v>11247</v>
      </c>
      <c r="J21" s="199"/>
      <c r="K21" s="279"/>
    </row>
    <row r="22" spans="1:11" ht="12.75">
      <c r="A22" s="278"/>
      <c r="B22" s="272"/>
      <c r="C22" s="133">
        <v>4120</v>
      </c>
      <c r="D22" s="43" t="s">
        <v>593</v>
      </c>
      <c r="E22" s="199">
        <v>0</v>
      </c>
      <c r="F22" s="199">
        <v>1588</v>
      </c>
      <c r="G22" s="199">
        <f t="shared" si="3"/>
        <v>1588</v>
      </c>
      <c r="H22" s="199"/>
      <c r="I22" s="199">
        <f>G22</f>
        <v>1588</v>
      </c>
      <c r="J22" s="199"/>
      <c r="K22" s="279"/>
    </row>
    <row r="23" spans="1:11" ht="13.5" customHeight="1">
      <c r="A23" s="278"/>
      <c r="B23" s="272"/>
      <c r="C23" s="95">
        <v>4210</v>
      </c>
      <c r="D23" s="43" t="s">
        <v>595</v>
      </c>
      <c r="E23" s="199">
        <v>0</v>
      </c>
      <c r="F23" s="199">
        <v>7176</v>
      </c>
      <c r="G23" s="199">
        <f t="shared" si="3"/>
        <v>7176</v>
      </c>
      <c r="H23" s="199"/>
      <c r="I23" s="199"/>
      <c r="J23" s="199"/>
      <c r="K23" s="279"/>
    </row>
    <row r="24" spans="1:11" ht="15.75" customHeight="1">
      <c r="A24" s="278"/>
      <c r="B24" s="272"/>
      <c r="C24" s="95">
        <v>4230</v>
      </c>
      <c r="D24" s="43" t="s">
        <v>131</v>
      </c>
      <c r="E24" s="199">
        <v>0</v>
      </c>
      <c r="F24" s="199">
        <v>3000</v>
      </c>
      <c r="G24" s="199">
        <f t="shared" si="3"/>
        <v>3000</v>
      </c>
      <c r="H24" s="199"/>
      <c r="I24" s="199"/>
      <c r="J24" s="199"/>
      <c r="K24" s="279"/>
    </row>
    <row r="25" spans="1:11" ht="12.75">
      <c r="A25" s="278"/>
      <c r="B25" s="272"/>
      <c r="C25" s="95">
        <v>4260</v>
      </c>
      <c r="D25" s="43" t="s">
        <v>669</v>
      </c>
      <c r="E25" s="199">
        <v>0</v>
      </c>
      <c r="F25" s="199">
        <v>20000</v>
      </c>
      <c r="G25" s="199">
        <f t="shared" si="3"/>
        <v>20000</v>
      </c>
      <c r="H25" s="199"/>
      <c r="I25" s="199"/>
      <c r="J25" s="199"/>
      <c r="K25" s="279"/>
    </row>
    <row r="26" spans="1:11" ht="12.75" hidden="1">
      <c r="A26" s="278"/>
      <c r="B26" s="272"/>
      <c r="C26" s="95">
        <v>4270</v>
      </c>
      <c r="D26" s="43" t="s">
        <v>670</v>
      </c>
      <c r="E26" s="199">
        <v>0</v>
      </c>
      <c r="F26" s="199"/>
      <c r="G26" s="199">
        <f t="shared" si="3"/>
        <v>0</v>
      </c>
      <c r="H26" s="199"/>
      <c r="I26" s="199"/>
      <c r="J26" s="199"/>
      <c r="K26" s="279"/>
    </row>
    <row r="27" spans="1:11" ht="12.75">
      <c r="A27" s="278"/>
      <c r="B27" s="272"/>
      <c r="C27" s="95">
        <v>4300</v>
      </c>
      <c r="D27" s="43" t="s">
        <v>671</v>
      </c>
      <c r="E27" s="199">
        <v>0</v>
      </c>
      <c r="F27" s="199">
        <v>33764</v>
      </c>
      <c r="G27" s="199">
        <f t="shared" si="3"/>
        <v>33764</v>
      </c>
      <c r="H27" s="199"/>
      <c r="I27" s="199"/>
      <c r="J27" s="199"/>
      <c r="K27" s="279"/>
    </row>
    <row r="28" spans="1:11" ht="12.75">
      <c r="A28" s="278"/>
      <c r="B28" s="272"/>
      <c r="C28" s="95">
        <v>4350</v>
      </c>
      <c r="D28" s="38" t="s">
        <v>135</v>
      </c>
      <c r="E28" s="199">
        <v>0</v>
      </c>
      <c r="F28" s="199">
        <v>300</v>
      </c>
      <c r="G28" s="199">
        <f t="shared" si="3"/>
        <v>300</v>
      </c>
      <c r="H28" s="199"/>
      <c r="I28" s="199"/>
      <c r="J28" s="199"/>
      <c r="K28" s="279"/>
    </row>
    <row r="29" spans="1:11" ht="14.25" customHeight="1">
      <c r="A29" s="278"/>
      <c r="B29" s="272"/>
      <c r="C29" s="95">
        <v>4360</v>
      </c>
      <c r="D29" s="38" t="s">
        <v>873</v>
      </c>
      <c r="E29" s="199">
        <v>0</v>
      </c>
      <c r="F29" s="199">
        <v>300</v>
      </c>
      <c r="G29" s="199">
        <f t="shared" si="3"/>
        <v>300</v>
      </c>
      <c r="H29" s="199"/>
      <c r="I29" s="199"/>
      <c r="J29" s="199"/>
      <c r="K29" s="279"/>
    </row>
    <row r="30" spans="1:11" ht="15.75" customHeight="1">
      <c r="A30" s="278"/>
      <c r="B30" s="272"/>
      <c r="C30" s="95">
        <v>4370</v>
      </c>
      <c r="D30" s="38" t="s">
        <v>866</v>
      </c>
      <c r="E30" s="199">
        <v>0</v>
      </c>
      <c r="F30" s="199">
        <v>800</v>
      </c>
      <c r="G30" s="199">
        <f t="shared" si="3"/>
        <v>800</v>
      </c>
      <c r="H30" s="199"/>
      <c r="I30" s="199"/>
      <c r="J30" s="199"/>
      <c r="K30" s="279"/>
    </row>
    <row r="31" spans="1:11" ht="12.75">
      <c r="A31" s="278"/>
      <c r="B31" s="272"/>
      <c r="C31" s="95">
        <v>4410</v>
      </c>
      <c r="D31" s="39" t="s">
        <v>602</v>
      </c>
      <c r="E31" s="199">
        <v>0</v>
      </c>
      <c r="F31" s="199">
        <v>500</v>
      </c>
      <c r="G31" s="199">
        <f t="shared" si="3"/>
        <v>500</v>
      </c>
      <c r="H31" s="199"/>
      <c r="I31" s="199"/>
      <c r="J31" s="199"/>
      <c r="K31" s="279"/>
    </row>
    <row r="32" spans="1:11" ht="12.75">
      <c r="A32" s="278"/>
      <c r="B32" s="272"/>
      <c r="C32" s="95">
        <v>4440</v>
      </c>
      <c r="D32" s="43" t="s">
        <v>606</v>
      </c>
      <c r="E32" s="199">
        <v>0</v>
      </c>
      <c r="F32" s="199">
        <v>12908</v>
      </c>
      <c r="G32" s="199">
        <f t="shared" si="3"/>
        <v>12908</v>
      </c>
      <c r="H32" s="199"/>
      <c r="I32" s="199"/>
      <c r="J32" s="199"/>
      <c r="K32" s="279"/>
    </row>
    <row r="33" spans="1:11" ht="12.75">
      <c r="A33" s="278"/>
      <c r="B33" s="272"/>
      <c r="C33" s="95">
        <v>4480</v>
      </c>
      <c r="D33" s="43" t="s">
        <v>621</v>
      </c>
      <c r="E33" s="199">
        <v>0</v>
      </c>
      <c r="F33" s="199">
        <v>1572</v>
      </c>
      <c r="G33" s="199">
        <f t="shared" si="3"/>
        <v>1572</v>
      </c>
      <c r="H33" s="199"/>
      <c r="I33" s="199"/>
      <c r="J33" s="199"/>
      <c r="K33" s="279"/>
    </row>
    <row r="34" spans="1:11" ht="12.75">
      <c r="A34" s="280"/>
      <c r="B34" s="273"/>
      <c r="C34" s="134">
        <v>4520</v>
      </c>
      <c r="D34" s="135" t="s">
        <v>975</v>
      </c>
      <c r="E34" s="274">
        <v>0</v>
      </c>
      <c r="F34" s="274">
        <v>426</v>
      </c>
      <c r="G34" s="274">
        <f t="shared" si="3"/>
        <v>426</v>
      </c>
      <c r="H34" s="274"/>
      <c r="I34" s="274"/>
      <c r="J34" s="274"/>
      <c r="K34" s="281"/>
    </row>
    <row r="35" spans="1:11" ht="12.75">
      <c r="A35" s="589">
        <v>852</v>
      </c>
      <c r="B35" s="584">
        <v>85218</v>
      </c>
      <c r="C35" s="584">
        <v>2130</v>
      </c>
      <c r="D35" s="592" t="s">
        <v>736</v>
      </c>
      <c r="E35" s="585">
        <f>'Z 1'!I135</f>
        <v>3000</v>
      </c>
      <c r="F35" s="585">
        <f aca="true" t="shared" si="4" ref="F35:K35">F36</f>
        <v>3000</v>
      </c>
      <c r="G35" s="585">
        <f t="shared" si="4"/>
        <v>3000</v>
      </c>
      <c r="H35" s="585">
        <f t="shared" si="4"/>
        <v>3000</v>
      </c>
      <c r="I35" s="585">
        <f t="shared" si="4"/>
        <v>0</v>
      </c>
      <c r="J35" s="585">
        <f t="shared" si="4"/>
        <v>0</v>
      </c>
      <c r="K35" s="590">
        <f t="shared" si="4"/>
        <v>0</v>
      </c>
    </row>
    <row r="36" spans="1:11" ht="15" customHeight="1">
      <c r="A36" s="278"/>
      <c r="B36" s="272"/>
      <c r="C36" s="95">
        <v>4010</v>
      </c>
      <c r="D36" s="43" t="s">
        <v>587</v>
      </c>
      <c r="E36" s="199"/>
      <c r="F36" s="199">
        <v>3000</v>
      </c>
      <c r="G36" s="199">
        <f>F36</f>
        <v>3000</v>
      </c>
      <c r="H36" s="199">
        <f>G36</f>
        <v>3000</v>
      </c>
      <c r="I36" s="199"/>
      <c r="J36" s="199"/>
      <c r="K36" s="279"/>
    </row>
    <row r="37" spans="1:11" ht="18.75" customHeight="1" thickBot="1">
      <c r="A37" s="967" t="s">
        <v>136</v>
      </c>
      <c r="B37" s="968"/>
      <c r="C37" s="968"/>
      <c r="D37" s="968"/>
      <c r="E37" s="582">
        <f>E8+E14+E17+E35</f>
        <v>386591</v>
      </c>
      <c r="F37" s="582">
        <f aca="true" t="shared" si="5" ref="F37:K37">F8+F14+F17+F35</f>
        <v>386591</v>
      </c>
      <c r="G37" s="582">
        <f t="shared" si="5"/>
        <v>386591</v>
      </c>
      <c r="H37" s="582">
        <f t="shared" si="5"/>
        <v>264905</v>
      </c>
      <c r="I37" s="582">
        <f t="shared" si="5"/>
        <v>14324</v>
      </c>
      <c r="J37" s="582">
        <f t="shared" si="5"/>
        <v>0</v>
      </c>
      <c r="K37" s="583">
        <f t="shared" si="5"/>
        <v>0</v>
      </c>
    </row>
    <row r="38" ht="11.25" customHeight="1">
      <c r="C38" s="29"/>
    </row>
    <row r="39" spans="3:11" ht="12.75">
      <c r="C39" s="29"/>
      <c r="E39" s="36" t="s">
        <v>280</v>
      </c>
      <c r="F39" s="36"/>
      <c r="G39" s="36"/>
      <c r="H39" s="36"/>
      <c r="I39" s="36"/>
      <c r="J39" s="36"/>
      <c r="K39" s="36"/>
    </row>
    <row r="40" spans="1:11" ht="12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ht="12.75">
      <c r="C41" s="29"/>
    </row>
    <row r="42" ht="12.75">
      <c r="C42" s="29"/>
    </row>
    <row r="43" ht="12.75">
      <c r="C43" s="29"/>
    </row>
    <row r="44" ht="12.75">
      <c r="C44" s="29"/>
    </row>
  </sheetData>
  <mergeCells count="11">
    <mergeCell ref="G5:G6"/>
    <mergeCell ref="K5:K6"/>
    <mergeCell ref="H5:J5"/>
    <mergeCell ref="E1:K1"/>
    <mergeCell ref="A37:D37"/>
    <mergeCell ref="A3:K3"/>
    <mergeCell ref="A4:C4"/>
    <mergeCell ref="D4:D6"/>
    <mergeCell ref="E4:E6"/>
    <mergeCell ref="F4:F6"/>
    <mergeCell ref="G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2009-11-02T11:33:34Z</cp:lastPrinted>
  <dcterms:created xsi:type="dcterms:W3CDTF">2002-03-22T09:59:04Z</dcterms:created>
  <dcterms:modified xsi:type="dcterms:W3CDTF">2009-11-02T13:11:00Z</dcterms:modified>
  <cp:category/>
  <cp:version/>
  <cp:contentType/>
  <cp:contentStatus/>
</cp:coreProperties>
</file>