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2" activeTab="6"/>
  </bookViews>
  <sheets>
    <sheet name="Z 1.1a" sheetId="1" r:id="rId1"/>
    <sheet name="Z 1. 1" sheetId="2" r:id="rId2"/>
    <sheet name="Z 1. 2 " sheetId="3" r:id="rId3"/>
    <sheet name="Z 1.3" sheetId="4" r:id="rId4"/>
    <sheet name="z 1.3a" sheetId="5" r:id="rId5"/>
    <sheet name="z 1.3b" sheetId="6" r:id="rId6"/>
    <sheet name="Z 1.4" sheetId="7" r:id="rId7"/>
    <sheet name="Z 1.5" sheetId="8" r:id="rId8"/>
    <sheet name="Z 1.6" sheetId="9" r:id="rId9"/>
    <sheet name="Z 1.7" sheetId="10" r:id="rId10"/>
    <sheet name="Z 1.8" sheetId="11" r:id="rId11"/>
    <sheet name="z 1.9" sheetId="12" r:id="rId12"/>
    <sheet name="z 1.10" sheetId="13" r:id="rId13"/>
    <sheet name="Z 1.11" sheetId="14" r:id="rId14"/>
    <sheet name=" z 1.12" sheetId="15" r:id="rId15"/>
    <sheet name=" z 1.13" sheetId="16" r:id="rId16"/>
    <sheet name="z 1.14" sheetId="17" r:id="rId17"/>
    <sheet name="z 1.15" sheetId="18" r:id="rId18"/>
    <sheet name="z 1.16" sheetId="19" r:id="rId19"/>
  </sheets>
  <definedNames>
    <definedName name="_xlnm.Print_Area" localSheetId="1">'Z 1. 1'!$A$1:$K$181</definedName>
    <definedName name="_xlnm.Print_Area" localSheetId="2">'Z 1. 2 '!$A$1:$O$670</definedName>
    <definedName name="_xlnm.Print_Area" localSheetId="16">'z 1.14'!$A$1:$E$35</definedName>
    <definedName name="_xlnm.Print_Area" localSheetId="17">'z 1.15'!$A$1:$E$44</definedName>
    <definedName name="_xlnm.Print_Area" localSheetId="3">'Z 1.3'!$A$1:$N$33</definedName>
    <definedName name="_xlnm.Print_Area" localSheetId="4">'z 1.3a'!$A$1:$L$23</definedName>
    <definedName name="_xlnm.Print_Area" localSheetId="5">'z 1.3b'!$A$1:$J$22</definedName>
    <definedName name="_xlnm.Print_Area" localSheetId="6">'Z 1.4'!$A$1:$P$104</definedName>
    <definedName name="_xlnm.Print_Area" localSheetId="7">'Z 1.5'!$A$1:$E$32</definedName>
    <definedName name="_xlnm.Print_Area" localSheetId="8">'Z 1.6'!$A$1:$M$134</definedName>
    <definedName name="_xlnm.Print_Area" localSheetId="10">'Z 1.8'!$A$1:$M$112</definedName>
    <definedName name="_xlnm.Print_Area" localSheetId="11">'z 1.9'!$A$1:$H$14</definedName>
    <definedName name="_xlnm.Print_Titles" localSheetId="1">'Z 1. 1'!$6:$8</definedName>
    <definedName name="_xlnm.Print_Titles" localSheetId="2">'Z 1. 2 '!$3:$7</definedName>
  </definedNames>
  <calcPr fullCalcOnLoad="1"/>
</workbook>
</file>

<file path=xl/sharedStrings.xml><?xml version="1.0" encoding="utf-8"?>
<sst xmlns="http://schemas.openxmlformats.org/spreadsheetml/2006/main" count="2791" uniqueCount="1010">
  <si>
    <t>Gmina Kowale Oleckie</t>
  </si>
  <si>
    <t>Powiat Ełk</t>
  </si>
  <si>
    <t>Powiat Sejny</t>
  </si>
  <si>
    <t>część wyrównawcza subwencji ogólnej dla powiatów</t>
  </si>
  <si>
    <t>DOCHODY OGÓŁEM</t>
  </si>
  <si>
    <t>1. Dotacje celowe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</si>
  <si>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</si>
  <si>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</si>
  <si>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</si>
  <si>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</si>
  <si>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</si>
  <si>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</si>
  <si>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</si>
  <si>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</si>
  <si>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</si>
  <si>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</si>
  <si>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</si>
  <si>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</si>
  <si>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</si>
  <si>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</si>
  <si>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</si>
  <si>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</si>
  <si>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</si>
  <si>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</si>
  <si>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</si>
  <si>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</si>
  <si>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</si>
  <si>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</si>
  <si>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</si>
  <si>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</si>
  <si>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 6260 - dotacja z f-szy cel.na realiz.inwest.jedn.sekt.fin.publ.</t>
  </si>
  <si>
    <t>Wydatki majątkowe, w tym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</si>
  <si>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</si>
  <si>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</si>
  <si>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</si>
  <si>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</si>
  <si>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</si>
  <si>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</si>
  <si>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</si>
  <si>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</si>
  <si>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</si>
  <si>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</si>
  <si>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</si>
  <si>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</si>
  <si>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</si>
  <si>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</si>
  <si>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Centrum "Omega"</t>
  </si>
  <si>
    <t>§ 4217</t>
  </si>
  <si>
    <t>§ 4307</t>
  </si>
  <si>
    <t>§ 4427</t>
  </si>
  <si>
    <t>§ 4756</t>
  </si>
  <si>
    <t>Studium Policealne Hotelarstwa (zaoczne dla dorosłych)</t>
  </si>
  <si>
    <t>Wyrównanie  z tyt.rozliczenia dotacji za 2002rok</t>
  </si>
  <si>
    <t xml:space="preserve"> </t>
  </si>
  <si>
    <t>Udziały powiatu w podatkach stanow.dochód budżetu państwa</t>
  </si>
  <si>
    <t>podatek doch.od osób fizyczn.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</si>
  <si>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</si>
  <si>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</si>
  <si>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</si>
  <si>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</si>
  <si>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</si>
  <si>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</si>
  <si>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</si>
  <si>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</si>
  <si>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</si>
  <si>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</si>
  <si>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</si>
  <si>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</si>
  <si>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</si>
  <si>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</si>
  <si>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</si>
  <si>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</si>
  <si>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</si>
  <si>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</si>
  <si>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</si>
  <si>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</si>
  <si>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Wynagr. osobowe pracowników</t>
  </si>
  <si>
    <t>Nazwa zadania</t>
  </si>
  <si>
    <t xml:space="preserve">dochody z najmu i dzierżawy składników majątkowych </t>
  </si>
  <si>
    <t>§ 0690-opłaty i kary z tyt.gosp.korzystania ze środowiska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</si>
  <si>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</si>
  <si>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</si>
  <si>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</si>
  <si>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</si>
  <si>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</si>
  <si>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Tytuł projektu: Współczesność i perspektywy rozwoju przemysłu transportowego w Europie oraz ich konsekwencje dla środowiska naturalnego.</t>
  </si>
  <si>
    <t>COMENIUS - partnerskie projekty szkół</t>
  </si>
  <si>
    <t>854, 85495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</si>
  <si>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</si>
  <si>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</si>
  <si>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</si>
  <si>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</si>
  <si>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</si>
  <si>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>Stan środków pieniężnych  na koniec roku</t>
  </si>
  <si>
    <t>Opracowania geodez. i kartogr.</t>
  </si>
  <si>
    <t xml:space="preserve">Zakład Doskonalenia Zawodowego w Białymstoku </t>
  </si>
  <si>
    <t>Obligacje jednostek samorządu terytorialnego</t>
  </si>
  <si>
    <t>§ 911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</si>
  <si>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</si>
  <si>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</si>
  <si>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</si>
  <si>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</si>
  <si>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</si>
  <si>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</si>
  <si>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</si>
  <si>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</si>
  <si>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3240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</si>
  <si>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</si>
  <si>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</si>
  <si>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</si>
  <si>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</si>
  <si>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</si>
  <si>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</si>
  <si>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Starostwo Powiatowe                         w Olecku</t>
  </si>
  <si>
    <t>Dotacje celowe z budżetu na dofinans.zadań zleconych do realizacji stowarzyszeniom</t>
  </si>
  <si>
    <t>KULTURA I OCHRONA DZIEDZICTWA NARODOWEGO</t>
  </si>
  <si>
    <t>Wynagr. osobowe pracownik.</t>
  </si>
  <si>
    <t>Wynagrodzenia osobowe</t>
  </si>
  <si>
    <t>§ 4748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</si>
  <si>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</si>
  <si>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</si>
  <si>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</si>
  <si>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</si>
  <si>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</si>
  <si>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</si>
  <si>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</si>
  <si>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Powiatowe Centra Pomocy Rodzinie</t>
  </si>
  <si>
    <t>3</t>
  </si>
  <si>
    <t>4</t>
  </si>
  <si>
    <t>5</t>
  </si>
  <si>
    <t>Stosunek %</t>
  </si>
  <si>
    <t>Powiatowy Inspektprat Nadzoru Budowlanego</t>
  </si>
  <si>
    <t xml:space="preserve">              Załącznik nr 1.1a</t>
  </si>
  <si>
    <t>% planu</t>
  </si>
  <si>
    <t xml:space="preserve">    4. Dotacje uzyskane z funduszy celowych                      ( § 2440, § 2690, § 6260)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</si>
  <si>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</si>
  <si>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</si>
  <si>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</si>
  <si>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</si>
  <si>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</si>
  <si>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</si>
  <si>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</si>
  <si>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</si>
  <si>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</si>
  <si>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</si>
  <si>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</si>
  <si>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Komenda Powiatowa Państwowej Straży Pożarnej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</si>
  <si>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</si>
  <si>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</si>
  <si>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</si>
  <si>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Załącznik Nr 1.13</t>
  </si>
  <si>
    <t>Załącznik Nr 1.12</t>
  </si>
  <si>
    <t xml:space="preserve">Załącznik Nr 1.3b </t>
  </si>
  <si>
    <t xml:space="preserve">Załącznik Nr 1.3a </t>
  </si>
  <si>
    <t xml:space="preserve">Załącznik Nr 1.3 </t>
  </si>
  <si>
    <t xml:space="preserve">                                                                          Załącznik Nr 1.2 </t>
  </si>
  <si>
    <t>Załącznik Nr 1.1</t>
  </si>
  <si>
    <t>Plan dotacji</t>
  </si>
  <si>
    <t>Wskaźnik %</t>
  </si>
  <si>
    <t>Szkolenie członków korpusu służby cywilnej</t>
  </si>
  <si>
    <t>Wydatki na zakupy inwestycyjne</t>
  </si>
  <si>
    <t>Uposaż.żołn. zawod. i nadtermin.oraz funkcj.</t>
  </si>
  <si>
    <t>Miasto Białystok</t>
  </si>
  <si>
    <t>Wydatki inwestycyjne</t>
  </si>
  <si>
    <t>Dotacje na dofinansow. Inwestycji</t>
  </si>
  <si>
    <t>Powiat Giżycki</t>
  </si>
  <si>
    <t>Ośrodki adopcyjno-opiekuńcze</t>
  </si>
  <si>
    <t xml:space="preserve">Plan  na rok 2008 </t>
  </si>
  <si>
    <t xml:space="preserve">                               Wykonanie  wydatków za I półrocze 2008 roku na wieloletnie programy inwestycyjne realizowane w latach 2008 - 2011                                                                                         </t>
  </si>
  <si>
    <t>Stan środków obrotowych  na koniec okresu</t>
  </si>
  <si>
    <t>§ 4218</t>
  </si>
  <si>
    <t>§ 4219</t>
  </si>
  <si>
    <t>§ 4308</t>
  </si>
  <si>
    <t>§ 4378</t>
  </si>
  <si>
    <t>§ 4758</t>
  </si>
  <si>
    <t>Plan przychodów na 2008 rok</t>
  </si>
  <si>
    <t>Wykonanie przychodów za I półrocze 2008 roku</t>
  </si>
  <si>
    <t>Należności i pozostałe środki obrotowe</t>
  </si>
  <si>
    <t>Gospodarstwo Pomocnicze przy Zespole Szkół Licealnych i Zawodowych w Olecku</t>
  </si>
  <si>
    <t>Zobowiązania na koniec okresu</t>
  </si>
  <si>
    <t>Wsparcie zadań publicznych w zakresie kultury, sztuki,ochrony dóbr kultury, tradycji w tym mniejszości narodowych oraz rozwój i promocja walorów turystycznych powiatu  udzielone dla Stowarzyszenia Kulturalnego "Przypisani Północy".</t>
  </si>
  <si>
    <t>Powiat Gołdap</t>
  </si>
  <si>
    <t>Powiat Węgorzewo</t>
  </si>
  <si>
    <t>Miasto Suwałki</t>
  </si>
  <si>
    <t>Wykonanie dochodów i wydatków bieżących zadań własnych powiatu za I półrocze  2008 roku</t>
  </si>
  <si>
    <t>Rózne opłaty i składki</t>
  </si>
  <si>
    <t>Priorytet: VII Promocja integracji społecznej</t>
  </si>
  <si>
    <t>Działanie 7.1  Rozwój i upowszechnianie aktywnej integracji</t>
  </si>
  <si>
    <t>Poddziałanie 7.1.2  Rozwój i upowszechnianie aktywnej integracji przez Powiatowe Centra Pomocy Rodzinie</t>
  </si>
  <si>
    <t>Tytuł projektu: Szansa na lepszą przyszłość</t>
  </si>
  <si>
    <t>852, 85232</t>
  </si>
  <si>
    <r>
      <t xml:space="preserve">               </t>
    </r>
    <r>
      <rPr>
        <b/>
        <sz val="10"/>
        <rFont val="Arial CE"/>
        <family val="0"/>
      </rPr>
      <t>Wykonanie dochodów Budżetu Pństwa za I półrocze 2008 roku</t>
    </r>
  </si>
  <si>
    <t>2008 r. ogółem: w tym:</t>
  </si>
  <si>
    <t>§ 6058</t>
  </si>
  <si>
    <t>§ 6059</t>
  </si>
  <si>
    <t xml:space="preserve">Poniesione wydatki       </t>
  </si>
  <si>
    <t>Poniesione wydatki</t>
  </si>
  <si>
    <t>Poniesione wydatki:</t>
  </si>
  <si>
    <t>Pierwsze półrocze 2008 rok</t>
  </si>
  <si>
    <t>Wykonane wydatki za I półrocze  2008r.  (8+12)</t>
  </si>
  <si>
    <t>750, 75075</t>
  </si>
  <si>
    <t>2.3</t>
  </si>
  <si>
    <t>2.4</t>
  </si>
  <si>
    <t>2.5</t>
  </si>
  <si>
    <t>Tytuł projektu: Wirtualny przewodnik po krainie EGO</t>
  </si>
  <si>
    <t>Priorytet 9: Polityka regionalna i działania transgraniczne</t>
  </si>
  <si>
    <t>Norweski Mechanizm Finansowy</t>
  </si>
  <si>
    <t>2008 r. ogółem, w tym:</t>
  </si>
  <si>
    <t xml:space="preserve">Wynagrodzenia osobowe </t>
  </si>
  <si>
    <t>§ 4015</t>
  </si>
  <si>
    <t>Rok 2008 Ogółem:, z tego:</t>
  </si>
  <si>
    <t>§ 4018</t>
  </si>
  <si>
    <t>§ 4118</t>
  </si>
  <si>
    <t>§ 4128</t>
  </si>
  <si>
    <t>§ 4178</t>
  </si>
  <si>
    <t>§ 4016</t>
  </si>
  <si>
    <t>§ 4115</t>
  </si>
  <si>
    <t>§ 4116</t>
  </si>
  <si>
    <t>§ 4125</t>
  </si>
  <si>
    <t>§ 4126</t>
  </si>
  <si>
    <t xml:space="preserve">Wynagrodzenia bezosobowe </t>
  </si>
  <si>
    <t>§ 4175</t>
  </si>
  <si>
    <t>Priorytet: VI Rynek Pracy otwarty dla wszystkich</t>
  </si>
  <si>
    <t>Działanie 6.1  Poprawa dostępu do zatrudnienia oraz wspieranie aktywności zawodowej w regionie</t>
  </si>
  <si>
    <t>Poddziałanie 6.1.2  Wsparcie powiatowych i wojewódzkich urzędów pracy w trealizacji zadań na rzecz aktywności zawodowej osób bezrobotnych w regionie "Kompetentny pracownik"</t>
  </si>
  <si>
    <t>853, 85333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</si>
  <si>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</si>
  <si>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</si>
  <si>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</si>
  <si>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</si>
  <si>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</si>
  <si>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</si>
  <si>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</si>
  <si>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</si>
  <si>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</si>
  <si>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</si>
  <si>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</si>
  <si>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Opłaty i składki</t>
  </si>
  <si>
    <t>§ 4435</t>
  </si>
  <si>
    <t>§ 4436</t>
  </si>
  <si>
    <t>§ 4755</t>
  </si>
  <si>
    <t>2008r. wydatki inwestycyjne</t>
  </si>
  <si>
    <t xml:space="preserve">                                     Zrealizowane wydatki na programy i projekty realizowane ze środków pochodzących z  funduszy strukturalnych i Funduszu Spójności za I półrocze 2008 r.</t>
  </si>
  <si>
    <t>Umasowienie sportu wsród dzieci, młodzieży, dorosłych, promocja powiatu na imprezach ogólnopolskich oraz organizacja imprez ponadlokalnych na terenie powiatu oleckiego udzielone dla Powiatowego Oleckiego Stowarzyszenia Sportowego i Oleckiego Stowarzyszenia Aktywnych "Zamek".</t>
  </si>
  <si>
    <t>Dochody własne ogółem,   w tym:</t>
  </si>
  <si>
    <t>Załącznik Nr 1.9</t>
  </si>
  <si>
    <t>Załącznik Nr 1.10</t>
  </si>
  <si>
    <t>Nagrody i wyd.nie zal.do wynagr.</t>
  </si>
  <si>
    <t>Wydatki          z tytułu poręczeń                     i gwarancji</t>
  </si>
  <si>
    <t>Struktura %</t>
  </si>
  <si>
    <t>struktura %</t>
  </si>
  <si>
    <t>z tego: finansowane środkami własnymi</t>
  </si>
  <si>
    <t>Plan wydatków na 2007 rok ogółem</t>
  </si>
  <si>
    <t>Wykonanie wydatków za I półrocze 2007 roku</t>
  </si>
  <si>
    <t xml:space="preserve">Wykonane dochody do przekazania do budżetu państwa                            </t>
  </si>
  <si>
    <t>Zakup leków i środ. Medycz.</t>
  </si>
  <si>
    <t>Zakup usług telefonii stacjonar.</t>
  </si>
  <si>
    <t>Zakup materiał. i wyposaż.</t>
  </si>
  <si>
    <t>Składki na ubezpieczenie  zdrowotne  osób nie objętych obowiązkowym ubezpieczeniem zdrowotnym</t>
  </si>
  <si>
    <t>Plan dotacji na 2007 rok ogółem</t>
  </si>
  <si>
    <t>Wynagrodz. Osob. pracowników</t>
  </si>
  <si>
    <t>Dodatkowe wynagrodz. roczne</t>
  </si>
  <si>
    <t>Wykonanie dotacji za I półrocze 2007 roku</t>
  </si>
  <si>
    <t>Wykonanie dotacji za            I półrocze 2007 roku</t>
  </si>
  <si>
    <t>Procent wykonania do planu</t>
  </si>
  <si>
    <t>Struktura procentowa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</si>
  <si>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</si>
  <si>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</si>
  <si>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</si>
  <si>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</si>
  <si>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</si>
  <si>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</si>
  <si>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</si>
  <si>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</si>
  <si>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</si>
  <si>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</si>
  <si>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</si>
  <si>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</si>
  <si>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</si>
  <si>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</si>
  <si>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</si>
  <si>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</si>
  <si>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</si>
  <si>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</si>
  <si>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</si>
  <si>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</si>
  <si>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</si>
  <si>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Zakup akces. komputerowych</t>
  </si>
  <si>
    <t>Zakup akcesor. komputerowych</t>
  </si>
  <si>
    <t>Wydat.nie zalicz.do wynagr.</t>
  </si>
  <si>
    <t>Wykonanie dotacji celowych na zadania własne powiatu realizowane przez podmioty należące i nie należące do sektora finansów publicznych za I półrocze 2008roku</t>
  </si>
  <si>
    <t>Plan na rok 2008</t>
  </si>
  <si>
    <t>Wykonanie dochodów i wydatków związanych z zadaniami  realizowanymi na podstwaie umów (porozumień) z jednostkami samorządu terytorialnego w 2008 roku</t>
  </si>
  <si>
    <t>Plan dotacji na 2008 rok ogółem</t>
  </si>
  <si>
    <t xml:space="preserve">Plan wydatków  finansowanch         z umów                     i porozumień w 2008 roku </t>
  </si>
  <si>
    <t>Wykonanie wydatków za I półrocze 2008 roku</t>
  </si>
  <si>
    <t>POROZUMIENIA I UMOWY</t>
  </si>
  <si>
    <t>Wykonanie dochodów i wydatków związanych z realizacją zadań z zakresu administracji rządowej i innych zadań zleconych odrębnymi ustawami za I półrocze  2008 roku</t>
  </si>
  <si>
    <t>Plan na 2008rok dochodów - dotacji ogółem</t>
  </si>
  <si>
    <t>Wykonanie za I półrocze 2008 roku dochodów - dotacji</t>
  </si>
  <si>
    <t>Plan wydatków na 2008 rok ogółem</t>
  </si>
  <si>
    <t xml:space="preserve">Załącznik nr 1.4 </t>
  </si>
  <si>
    <t>Dotacja na współfinansowanie remontu i modernizacji budynku oraz jego wyposażenie na potrzeby DPS przy SP ZZOD Olecko Kolonia 4</t>
  </si>
  <si>
    <t>Wykonanie dotacji podmiotowych za I półrocze  2008 roku</t>
  </si>
  <si>
    <t>Wykonanie  przychodów i wydatków dochodów własnych jednostek budżetowych za I półrocze 2008 roku</t>
  </si>
  <si>
    <t>Plan dochodów na 2008 rok</t>
  </si>
  <si>
    <t>Wykonanie dochodów za I półrocze 2008 roku</t>
  </si>
  <si>
    <t>Plan wydatków  na 2008 rok</t>
  </si>
  <si>
    <t xml:space="preserve">     Wykonanie przychodów i wydatków Powiatowego Funduszu Ochrony Środowiska  i Gospodarki Wodnej za I półrocze 2008 roku</t>
  </si>
  <si>
    <t>Plan na 2008 r</t>
  </si>
  <si>
    <t>Wykonanie za                                            I półrocze 2008 roku</t>
  </si>
  <si>
    <t>§ 4700 - szkolenia pracowników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</si>
  <si>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</si>
  <si>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</si>
  <si>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</si>
  <si>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2440 - dotacje przekazane z funduszy celowych na realizację zadań bieżących dla jednostek sektora finansów publicznych</t>
  </si>
  <si>
    <t xml:space="preserve">§ 4750 - zakup akcesoriów komputerowych </t>
  </si>
  <si>
    <t>§ 6120 - wydatki na zakupy inwestycyjne</t>
  </si>
  <si>
    <t>Wykonanie  przychodów i wydatków Powiatowego Funduszu Gospodarki Zasobem Geodezyjnym i Kartograficznym za I półrocze 2008 roku</t>
  </si>
  <si>
    <t>Załącznik Nr 1.5</t>
  </si>
  <si>
    <t>Załącznik Nr 1.6</t>
  </si>
  <si>
    <t xml:space="preserve">Załącznik Nr 1.7 </t>
  </si>
  <si>
    <t xml:space="preserve">                                                                                                  Załącznik Nr 1.8 </t>
  </si>
  <si>
    <t>Załącznik Nr 1.11</t>
  </si>
  <si>
    <t>Wykonanie dotacji przedmiotowych  za I półrocze 2008roku</t>
  </si>
  <si>
    <t xml:space="preserve">                  Załacznik Nr 1.14</t>
  </si>
  <si>
    <t>Załącznik Nr 1.15</t>
  </si>
  <si>
    <t>Załącznik Nr 1.16</t>
  </si>
  <si>
    <t>OGÓŁEM KWOTA DOTACJI</t>
  </si>
  <si>
    <t>Wykonanie  przychodów i kosztów gospodarstwa pomocniczego jednostek budżetowych za I półrocze 2008 roku</t>
  </si>
  <si>
    <t>w tym: z dotacji</t>
  </si>
  <si>
    <t>Wykonanie dochodów                        za I półrocze 2008 roku</t>
  </si>
  <si>
    <t>Plan kosztów  na 2008 rok</t>
  </si>
  <si>
    <t>Wykonanie kosztów za I półrocze 2008 roku</t>
  </si>
  <si>
    <t>Komenda Powiatowa Pa}stwowej Strazy Pozarnej w Olecku</t>
  </si>
  <si>
    <t>Stanisław Lucjan Ramoptowski</t>
  </si>
  <si>
    <t>Staniosław Lucjan Ramotowski</t>
  </si>
  <si>
    <t>Źródła sfinansowania deficytu lub rozdysponowania nadwyżki budżetowej, wykonanie przychodów i rozchodów budżetu za I  półrocze 2008 roku</t>
  </si>
  <si>
    <t>VII. Dochody z innych źródeł</t>
  </si>
  <si>
    <t>B. Ogółem subwencje i dotacje (V+VI+VII)</t>
  </si>
  <si>
    <t>REALIZACJA PLANU DOCHODÓW BUDŻETU POWIATU ZA I PÓŁROCZE 2008 ROKU</t>
  </si>
  <si>
    <t>Wykonanie              za   I   półrocze   2008 r.</t>
  </si>
  <si>
    <t>Plan roczny  2008       (po zmianach)</t>
  </si>
  <si>
    <t>wydat. inwestyc. jed. budżet.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</si>
  <si>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</si>
  <si>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</si>
  <si>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</si>
  <si>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</si>
  <si>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Rozdz.</t>
  </si>
  <si>
    <t>Jednostka realizująca zadanie</t>
  </si>
  <si>
    <t>Starostwo Powiatowe</t>
  </si>
  <si>
    <t>Budowa i utrzymanie urządzeń wodno-melioracyjnych</t>
  </si>
  <si>
    <t>Gospodarka mieszkaniowa</t>
  </si>
  <si>
    <t>Gospodarka gruntami  i nieruchomościami</t>
  </si>
  <si>
    <t>0470</t>
  </si>
  <si>
    <t xml:space="preserve">wpływy z opłat za zarząd i użytkowanie wieczyste </t>
  </si>
  <si>
    <t>dochody z najmu i dzierżawy</t>
  </si>
  <si>
    <t>0760</t>
  </si>
  <si>
    <t>wpływy z tytułu przekształcenia prawa użytkowania wieczystego w prawo własności</t>
  </si>
  <si>
    <t>0770</t>
  </si>
  <si>
    <t>wpłaty z tytułu odpłatnego nabycia prawa własn.</t>
  </si>
  <si>
    <t>wpływy ze sprzedaży składników majątkowych</t>
  </si>
  <si>
    <t>Razem</t>
  </si>
  <si>
    <t>Wynagr. osob. członk. korpusu służby cywil.</t>
  </si>
  <si>
    <t xml:space="preserve">dotacje celowe otrzymane z gmin na zadania bieżące </t>
  </si>
  <si>
    <t>Ośrodek Szkolno-Wychowawczy dla Dzieci Głuchych w Olecku</t>
  </si>
  <si>
    <t>Zespół Szkół Licealnych i Zawodowych w Olecku</t>
  </si>
  <si>
    <t>f)</t>
  </si>
  <si>
    <t>Szkolenia pracowników</t>
  </si>
  <si>
    <t>Zakup środków żywności</t>
  </si>
  <si>
    <t>Zakup leków i mater.medycz.</t>
  </si>
  <si>
    <t>Szkolenie pracowników</t>
  </si>
  <si>
    <t>GOSPODARKA MIESZKANIOWA ORAZ NIEMATERIALNE USŁUGI KOMUNALNE</t>
  </si>
  <si>
    <t>Dotacje celowe przekazane gminie na zadania bieżące</t>
  </si>
  <si>
    <t>2130</t>
  </si>
  <si>
    <t>Wpływy z opłat za zarząd nieruchomościami</t>
  </si>
  <si>
    <t xml:space="preserve">Komenda Powiatowa Państwowej Straży Pożarnej </t>
  </si>
  <si>
    <t>Powiatowy Zarząd Dróg                 w Olecku</t>
  </si>
  <si>
    <t xml:space="preserve">Uposaż.żołnierzy zawodowych i nadterminow. oraz funkcjonariuszy </t>
  </si>
  <si>
    <t>Pozost.podatki na rzecz budżetów j.s.t.</t>
  </si>
  <si>
    <t xml:space="preserve">Wydatki na zakupy inwestycyjne </t>
  </si>
  <si>
    <t>Placówki Opiekuńczo-Wychowawcze</t>
  </si>
  <si>
    <t>dotacje otrzymane z gminy na zakupy inwestycyjne</t>
  </si>
  <si>
    <t>Komenda Powiatowa Państwowej Straży Pożarnej w Olecku</t>
  </si>
  <si>
    <t>0590</t>
  </si>
  <si>
    <t>Wpływy z opłat na koncesje i licencje</t>
  </si>
  <si>
    <t>Plan 2008</t>
  </si>
  <si>
    <t>- na zadania zlecone (§ 2110 , § 2120 i § 6410)</t>
  </si>
  <si>
    <t xml:space="preserve">- w ramach porozumień i umów z j.s.t </t>
  </si>
  <si>
    <t>- dotacje rozwojowe</t>
  </si>
  <si>
    <t>2. Dochody z innych źródeł</t>
  </si>
  <si>
    <t>3. Subwencje</t>
  </si>
  <si>
    <t>Starosta Olecki</t>
  </si>
  <si>
    <t>Stanisław Lucjan Ramotowski</t>
  </si>
  <si>
    <t xml:space="preserve">    5. Dotacje rozwojowe</t>
  </si>
  <si>
    <t xml:space="preserve">    2. Dotacje celowe na zadania z zakresu administracji rządowej wykonywane  przez powiat  § 2110, § 2120 i § 6410</t>
  </si>
  <si>
    <t xml:space="preserve">    3. Dotacje celowe na zadania w ramach umów i porozumień z jst</t>
  </si>
  <si>
    <t>§ 4360-zakup rozmów telefonii komórkowej</t>
  </si>
  <si>
    <t>0</t>
  </si>
  <si>
    <t>Skł. na ubezp. zdrow.osób nie obj. obow.ubezp.zdrow.</t>
  </si>
  <si>
    <t>17.</t>
  </si>
  <si>
    <t>Gospodarka komunalna i ochrony środowiska</t>
  </si>
  <si>
    <t>Fundusz Ochrony Środowiska i Gospodarki Wodnej</t>
  </si>
  <si>
    <t>6060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</si>
  <si>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</si>
  <si>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</si>
  <si>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</si>
  <si>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</si>
  <si>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</si>
  <si>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</si>
  <si>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</si>
  <si>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</si>
  <si>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</si>
  <si>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</si>
  <si>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</si>
  <si>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</si>
  <si>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</si>
  <si>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</si>
  <si>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</si>
  <si>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</si>
  <si>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</si>
  <si>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</si>
  <si>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</si>
  <si>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</si>
  <si>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</si>
  <si>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</si>
  <si>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</si>
  <si>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</si>
  <si>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</si>
  <si>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</si>
  <si>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</si>
  <si>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</si>
  <si>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</si>
  <si>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</si>
  <si>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</si>
  <si>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</si>
  <si>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</si>
  <si>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</si>
  <si>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</si>
  <si>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</si>
  <si>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</si>
  <si>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</si>
  <si>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</si>
  <si>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</si>
  <si>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</si>
  <si>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</si>
  <si>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</si>
  <si>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</si>
  <si>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</si>
  <si>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</si>
  <si>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</si>
  <si>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</si>
  <si>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</si>
  <si>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</si>
  <si>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</si>
  <si>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</si>
  <si>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</si>
  <si>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</si>
  <si>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</si>
  <si>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</si>
  <si>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</si>
  <si>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</si>
  <si>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</si>
  <si>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</si>
  <si>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</si>
  <si>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</si>
  <si>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</si>
  <si>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</si>
  <si>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</si>
  <si>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</si>
  <si>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</si>
  <si>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</si>
  <si>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</si>
  <si>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</si>
  <si>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</si>
  <si>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</si>
  <si>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</si>
  <si>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</si>
  <si>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</si>
  <si>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</si>
  <si>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</si>
  <si>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</si>
  <si>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</si>
  <si>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</si>
  <si>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</si>
  <si>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</si>
  <si>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</si>
  <si>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 xml:space="preserve">            Wykonanie pozostałych wydatków majątkowych za I półrocze 2008 roku</t>
  </si>
  <si>
    <t>Plan na 2008 rok</t>
  </si>
  <si>
    <t>Wykonanie za I półrocze 2008 roku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</si>
  <si>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</si>
  <si>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</si>
  <si>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</si>
  <si>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</si>
  <si>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</si>
  <si>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</si>
  <si>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</si>
  <si>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</si>
  <si>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</si>
  <si>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</si>
  <si>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</si>
  <si>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</si>
  <si>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</si>
  <si>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</si>
  <si>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</si>
  <si>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</si>
  <si>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</si>
  <si>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</si>
  <si>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</si>
  <si>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</si>
  <si>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</si>
  <si>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</si>
  <si>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</si>
  <si>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</si>
  <si>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</si>
  <si>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</si>
  <si>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</si>
  <si>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</si>
  <si>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</si>
  <si>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</si>
  <si>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</si>
  <si>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</si>
  <si>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</si>
  <si>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</si>
  <si>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</si>
  <si>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</si>
  <si>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</si>
  <si>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</si>
  <si>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</si>
  <si>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</si>
  <si>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</si>
  <si>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</si>
  <si>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</si>
  <si>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</si>
  <si>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</si>
  <si>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</si>
  <si>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</si>
  <si>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</si>
  <si>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</si>
  <si>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</si>
  <si>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</si>
  <si>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</si>
  <si>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</si>
  <si>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</si>
  <si>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</si>
  <si>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</si>
  <si>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</si>
  <si>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</si>
  <si>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</si>
  <si>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</si>
  <si>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</si>
  <si>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</si>
  <si>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</si>
  <si>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</si>
  <si>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</si>
  <si>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</si>
  <si>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</si>
  <si>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</si>
  <si>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</si>
  <si>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</si>
  <si>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</si>
  <si>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</si>
  <si>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851, 85111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</si>
  <si>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</si>
  <si>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</si>
  <si>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</si>
  <si>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</si>
  <si>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</si>
  <si>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</si>
  <si>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</si>
  <si>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</si>
  <si>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</si>
  <si>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</si>
  <si>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</si>
  <si>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</si>
  <si>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</si>
  <si>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</si>
  <si>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</si>
  <si>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</si>
  <si>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</si>
  <si>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</si>
  <si>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</si>
  <si>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</si>
  <si>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</si>
  <si>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</si>
  <si>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</si>
  <si>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Rehabilitacja zawodowa i społeczna</t>
  </si>
  <si>
    <t>Gmina Olecko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</si>
  <si>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</si>
  <si>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</si>
  <si>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</si>
  <si>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</si>
  <si>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</si>
  <si>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</si>
  <si>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Szkoły prowadzone przez Jolantę i Cezarego Dzioba w Kowalach Oleckich</t>
  </si>
  <si>
    <t>Społeczne Towarzystwo Oświatowe w Olecku</t>
  </si>
  <si>
    <t>Ogółem Oswiata i Wychowanie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</si>
  <si>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</si>
  <si>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</si>
  <si>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</si>
  <si>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</si>
  <si>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</si>
  <si>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</si>
  <si>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</si>
  <si>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</si>
  <si>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</si>
  <si>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85395</t>
  </si>
  <si>
    <t>4217</t>
  </si>
  <si>
    <t>4307</t>
  </si>
  <si>
    <t>4427</t>
  </si>
  <si>
    <t>85446</t>
  </si>
  <si>
    <t>Dokształcanie i doskonalenie nauczycieli</t>
  </si>
  <si>
    <t>"Przebudowa odcinka drogi powiatowej nr 1899N Olecko-Krupin-Szczecinki km 4 - I etap</t>
  </si>
  <si>
    <t>Przebudowa dróg powiatowych  w mieście Olecko (w zakresie dokumentacji projektowej - ulice Grunwaldzka, Kościuszki, Norwida, Dąbrowskiej)</t>
  </si>
  <si>
    <t xml:space="preserve">Plan na rok budżetowy 2008 </t>
  </si>
  <si>
    <t>Wykonanie za I półrocze 2008 (8+9+10+11)</t>
  </si>
  <si>
    <t>Wykonane wydatki za I półrocze 2008 roku</t>
  </si>
  <si>
    <t>Termomodernizacja budynków powiatu</t>
  </si>
  <si>
    <t>Przebudowa drogi powiatowej nr 1857 N Orłowo-Wronki-Połom-Straduny, na odcinku Wronki - Sajzy (w roku 2008 w zakresie wykonania dokumentacji projektowej)</t>
  </si>
  <si>
    <t>Budowa dróch zatok autobusowych w miejscowości Lenarty</t>
  </si>
  <si>
    <t>Wykonanie  wydatków za I półrocze 2008</t>
  </si>
  <si>
    <t>Wykonanie za I półrocze  2008 (8+9+10+11)</t>
  </si>
  <si>
    <t xml:space="preserve">                             Wykonanie zadań inwestycyjnych za I półrocze  2008 roku                                                                                              </t>
  </si>
  <si>
    <t>Budowa chodnika w miejscowości Nory - 0,450 km</t>
  </si>
  <si>
    <t>Budowa chodnika przy ul. Środkowej - 201 mb</t>
  </si>
  <si>
    <t>Przebudowa chodnika przy ul. Szosa Świętajno - 88,2 mb</t>
  </si>
  <si>
    <t>Zakup  sprzętu dla grupy wodno-nurkowej</t>
  </si>
  <si>
    <t>Zakup wentylatora oddymiającego i zestawu hydraulicznego ratownictwa drogowego</t>
  </si>
  <si>
    <t>Przyłączenie sieci, urządzen i instalacji elektrycznych w budynku dydaktyczno-warsztatowym przy ZSLiZ</t>
  </si>
  <si>
    <t>Roboty remontowe i adaptacyjne budynku przy ul. Armii Krajowej 30, w którym mieści się Biblioteka Pedagogiczna i Urząd Pracy</t>
  </si>
  <si>
    <t>Wykonanie lądowiska dla helikoptera przy Szpitalu Powiatowym w Olecku</t>
  </si>
  <si>
    <t>Wykonanie dróg dojazdowych przy Szpitalu Powiatowym w Olecku</t>
  </si>
  <si>
    <t>Wykonanie robót instalacyjno-uruchomieniowo-wyposażeniowych, szaf klimatyzacyjnych produkcji KLIMOR usytuowanych na poziomie technicznym - 5 piętro Szpitala Powiatowego w Olecku</t>
  </si>
  <si>
    <t>Starostwo Powiatowe                           w Olecku</t>
  </si>
  <si>
    <t>12.</t>
  </si>
  <si>
    <t xml:space="preserve">Wykonanie przepięcia instalacji w kotłowni szpitala dostarczającego ciepło technologiczne do central wentylacji i klimatyzacji </t>
  </si>
  <si>
    <t>Pochodne od wynagrodzerń</t>
  </si>
  <si>
    <t>dotacje</t>
  </si>
  <si>
    <t>Z tego:</t>
  </si>
  <si>
    <t>wynagrodznia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</si>
  <si>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</si>
  <si>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</si>
  <si>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</si>
  <si>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</si>
  <si>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</si>
  <si>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</si>
  <si>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</si>
  <si>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</si>
  <si>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</si>
  <si>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</si>
  <si>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</si>
  <si>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</si>
  <si>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</si>
  <si>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</si>
  <si>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</si>
  <si>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</si>
  <si>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</si>
  <si>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</si>
  <si>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</si>
  <si>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</si>
  <si>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</si>
  <si>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</si>
  <si>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>na zadania bieżące realizowane na podstawie porozumień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</si>
  <si>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</si>
  <si>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</si>
  <si>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</si>
  <si>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</si>
  <si>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</si>
  <si>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</si>
  <si>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</si>
  <si>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</si>
  <si>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</si>
  <si>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</si>
  <si>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</si>
  <si>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</si>
  <si>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</si>
  <si>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</si>
  <si>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</si>
  <si>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</si>
  <si>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</si>
  <si>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</si>
  <si>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</si>
  <si>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</si>
  <si>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</si>
  <si>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</si>
  <si>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</si>
  <si>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</si>
  <si>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</si>
  <si>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</si>
  <si>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</si>
  <si>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</si>
  <si>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</si>
  <si>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</si>
  <si>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</si>
  <si>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</si>
  <si>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</si>
  <si>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</si>
  <si>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</si>
  <si>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</si>
  <si>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</si>
  <si>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z tego: finansowane dotacją z Urzędu Miasta</t>
  </si>
  <si>
    <t>dot. cel. przek. gminie na zad. bież real. na podst.poroz.j.s.t.</t>
  </si>
  <si>
    <t>92195</t>
  </si>
  <si>
    <t>Wydatki inwestycyjne jednostek budżetowych</t>
  </si>
  <si>
    <t>80147</t>
  </si>
  <si>
    <t>80148</t>
  </si>
  <si>
    <t>80197</t>
  </si>
  <si>
    <t>Gospodarstwo pomocnicze</t>
  </si>
  <si>
    <t>2420</t>
  </si>
  <si>
    <t>Dotacja z budżetu dla gospodarstwa pomocniczego na pierwsze wyposażenie w środki obrotowe</t>
  </si>
  <si>
    <t>4160</t>
  </si>
  <si>
    <t>Pokrycie przyjętych zobowiązań po likwidowanym SP ZOZ</t>
  </si>
  <si>
    <t>6220</t>
  </si>
  <si>
    <t>Dotacja celowa z budżetu na dofinansowanie kosztów realizacji inwestycji innych jednostek sektora finansów publicznych</t>
  </si>
  <si>
    <t>85117</t>
  </si>
  <si>
    <t>Jednostki specjalistycznego poradnictwa, mieszkania chronione                            i ośrodki interwencji kryzysowej</t>
  </si>
  <si>
    <t>85232</t>
  </si>
  <si>
    <t>85226</t>
  </si>
  <si>
    <t>Ośrodki adopcyjno-opiekuńcz</t>
  </si>
  <si>
    <t>Centra integracji społecznej</t>
  </si>
  <si>
    <t>Rehabilitacja zawodowa  i społeczna osób niepełnosprawnych</t>
  </si>
  <si>
    <t>4378</t>
  </si>
  <si>
    <t>4758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</si>
  <si>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</si>
  <si>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</si>
  <si>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</si>
  <si>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</si>
  <si>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</si>
  <si>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</si>
  <si>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</si>
  <si>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</si>
  <si>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</si>
  <si>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</si>
  <si>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</si>
  <si>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>4178</t>
  </si>
  <si>
    <t>4218</t>
  </si>
  <si>
    <t>4308</t>
  </si>
  <si>
    <t>4219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</si>
  <si>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</si>
  <si>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</si>
  <si>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</si>
  <si>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</si>
  <si>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</si>
  <si>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</si>
  <si>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</si>
  <si>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</si>
  <si>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</si>
  <si>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</si>
  <si>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</si>
  <si>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</si>
  <si>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</si>
  <si>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</si>
  <si>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</si>
  <si>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</si>
  <si>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</si>
  <si>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</si>
  <si>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</si>
  <si>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</si>
  <si>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</si>
  <si>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Przedszkola specjalne</t>
  </si>
  <si>
    <t>80105</t>
  </si>
  <si>
    <t>subwencja uzupełniająca części wyrównwczej subwencji ogólnej</t>
  </si>
  <si>
    <t>Dodatkowe wynagr. roczne</t>
  </si>
  <si>
    <t>L.p.</t>
  </si>
  <si>
    <t>A.</t>
  </si>
  <si>
    <t>B.</t>
  </si>
  <si>
    <t>C.</t>
  </si>
  <si>
    <t>Dotacje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</si>
  <si>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</si>
  <si>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</si>
  <si>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</si>
  <si>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</si>
  <si>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</si>
  <si>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</si>
  <si>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</si>
  <si>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</si>
  <si>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</si>
  <si>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</si>
  <si>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</si>
  <si>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</si>
  <si>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</si>
  <si>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środki na dofin. własnych inwestycji otrzym.z innych źródeł</t>
  </si>
  <si>
    <t>2. Dochody własne</t>
  </si>
  <si>
    <t>w tym:</t>
  </si>
  <si>
    <t>Dotacja na współfinansowanie zakupu sprzętu do działań na akwenach wodnych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</si>
  <si>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</si>
  <si>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</si>
  <si>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</si>
  <si>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</si>
  <si>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</si>
  <si>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</si>
  <si>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</si>
  <si>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</si>
  <si>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</si>
  <si>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</si>
  <si>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</si>
  <si>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</si>
  <si>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</si>
  <si>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</si>
  <si>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</si>
  <si>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</si>
  <si>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</si>
  <si>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</si>
  <si>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</si>
  <si>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6298</t>
  </si>
  <si>
    <t>subwencje ogólne z 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</si>
  <si>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</si>
  <si>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</si>
  <si>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</si>
  <si>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</si>
  <si>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</si>
  <si>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</si>
  <si>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</si>
  <si>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</si>
  <si>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</si>
  <si>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</si>
  <si>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</si>
  <si>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</si>
  <si>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</si>
  <si>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</si>
  <si>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</si>
  <si>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</si>
  <si>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</si>
  <si>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</si>
  <si>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</si>
  <si>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</si>
  <si>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</si>
  <si>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</si>
  <si>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</si>
  <si>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</si>
  <si>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</si>
  <si>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</si>
  <si>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</si>
  <si>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</si>
  <si>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</si>
  <si>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</si>
  <si>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</si>
  <si>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</si>
  <si>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</si>
  <si>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</si>
  <si>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</si>
  <si>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</si>
  <si>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</si>
  <si>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</si>
  <si>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</si>
  <si>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</si>
  <si>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</si>
  <si>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</si>
  <si>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</si>
  <si>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</si>
  <si>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</si>
  <si>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 3 - Rozwój lokalny</t>
  </si>
  <si>
    <t>z tego</t>
  </si>
  <si>
    <t>pochodne od wynagrodzeń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</si>
  <si>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</si>
  <si>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</si>
  <si>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</si>
  <si>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</si>
  <si>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</si>
  <si>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</si>
  <si>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</si>
  <si>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</si>
  <si>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</si>
  <si>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</si>
  <si>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</si>
  <si>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</si>
  <si>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</si>
  <si>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</si>
  <si>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</si>
  <si>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</si>
  <si>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</si>
  <si>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</si>
  <si>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</si>
  <si>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</si>
  <si>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</si>
  <si>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</si>
  <si>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</si>
  <si>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6630</t>
  </si>
  <si>
    <t>Dotacje celowe przekazane dla samorządu województwa na inwestycje realizowane na podstawie porozumień między j.s.t.</t>
  </si>
  <si>
    <t>Dotacja dla Komendy Powiatowej Policji na zakup samochodu oznakowanego</t>
  </si>
  <si>
    <t>Zakup usług obejmujących tłumaczenia</t>
  </si>
  <si>
    <t>75405</t>
  </si>
  <si>
    <t>Komendy Powiatowe Policji</t>
  </si>
  <si>
    <t>6170</t>
  </si>
  <si>
    <t>Wpłaty jednostekna fundusz celowy na finansowanie zadań inwestycyjnych</t>
  </si>
  <si>
    <t>6620</t>
  </si>
  <si>
    <t>Dotacje celowe przekazane dla powiatu na zakupy inwestycyjne realizowane na podstawie porozumień</t>
  </si>
  <si>
    <t>75421</t>
  </si>
  <si>
    <t>Zarządzanie kryzysowe</t>
  </si>
  <si>
    <t>8010</t>
  </si>
  <si>
    <t>8060</t>
  </si>
  <si>
    <t>Rozliczenie z bankami związane z obsługą długu publicznego</t>
  </si>
  <si>
    <t>Odsetki i opłaty od otrzymanych kredytów i pożyczek zagranicznych</t>
  </si>
  <si>
    <t xml:space="preserve">Odsetki  od krajowych pożyczek  i kredytów </t>
  </si>
  <si>
    <t>Wykonanie za  I  półrocze  2008 roku</t>
  </si>
  <si>
    <t>Wypłaty z tytułu gwarancji i poręczeń</t>
  </si>
  <si>
    <t xml:space="preserve">Rezerwa celowa </t>
  </si>
  <si>
    <t>Obsługa papierów wartościowych, kredytów i pożyczek j.s.t.</t>
  </si>
  <si>
    <t>OBSŁUGA DŁUGU PUBLICZNEGO</t>
  </si>
  <si>
    <t>Rozliczenie z tytułu poręczeń i gwarancji udzielonych przez Skarb Państwa lub jednostki samorządu terytorialnego</t>
  </si>
  <si>
    <t>Dotacja podmiotowa z budżetu dla szkół niepublicznych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</si>
  <si>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</si>
  <si>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</si>
  <si>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</si>
  <si>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</si>
  <si>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</si>
  <si>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</si>
  <si>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</si>
  <si>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</si>
  <si>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</si>
  <si>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</si>
  <si>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 xml:space="preserve">                                WYKONANIE WYDATKÓW BUDŻETU POWIATU ZA I PÓŁROCZE  2008 ROKU</t>
  </si>
  <si>
    <t>2710</t>
  </si>
  <si>
    <t>Dotacje celowe na pomoc finansową udzieloną między j.s.t. na dofinansowanie własnych zadań bieżących</t>
  </si>
  <si>
    <t>4580</t>
  </si>
  <si>
    <t>Pozostałe odsetki</t>
  </si>
  <si>
    <t>4550</t>
  </si>
  <si>
    <t>Szkol. czł. korpusu. sł. cywil.</t>
  </si>
  <si>
    <t>Dotacje celowe przekazane dla samorządu województwa na zadania bieżące realizowane na podstawie porozumień między j.s.t.</t>
  </si>
  <si>
    <t>Dotacje celowe przekazane dla gminy na zadania bieżące realizowane na podstawie porozumień między j.s.t.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</si>
  <si>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</si>
  <si>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</si>
  <si>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</si>
  <si>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</si>
  <si>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</si>
  <si>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</si>
  <si>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</si>
  <si>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</si>
  <si>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</si>
  <si>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</si>
  <si>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</si>
  <si>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</si>
  <si>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</si>
  <si>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</si>
  <si>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</si>
  <si>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Dotacja dla Samorzadu Wojeództwa na znakowanie tutystyczne regionu Warmii i Mazur</t>
  </si>
  <si>
    <t>Gospodarka gruntami i nieruchomościami.</t>
  </si>
  <si>
    <t>dotacje celowe z zakresu administracji rządowej</t>
  </si>
  <si>
    <t>dotacje celowe otrzymane z gmin na inwestycje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</si>
  <si>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</si>
  <si>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</si>
  <si>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</si>
  <si>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</si>
  <si>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</si>
  <si>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</si>
  <si>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</si>
  <si>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</si>
  <si>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Pomoc materialna dla uczniów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</si>
  <si>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</si>
  <si>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</si>
  <si>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</si>
  <si>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</si>
  <si>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</si>
  <si>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</si>
  <si>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</si>
  <si>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</si>
  <si>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</si>
  <si>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</si>
  <si>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</si>
  <si>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</si>
  <si>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</si>
  <si>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</si>
  <si>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</si>
  <si>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</si>
  <si>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</si>
  <si>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</si>
  <si>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</si>
  <si>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2707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</si>
  <si>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</si>
  <si>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</si>
  <si>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Wykonanie                     za I półrocze 2008 roku</t>
  </si>
  <si>
    <t xml:space="preserve">środki na finansowanie własnych inwestycji  pozyskane z innych źródeł </t>
  </si>
  <si>
    <t>wpływy z tytułu pomocy finansowej między j.s.t. na dofinansowanie inwestycji</t>
  </si>
  <si>
    <t>dotacje celowe z budżetu państwa na realizację inwestycji własnychn powiatu</t>
  </si>
  <si>
    <t>Gospodarka mieszkaniowa oraz niematerialne usługi komunalne</t>
  </si>
  <si>
    <t>środki otrzymane od pozostałych jednostek sektora finansów publicznych</t>
  </si>
  <si>
    <t>Dochody od osób prawnych, fizycznych i  innych jedn. nie posiadaj. osobowości prawnej</t>
  </si>
  <si>
    <t>WYKONANIE DOCHODÓW BUDŻETU POWIATU ZA I PÓŁROCZE  2008 ROKU</t>
  </si>
  <si>
    <t>Plan po zmianach na 2008 rok</t>
  </si>
  <si>
    <t>bieżące</t>
  </si>
  <si>
    <t>majątkowe</t>
  </si>
  <si>
    <t>część oświatowa subw. ogólnej dla jednostek samorządu terytorialnego</t>
  </si>
  <si>
    <t>Skł. na ubezp. zdrow. dla osób nie objętych obowiązkowym ubezp.</t>
  </si>
  <si>
    <t>6300</t>
  </si>
  <si>
    <t>Wpływy z tytułu pomocy finansowej między j.s.t. na dofinansowanie inwestycji</t>
  </si>
  <si>
    <t>środki na dofin. własnych zadań bieżących otrzymane z innych źródeł</t>
  </si>
  <si>
    <t>dotacje celowe z zakresu administracji rządowej na inwestycje</t>
  </si>
  <si>
    <t>2700</t>
  </si>
  <si>
    <t xml:space="preserve">c) </t>
  </si>
  <si>
    <t>Biblioteki pedagogiczne</t>
  </si>
  <si>
    <t>Stołówki szkolne</t>
  </si>
  <si>
    <t>Zakłady opiekuńczo-lecznicze i pielęgnacyjno-opiekuńcze</t>
  </si>
  <si>
    <t>6610</t>
  </si>
  <si>
    <t>g)</t>
  </si>
  <si>
    <t>Centra Integracji Społecznej</t>
  </si>
  <si>
    <t>dotacje rozwojowe oraz środki na finansowanie Wspólnej Polityki Rolnej</t>
  </si>
  <si>
    <t>2008</t>
  </si>
  <si>
    <t>środki pochodzące z innych źródeł</t>
  </si>
  <si>
    <t>- przelewy na fundusz centralny</t>
  </si>
  <si>
    <t>- przelewy na fundusz wojewódzki</t>
  </si>
  <si>
    <t>01008</t>
  </si>
  <si>
    <t>Melioracje wodne</t>
  </si>
  <si>
    <t>§ 903</t>
  </si>
  <si>
    <t>RAZEM UMOWY I POROZUMIENIA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</si>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</sst>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sz val="8"/>
      <color indexed="44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12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0" fillId="3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5" borderId="1" xfId="0" applyNumberFormat="1" applyFont="1" applyFill="1" applyBorder="1" applyAlignment="1">
      <alignment horizontal="center" vertical="center"/>
    </xf>
    <xf numFmtId="41" fontId="12" fillId="5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4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49" fontId="10" fillId="2" borderId="3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3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0" fontId="0" fillId="8" borderId="13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4" fillId="8" borderId="15" xfId="0" applyFont="1" applyFill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3" fontId="10" fillId="3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49" fontId="9" fillId="0" borderId="1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>
      <alignment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12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8" borderId="18" xfId="0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6" borderId="3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10" fillId="5" borderId="3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0" fillId="6" borderId="3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4" borderId="3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7" fillId="6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 horizontal="center" wrapText="1"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6" borderId="3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wrapText="1"/>
    </xf>
    <xf numFmtId="3" fontId="0" fillId="0" borderId="3" xfId="0" applyNumberFormat="1" applyBorder="1" applyAlignment="1">
      <alignment/>
    </xf>
    <xf numFmtId="3" fontId="12" fillId="0" borderId="1" xfId="0" applyNumberFormat="1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4" fillId="6" borderId="3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3" fontId="8" fillId="5" borderId="15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2" borderId="1" xfId="0" applyNumberFormat="1" applyFont="1" applyFill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7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4" borderId="11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/>
    </xf>
    <xf numFmtId="10" fontId="0" fillId="4" borderId="11" xfId="0" applyNumberFormat="1" applyFill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49" fontId="0" fillId="0" borderId="18" xfId="0" applyNumberFormat="1" applyBorder="1" applyAlignment="1">
      <alignment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10" fillId="3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165" fontId="4" fillId="4" borderId="22" xfId="0" applyNumberFormat="1" applyFont="1" applyFill="1" applyBorder="1" applyAlignment="1">
      <alignment/>
    </xf>
    <xf numFmtId="165" fontId="12" fillId="0" borderId="23" xfId="0" applyNumberFormat="1" applyFont="1" applyBorder="1" applyAlignment="1">
      <alignment/>
    </xf>
    <xf numFmtId="165" fontId="12" fillId="0" borderId="22" xfId="0" applyNumberFormat="1" applyFont="1" applyBorder="1" applyAlignment="1">
      <alignment/>
    </xf>
    <xf numFmtId="165" fontId="12" fillId="0" borderId="24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5" fontId="4" fillId="8" borderId="26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27" xfId="0" applyNumberFormat="1" applyFont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4" fillId="3" borderId="15" xfId="0" applyFont="1" applyFill="1" applyBorder="1" applyAlignment="1">
      <alignment horizontal="center" wrapText="1"/>
    </xf>
    <xf numFmtId="165" fontId="4" fillId="3" borderId="26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10" fontId="4" fillId="6" borderId="2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" fontId="4" fillId="6" borderId="28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7" fillId="6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4" fillId="6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/>
    </xf>
    <xf numFmtId="3" fontId="8" fillId="7" borderId="18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4" fontId="4" fillId="6" borderId="1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4" fontId="4" fillId="6" borderId="11" xfId="0" applyNumberFormat="1" applyFont="1" applyFill="1" applyBorder="1" applyAlignment="1">
      <alignment horizontal="right"/>
    </xf>
    <xf numFmtId="4" fontId="8" fillId="5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74" fontId="12" fillId="0" borderId="4" xfId="0" applyNumberFormat="1" applyFont="1" applyBorder="1" applyAlignment="1">
      <alignment horizontal="left"/>
    </xf>
    <xf numFmtId="174" fontId="10" fillId="5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0" fillId="5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5" borderId="1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1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5" borderId="1" xfId="0" applyNumberFormat="1" applyFont="1" applyFill="1" applyBorder="1" applyAlignment="1">
      <alignment/>
    </xf>
    <xf numFmtId="4" fontId="12" fillId="3" borderId="1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/>
    </xf>
    <xf numFmtId="4" fontId="12" fillId="5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2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49" fontId="10" fillId="3" borderId="3" xfId="0" applyNumberFormat="1" applyFont="1" applyFill="1" applyBorder="1" applyAlignment="1">
      <alignment horizontal="center"/>
    </xf>
    <xf numFmtId="0" fontId="10" fillId="8" borderId="2" xfId="0" applyFont="1" applyFill="1" applyBorder="1" applyAlignment="1">
      <alignment/>
    </xf>
    <xf numFmtId="0" fontId="12" fillId="8" borderId="18" xfId="0" applyFont="1" applyFill="1" applyBorder="1" applyAlignment="1">
      <alignment/>
    </xf>
    <xf numFmtId="3" fontId="10" fillId="8" borderId="18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8" borderId="20" xfId="0" applyNumberFormat="1" applyFont="1" applyFill="1" applyBorder="1" applyAlignment="1">
      <alignment horizontal="center"/>
    </xf>
    <xf numFmtId="0" fontId="18" fillId="0" borderId="1" xfId="0" applyFont="1" applyBorder="1" applyAlignment="1">
      <alignment/>
    </xf>
    <xf numFmtId="49" fontId="10" fillId="3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4" fontId="10" fillId="8" borderId="18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10" fontId="0" fillId="0" borderId="0" xfId="19" applyNumberFormat="1" applyAlignment="1">
      <alignment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wrapText="1"/>
    </xf>
    <xf numFmtId="10" fontId="4" fillId="8" borderId="10" xfId="19" applyNumberFormat="1" applyFont="1" applyFill="1" applyBorder="1" applyAlignment="1">
      <alignment horizontal="center" vertical="center"/>
    </xf>
    <xf numFmtId="0" fontId="0" fillId="0" borderId="11" xfId="15" applyNumberFormat="1" applyBorder="1" applyAlignment="1">
      <alignment horizontal="center"/>
    </xf>
    <xf numFmtId="10" fontId="4" fillId="0" borderId="11" xfId="19" applyNumberFormat="1" applyFont="1" applyBorder="1" applyAlignment="1">
      <alignment horizontal="right"/>
    </xf>
    <xf numFmtId="10" fontId="0" fillId="0" borderId="11" xfId="19" applyNumberFormat="1" applyFont="1" applyBorder="1" applyAlignment="1">
      <alignment horizontal="right"/>
    </xf>
    <xf numFmtId="0" fontId="4" fillId="6" borderId="3" xfId="0" applyFont="1" applyFill="1" applyBorder="1" applyAlignment="1">
      <alignment/>
    </xf>
    <xf numFmtId="10" fontId="4" fillId="6" borderId="11" xfId="19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/>
    </xf>
    <xf numFmtId="10" fontId="4" fillId="8" borderId="20" xfId="19" applyNumberFormat="1" applyFont="1" applyFill="1" applyBorder="1" applyAlignment="1">
      <alignment horizontal="right"/>
    </xf>
    <xf numFmtId="3" fontId="4" fillId="8" borderId="18" xfId="0" applyNumberFormat="1" applyFont="1" applyFill="1" applyBorder="1" applyAlignment="1">
      <alignment/>
    </xf>
    <xf numFmtId="4" fontId="4" fillId="8" borderId="18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10" fontId="4" fillId="0" borderId="27" xfId="19" applyNumberFormat="1" applyFont="1" applyBorder="1" applyAlignment="1">
      <alignment wrapText="1"/>
    </xf>
    <xf numFmtId="0" fontId="0" fillId="0" borderId="0" xfId="0" applyBorder="1" applyAlignment="1">
      <alignment/>
    </xf>
    <xf numFmtId="0" fontId="10" fillId="0" borderId="3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10" fontId="4" fillId="3" borderId="11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4" fontId="4" fillId="4" borderId="22" xfId="0" applyNumberFormat="1" applyFont="1" applyFill="1" applyBorder="1" applyAlignment="1">
      <alignment/>
    </xf>
    <xf numFmtId="4" fontId="4" fillId="3" borderId="26" xfId="0" applyNumberFormat="1" applyFont="1" applyFill="1" applyBorder="1" applyAlignment="1">
      <alignment/>
    </xf>
    <xf numFmtId="10" fontId="4" fillId="8" borderId="29" xfId="0" applyNumberFormat="1" applyFont="1" applyFill="1" applyBorder="1" applyAlignment="1">
      <alignment/>
    </xf>
    <xf numFmtId="10" fontId="4" fillId="3" borderId="29" xfId="0" applyNumberFormat="1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10" fontId="4" fillId="0" borderId="1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49" fontId="9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wrapText="1"/>
    </xf>
    <xf numFmtId="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/>
    </xf>
    <xf numFmtId="10" fontId="9" fillId="0" borderId="2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10" fontId="4" fillId="5" borderId="11" xfId="0" applyNumberFormat="1" applyFont="1" applyFill="1" applyBorder="1" applyAlignment="1">
      <alignment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9" xfId="0" applyFont="1" applyFill="1" applyBorder="1" applyAlignment="1" applyProtection="1">
      <alignment horizontal="center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0" fontId="7" fillId="8" borderId="1" xfId="0" applyFont="1" applyFill="1" applyBorder="1" applyAlignment="1" applyProtection="1">
      <alignment horizontal="left" vertical="center"/>
      <protection/>
    </xf>
    <xf numFmtId="0" fontId="7" fillId="8" borderId="9" xfId="0" applyFont="1" applyFill="1" applyBorder="1" applyAlignment="1" applyProtection="1">
      <alignment vertical="center"/>
      <protection/>
    </xf>
    <xf numFmtId="3" fontId="20" fillId="4" borderId="1" xfId="0" applyNumberFormat="1" applyFont="1" applyFill="1" applyBorder="1" applyAlignment="1">
      <alignment/>
    </xf>
    <xf numFmtId="4" fontId="20" fillId="4" borderId="1" xfId="0" applyNumberFormat="1" applyFont="1" applyFill="1" applyBorder="1" applyAlignment="1">
      <alignment/>
    </xf>
    <xf numFmtId="0" fontId="20" fillId="4" borderId="3" xfId="0" applyFont="1" applyFill="1" applyBorder="1" applyAlignment="1">
      <alignment horizontal="right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right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right"/>
    </xf>
    <xf numFmtId="4" fontId="20" fillId="4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11" xfId="0" applyNumberFormat="1" applyFont="1" applyFill="1" applyBorder="1" applyAlignment="1">
      <alignment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wrapText="1"/>
    </xf>
    <xf numFmtId="10" fontId="20" fillId="4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11" xfId="0" applyNumberFormat="1" applyFont="1" applyFill="1" applyBorder="1" applyAlignment="1">
      <alignment/>
    </xf>
    <xf numFmtId="10" fontId="20" fillId="4" borderId="1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10" fontId="12" fillId="4" borderId="1" xfId="0" applyNumberFormat="1" applyFont="1" applyFill="1" applyBorder="1" applyAlignment="1">
      <alignment/>
    </xf>
    <xf numFmtId="10" fontId="12" fillId="4" borderId="11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/>
    </xf>
    <xf numFmtId="0" fontId="20" fillId="4" borderId="2" xfId="0" applyFont="1" applyFill="1" applyBorder="1" applyAlignment="1">
      <alignment horizontal="right"/>
    </xf>
    <xf numFmtId="3" fontId="20" fillId="4" borderId="18" xfId="0" applyNumberFormat="1" applyFont="1" applyFill="1" applyBorder="1" applyAlignment="1">
      <alignment/>
    </xf>
    <xf numFmtId="4" fontId="20" fillId="4" borderId="18" xfId="0" applyNumberFormat="1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" fillId="0" borderId="30" xfId="0" applyFont="1" applyBorder="1" applyAlignment="1" applyProtection="1">
      <alignment vertical="center"/>
      <protection/>
    </xf>
    <xf numFmtId="0" fontId="20" fillId="4" borderId="3" xfId="0" applyFont="1" applyFill="1" applyBorder="1" applyAlignment="1">
      <alignment horizontal="left"/>
    </xf>
    <xf numFmtId="3" fontId="20" fillId="4" borderId="3" xfId="0" applyNumberFormat="1" applyFont="1" applyFill="1" applyBorder="1" applyAlignment="1">
      <alignment horizontal="right"/>
    </xf>
    <xf numFmtId="0" fontId="20" fillId="4" borderId="3" xfId="0" applyFont="1" applyFill="1" applyBorder="1" applyAlignment="1">
      <alignment horizontal="left" wrapText="1"/>
    </xf>
    <xf numFmtId="10" fontId="12" fillId="4" borderId="1" xfId="0" applyNumberFormat="1" applyFont="1" applyFill="1" applyBorder="1" applyAlignment="1">
      <alignment/>
    </xf>
    <xf numFmtId="10" fontId="12" fillId="4" borderId="1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4" fontId="20" fillId="4" borderId="3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10" fontId="10" fillId="5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49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174" fontId="12" fillId="0" borderId="7" xfId="0" applyNumberFormat="1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2" fillId="2" borderId="3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/>
    </xf>
    <xf numFmtId="4" fontId="10" fillId="5" borderId="5" xfId="0" applyNumberFormat="1" applyFont="1" applyFill="1" applyBorder="1" applyAlignment="1">
      <alignment/>
    </xf>
    <xf numFmtId="3" fontId="10" fillId="5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0" fontId="10" fillId="6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41" fontId="12" fillId="0" borderId="31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41" fontId="12" fillId="0" borderId="18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10" fillId="6" borderId="15" xfId="0" applyNumberFormat="1" applyFont="1" applyFill="1" applyBorder="1" applyAlignment="1">
      <alignment horizontal="center"/>
    </xf>
    <xf numFmtId="41" fontId="10" fillId="6" borderId="2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10" fontId="9" fillId="2" borderId="11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3" fontId="12" fillId="0" borderId="4" xfId="0" applyNumberFormat="1" applyFont="1" applyBorder="1" applyAlignment="1">
      <alignment/>
    </xf>
    <xf numFmtId="10" fontId="12" fillId="2" borderId="27" xfId="0" applyNumberFormat="1" applyFont="1" applyFill="1" applyBorder="1" applyAlignment="1">
      <alignment/>
    </xf>
    <xf numFmtId="0" fontId="0" fillId="4" borderId="12" xfId="0" applyFill="1" applyBorder="1" applyAlignment="1">
      <alignment horizontal="right"/>
    </xf>
    <xf numFmtId="3" fontId="21" fillId="4" borderId="4" xfId="0" applyNumberFormat="1" applyFont="1" applyFill="1" applyBorder="1" applyAlignment="1">
      <alignment/>
    </xf>
    <xf numFmtId="4" fontId="21" fillId="4" borderId="4" xfId="0" applyNumberFormat="1" applyFont="1" applyFill="1" applyBorder="1" applyAlignment="1">
      <alignment/>
    </xf>
    <xf numFmtId="10" fontId="20" fillId="4" borderId="34" xfId="0" applyNumberFormat="1" applyFont="1" applyFill="1" applyBorder="1" applyAlignment="1">
      <alignment/>
    </xf>
    <xf numFmtId="10" fontId="20" fillId="4" borderId="35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10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10" fontId="12" fillId="2" borderId="4" xfId="0" applyNumberFormat="1" applyFont="1" applyFill="1" applyBorder="1" applyAlignment="1">
      <alignment/>
    </xf>
    <xf numFmtId="0" fontId="4" fillId="9" borderId="8" xfId="0" applyFont="1" applyFill="1" applyBorder="1" applyAlignment="1">
      <alignment horizontal="right"/>
    </xf>
    <xf numFmtId="0" fontId="11" fillId="9" borderId="9" xfId="0" applyFont="1" applyFill="1" applyBorder="1" applyAlignment="1">
      <alignment/>
    </xf>
    <xf numFmtId="0" fontId="4" fillId="9" borderId="9" xfId="0" applyFont="1" applyFill="1" applyBorder="1" applyAlignment="1">
      <alignment/>
    </xf>
    <xf numFmtId="3" fontId="4" fillId="9" borderId="9" xfId="0" applyNumberFormat="1" applyFont="1" applyFill="1" applyBorder="1" applyAlignment="1">
      <alignment/>
    </xf>
    <xf numFmtId="4" fontId="4" fillId="9" borderId="9" xfId="0" applyNumberFormat="1" applyFont="1" applyFill="1" applyBorder="1" applyAlignment="1">
      <alignment/>
    </xf>
    <xf numFmtId="10" fontId="4" fillId="9" borderId="9" xfId="0" applyNumberFormat="1" applyFont="1" applyFill="1" applyBorder="1" applyAlignment="1">
      <alignment/>
    </xf>
    <xf numFmtId="10" fontId="4" fillId="9" borderId="10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10" fontId="4" fillId="0" borderId="11" xfId="19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0" fontId="4" fillId="6" borderId="11" xfId="19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5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 wrapText="1"/>
    </xf>
    <xf numFmtId="4" fontId="0" fillId="0" borderId="24" xfId="0" applyNumberFormat="1" applyFont="1" applyBorder="1" applyAlignment="1">
      <alignment vertical="center" wrapText="1"/>
    </xf>
    <xf numFmtId="4" fontId="8" fillId="5" borderId="29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4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/>
    </xf>
    <xf numFmtId="4" fontId="10" fillId="5" borderId="11" xfId="0" applyNumberFormat="1" applyFont="1" applyFill="1" applyBorder="1" applyAlignment="1">
      <alignment horizontal="right"/>
    </xf>
    <xf numFmtId="4" fontId="10" fillId="5" borderId="11" xfId="0" applyNumberFormat="1" applyFont="1" applyFill="1" applyBorder="1" applyAlignment="1">
      <alignment horizontal="right"/>
    </xf>
    <xf numFmtId="0" fontId="4" fillId="2" borderId="3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2" fillId="0" borderId="0" xfId="19" applyNumberFormat="1" applyFont="1" applyAlignment="1">
      <alignment/>
    </xf>
    <xf numFmtId="10" fontId="10" fillId="3" borderId="1" xfId="0" applyNumberFormat="1" applyFont="1" applyFill="1" applyBorder="1" applyAlignment="1">
      <alignment/>
    </xf>
    <xf numFmtId="10" fontId="10" fillId="5" borderId="1" xfId="0" applyNumberFormat="1" applyFont="1" applyFill="1" applyBorder="1" applyAlignment="1">
      <alignment/>
    </xf>
    <xf numFmtId="10" fontId="10" fillId="3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0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/>
    </xf>
    <xf numFmtId="10" fontId="12" fillId="2" borderId="1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/>
    </xf>
    <xf numFmtId="0" fontId="0" fillId="2" borderId="3" xfId="0" applyFill="1" applyBorder="1" applyAlignment="1">
      <alignment/>
    </xf>
    <xf numFmtId="4" fontId="12" fillId="3" borderId="11" xfId="0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center"/>
    </xf>
    <xf numFmtId="49" fontId="19" fillId="10" borderId="2" xfId="0" applyNumberFormat="1" applyFont="1" applyFill="1" applyBorder="1" applyAlignment="1">
      <alignment horizontal="center"/>
    </xf>
    <xf numFmtId="49" fontId="12" fillId="10" borderId="18" xfId="0" applyNumberFormat="1" applyFont="1" applyFill="1" applyBorder="1" applyAlignment="1">
      <alignment/>
    </xf>
    <xf numFmtId="0" fontId="4" fillId="10" borderId="18" xfId="0" applyFont="1" applyFill="1" applyBorder="1" applyAlignment="1">
      <alignment horizontal="center" wrapText="1"/>
    </xf>
    <xf numFmtId="3" fontId="10" fillId="10" borderId="18" xfId="0" applyNumberFormat="1" applyFont="1" applyFill="1" applyBorder="1" applyAlignment="1">
      <alignment/>
    </xf>
    <xf numFmtId="4" fontId="10" fillId="10" borderId="18" xfId="0" applyNumberFormat="1" applyFont="1" applyFill="1" applyBorder="1" applyAlignment="1">
      <alignment/>
    </xf>
    <xf numFmtId="10" fontId="10" fillId="10" borderId="18" xfId="0" applyNumberFormat="1" applyFont="1" applyFill="1" applyBorder="1" applyAlignment="1">
      <alignment/>
    </xf>
    <xf numFmtId="10" fontId="10" fillId="10" borderId="18" xfId="0" applyNumberFormat="1" applyFont="1" applyFill="1" applyBorder="1" applyAlignment="1">
      <alignment/>
    </xf>
    <xf numFmtId="4" fontId="10" fillId="10" borderId="20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4" fontId="9" fillId="6" borderId="1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/>
    </xf>
    <xf numFmtId="4" fontId="7" fillId="6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4" fontId="7" fillId="6" borderId="1" xfId="0" applyNumberFormat="1" applyFont="1" applyFill="1" applyBorder="1" applyAlignment="1">
      <alignment horizontal="right"/>
    </xf>
    <xf numFmtId="4" fontId="7" fillId="6" borderId="1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3" fontId="9" fillId="2" borderId="1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 wrapText="1"/>
    </xf>
    <xf numFmtId="3" fontId="7" fillId="7" borderId="18" xfId="0" applyNumberFormat="1" applyFont="1" applyFill="1" applyBorder="1" applyAlignment="1">
      <alignment horizontal="right"/>
    </xf>
    <xf numFmtId="4" fontId="7" fillId="7" borderId="18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4" fillId="6" borderId="11" xfId="0" applyNumberFormat="1" applyFont="1" applyFill="1" applyBorder="1" applyAlignment="1">
      <alignment/>
    </xf>
    <xf numFmtId="4" fontId="8" fillId="7" borderId="20" xfId="0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>
      <alignment horizontal="center"/>
    </xf>
    <xf numFmtId="4" fontId="7" fillId="8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/>
    </xf>
    <xf numFmtId="0" fontId="12" fillId="0" borderId="34" xfId="0" applyFont="1" applyBorder="1" applyAlignment="1">
      <alignment wrapText="1"/>
    </xf>
    <xf numFmtId="4" fontId="12" fillId="0" borderId="34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10" fillId="3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3" fontId="12" fillId="0" borderId="39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3" borderId="4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2" fillId="0" borderId="38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3" fontId="12" fillId="0" borderId="30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4" fontId="12" fillId="0" borderId="43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4" fillId="3" borderId="3" xfId="0" applyFont="1" applyFill="1" applyBorder="1" applyAlignment="1">
      <alignment horizontal="center" vertical="center"/>
    </xf>
    <xf numFmtId="4" fontId="4" fillId="8" borderId="18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left" vertical="center" wrapText="1"/>
    </xf>
    <xf numFmtId="0" fontId="4" fillId="7" borderId="41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/>
    </xf>
    <xf numFmtId="3" fontId="7" fillId="6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center"/>
    </xf>
    <xf numFmtId="174" fontId="12" fillId="0" borderId="31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/>
    </xf>
    <xf numFmtId="174" fontId="12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vertical="center"/>
    </xf>
    <xf numFmtId="174" fontId="12" fillId="0" borderId="18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/>
    </xf>
    <xf numFmtId="4" fontId="12" fillId="0" borderId="45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 vertical="center"/>
    </xf>
    <xf numFmtId="174" fontId="12" fillId="0" borderId="7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4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3" fontId="12" fillId="0" borderId="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174" fontId="10" fillId="6" borderId="15" xfId="0" applyNumberFormat="1" applyFont="1" applyFill="1" applyBorder="1" applyAlignment="1">
      <alignment horizontal="right"/>
    </xf>
    <xf numFmtId="174" fontId="12" fillId="0" borderId="1" xfId="0" applyNumberFormat="1" applyFont="1" applyBorder="1" applyAlignment="1">
      <alignment horizontal="right"/>
    </xf>
    <xf numFmtId="0" fontId="4" fillId="7" borderId="47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" fillId="4" borderId="2" xfId="0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2" borderId="41" xfId="0" applyNumberFormat="1" applyFont="1" applyFill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left"/>
    </xf>
    <xf numFmtId="3" fontId="12" fillId="0" borderId="41" xfId="0" applyNumberFormat="1" applyFont="1" applyBorder="1" applyAlignment="1">
      <alignment horizontal="left"/>
    </xf>
    <xf numFmtId="3" fontId="12" fillId="0" borderId="47" xfId="0" applyNumberFormat="1" applyFont="1" applyBorder="1" applyAlignment="1">
      <alignment horizontal="left"/>
    </xf>
    <xf numFmtId="3" fontId="12" fillId="6" borderId="22" xfId="0" applyNumberFormat="1" applyFont="1" applyFill="1" applyBorder="1" applyAlignment="1">
      <alignment horizontal="left"/>
    </xf>
    <xf numFmtId="3" fontId="12" fillId="6" borderId="41" xfId="0" applyNumberFormat="1" applyFont="1" applyFill="1" applyBorder="1" applyAlignment="1">
      <alignment horizontal="left"/>
    </xf>
    <xf numFmtId="3" fontId="12" fillId="6" borderId="47" xfId="0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174" fontId="12" fillId="0" borderId="4" xfId="0" applyNumberFormat="1" applyFont="1" applyBorder="1" applyAlignment="1">
      <alignment horizontal="center" vertical="center"/>
    </xf>
    <xf numFmtId="174" fontId="12" fillId="0" borderId="7" xfId="0" applyNumberFormat="1" applyFont="1" applyBorder="1" applyAlignment="1">
      <alignment horizontal="center" vertical="center"/>
    </xf>
    <xf numFmtId="174" fontId="12" fillId="0" borderId="1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41" fontId="12" fillId="0" borderId="4" xfId="0" applyNumberFormat="1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8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8" xfId="0" applyFont="1" applyFill="1" applyBorder="1" applyAlignment="1" applyProtection="1">
      <alignment horizontal="center" vertical="center"/>
      <protection/>
    </xf>
    <xf numFmtId="0" fontId="7" fillId="8" borderId="3" xfId="0" applyFont="1" applyFill="1" applyBorder="1" applyAlignment="1" applyProtection="1">
      <alignment horizontal="center" vertical="center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Border="1" applyAlignment="1">
      <alignment/>
    </xf>
    <xf numFmtId="0" fontId="20" fillId="4" borderId="1" xfId="0" applyFont="1" applyFill="1" applyBorder="1" applyAlignment="1">
      <alignment/>
    </xf>
    <xf numFmtId="49" fontId="20" fillId="4" borderId="18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0" fontId="4" fillId="0" borderId="11" xfId="19" applyNumberFormat="1" applyFont="1" applyBorder="1" applyAlignment="1">
      <alignment horizontal="right" wrapText="1"/>
    </xf>
    <xf numFmtId="49" fontId="21" fillId="4" borderId="22" xfId="0" applyNumberFormat="1" applyFont="1" applyFill="1" applyBorder="1" applyAlignment="1">
      <alignment horizontal="left"/>
    </xf>
    <xf numFmtId="49" fontId="21" fillId="4" borderId="41" xfId="0" applyNumberFormat="1" applyFont="1" applyFill="1" applyBorder="1" applyAlignment="1">
      <alignment horizontal="left"/>
    </xf>
    <xf numFmtId="49" fontId="21" fillId="4" borderId="5" xfId="0" applyNumberFormat="1" applyFont="1" applyFill="1" applyBorder="1" applyAlignment="1">
      <alignment horizontal="left"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center" vertical="center" wrapText="1"/>
      <protection/>
    </xf>
    <xf numFmtId="174" fontId="10" fillId="5" borderId="22" xfId="0" applyNumberFormat="1" applyFont="1" applyFill="1" applyBorder="1" applyAlignment="1">
      <alignment horizontal="center"/>
    </xf>
    <xf numFmtId="174" fontId="10" fillId="5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horizontal="left"/>
    </xf>
    <xf numFmtId="41" fontId="12" fillId="0" borderId="4" xfId="0" applyNumberFormat="1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5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/>
    </xf>
    <xf numFmtId="0" fontId="4" fillId="7" borderId="53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left"/>
    </xf>
    <xf numFmtId="3" fontId="12" fillId="0" borderId="41" xfId="0" applyNumberFormat="1" applyFont="1" applyBorder="1" applyAlignment="1">
      <alignment horizontal="left"/>
    </xf>
    <xf numFmtId="3" fontId="12" fillId="0" borderId="47" xfId="0" applyNumberFormat="1" applyFont="1" applyBorder="1" applyAlignment="1">
      <alignment horizontal="left"/>
    </xf>
    <xf numFmtId="0" fontId="4" fillId="7" borderId="22" xfId="0" applyFont="1" applyFill="1" applyBorder="1" applyAlignment="1">
      <alignment horizontal="center" wrapText="1"/>
    </xf>
    <xf numFmtId="0" fontId="4" fillId="7" borderId="4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3" fontId="12" fillId="6" borderId="22" xfId="0" applyNumberFormat="1" applyFont="1" applyFill="1" applyBorder="1" applyAlignment="1">
      <alignment horizontal="left"/>
    </xf>
    <xf numFmtId="3" fontId="12" fillId="6" borderId="41" xfId="0" applyNumberFormat="1" applyFont="1" applyFill="1" applyBorder="1" applyAlignment="1">
      <alignment horizontal="left"/>
    </xf>
    <xf numFmtId="3" fontId="12" fillId="6" borderId="47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3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/>
    </xf>
    <xf numFmtId="0" fontId="10" fillId="4" borderId="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3" fontId="4" fillId="7" borderId="2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7" borderId="2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6" borderId="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5" fontId="12" fillId="0" borderId="0" xfId="0" applyNumberFormat="1" applyFont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shrinkToFi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10" fillId="3" borderId="32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wrapText="1"/>
    </xf>
    <xf numFmtId="0" fontId="10" fillId="3" borderId="33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wrapText="1"/>
    </xf>
    <xf numFmtId="0" fontId="10" fillId="3" borderId="52" xfId="0" applyFont="1" applyFill="1" applyBorder="1" applyAlignment="1">
      <alignment horizontal="center" wrapText="1"/>
    </xf>
    <xf numFmtId="0" fontId="10" fillId="3" borderId="5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12" fillId="6" borderId="22" xfId="0" applyNumberFormat="1" applyFont="1" applyFill="1" applyBorder="1" applyAlignment="1">
      <alignment/>
    </xf>
    <xf numFmtId="3" fontId="12" fillId="6" borderId="41" xfId="0" applyNumberFormat="1" applyFont="1" applyFill="1" applyBorder="1" applyAlignment="1">
      <alignment/>
    </xf>
    <xf numFmtId="3" fontId="12" fillId="6" borderId="47" xfId="0" applyNumberFormat="1" applyFont="1" applyFill="1" applyBorder="1" applyAlignment="1">
      <alignment/>
    </xf>
    <xf numFmtId="3" fontId="12" fillId="4" borderId="22" xfId="0" applyNumberFormat="1" applyFont="1" applyFill="1" applyBorder="1" applyAlignment="1">
      <alignment/>
    </xf>
    <xf numFmtId="3" fontId="12" fillId="6" borderId="1" xfId="0" applyNumberFormat="1" applyFont="1" applyFill="1" applyBorder="1" applyAlignment="1">
      <alignment/>
    </xf>
    <xf numFmtId="4" fontId="10" fillId="4" borderId="1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 horizontal="left"/>
    </xf>
    <xf numFmtId="4" fontId="12" fillId="4" borderId="1" xfId="0" applyNumberFormat="1" applyFont="1" applyFill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0" fillId="4" borderId="18" xfId="0" applyNumberFormat="1" applyFont="1" applyFill="1" applyBorder="1" applyAlignment="1">
      <alignment horizontal="right"/>
    </xf>
    <xf numFmtId="4" fontId="10" fillId="4" borderId="20" xfId="0" applyNumberFormat="1" applyFont="1" applyFill="1" applyBorder="1" applyAlignment="1">
      <alignment horizontal="right"/>
    </xf>
    <xf numFmtId="0" fontId="10" fillId="7" borderId="32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/>
    </xf>
    <xf numFmtId="0" fontId="10" fillId="7" borderId="55" xfId="0" applyFont="1" applyFill="1" applyBorder="1" applyAlignment="1">
      <alignment horizontal="center"/>
    </xf>
    <xf numFmtId="0" fontId="10" fillId="7" borderId="53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41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12" fillId="6" borderId="23" xfId="0" applyNumberFormat="1" applyFont="1" applyFill="1" applyBorder="1" applyAlignment="1">
      <alignment/>
    </xf>
    <xf numFmtId="3" fontId="12" fillId="6" borderId="49" xfId="0" applyNumberFormat="1" applyFont="1" applyFill="1" applyBorder="1" applyAlignment="1">
      <alignment/>
    </xf>
    <xf numFmtId="3" fontId="12" fillId="6" borderId="59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12" fillId="6" borderId="11" xfId="0" applyNumberFormat="1" applyFont="1" applyFill="1" applyBorder="1" applyAlignment="1">
      <alignment/>
    </xf>
    <xf numFmtId="4" fontId="10" fillId="4" borderId="11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2" borderId="18" xfId="0" applyNumberFormat="1" applyFont="1" applyFill="1" applyBorder="1" applyAlignment="1">
      <alignment/>
    </xf>
    <xf numFmtId="4" fontId="12" fillId="0" borderId="2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8">
      <selection activeCell="C25" sqref="C25:D27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77" customWidth="1"/>
  </cols>
  <sheetData>
    <row r="1" ht="12" customHeight="1"/>
    <row r="2" ht="14.25" customHeight="1">
      <c r="C2" t="s">
        <v>132</v>
      </c>
    </row>
    <row r="3" spans="1:4" ht="69.75" customHeight="1" thickBot="1">
      <c r="A3" s="879" t="s">
        <v>340</v>
      </c>
      <c r="B3" s="879"/>
      <c r="C3" s="879"/>
      <c r="D3" s="879"/>
    </row>
    <row r="4" spans="1:4" ht="42.75" customHeight="1">
      <c r="A4" s="478" t="s">
        <v>107</v>
      </c>
      <c r="B4" s="479" t="s">
        <v>342</v>
      </c>
      <c r="C4" s="479" t="s">
        <v>341</v>
      </c>
      <c r="D4" s="480" t="s">
        <v>133</v>
      </c>
    </row>
    <row r="5" spans="1:4" ht="12.75">
      <c r="A5" s="18">
        <v>1</v>
      </c>
      <c r="B5" s="2">
        <v>2</v>
      </c>
      <c r="C5" s="2">
        <v>3</v>
      </c>
      <c r="D5" s="481">
        <v>4</v>
      </c>
    </row>
    <row r="6" spans="1:4" ht="12.75">
      <c r="A6" s="880" t="s">
        <v>135</v>
      </c>
      <c r="B6" s="881">
        <f>'Z 1. 1'!F65</f>
        <v>2698361</v>
      </c>
      <c r="C6" s="882">
        <f>'Z 1. 1'!G65</f>
        <v>1327243.2</v>
      </c>
      <c r="D6" s="883">
        <f>C6/B6</f>
        <v>0.49187013894730913</v>
      </c>
    </row>
    <row r="7" spans="1:4" ht="12.75">
      <c r="A7" s="880"/>
      <c r="B7" s="881"/>
      <c r="C7" s="882"/>
      <c r="D7" s="883"/>
    </row>
    <row r="8" spans="1:4" ht="16.5" customHeight="1">
      <c r="A8" s="108" t="s">
        <v>136</v>
      </c>
      <c r="B8" s="285">
        <f>B9+B10</f>
        <v>2209064</v>
      </c>
      <c r="C8" s="361">
        <f>C9+C10</f>
        <v>157051.88</v>
      </c>
      <c r="D8" s="482">
        <f aca="true" t="shared" si="0" ref="D8:D23">C8/B8</f>
        <v>0.07109430962615841</v>
      </c>
    </row>
    <row r="9" spans="1:4" ht="16.5" customHeight="1">
      <c r="A9" s="33" t="s">
        <v>137</v>
      </c>
      <c r="B9" s="247">
        <f>'Z 1. 1'!F30</f>
        <v>2150700</v>
      </c>
      <c r="C9" s="360">
        <f>'Z 1. 1'!G30</f>
        <v>125978</v>
      </c>
      <c r="D9" s="483">
        <f t="shared" si="0"/>
        <v>0.05857534756125912</v>
      </c>
    </row>
    <row r="10" spans="1:4" ht="20.25" customHeight="1">
      <c r="A10" s="33" t="s">
        <v>138</v>
      </c>
      <c r="B10" s="247">
        <f>'Z 1. 1'!F29+'Z 1. 1'!F49+'Z 1. 1'!F99</f>
        <v>58364</v>
      </c>
      <c r="C10" s="360">
        <f>'Z 1. 1'!G29+'Z 1. 1'!G49+'Z 1. 1'!G99</f>
        <v>31073.88</v>
      </c>
      <c r="D10" s="483">
        <f t="shared" si="0"/>
        <v>0.532415187444315</v>
      </c>
    </row>
    <row r="11" spans="1:4" ht="24.75" customHeight="1">
      <c r="A11" s="492" t="s">
        <v>139</v>
      </c>
      <c r="B11" s="493">
        <f>'Z 1. 1'!F21+'Z 1. 1'!F22+'Z 1. 1'!F40+'Z 1. 1'!F59+'Z 1. 1'!F79+'Z 1. 1'!F80+'Z 1. 1'!F81+'Z 1. 1'!F83+'Z 1. 1'!F84+'Z 1. 1'!F85+'Z 1. 1'!F86+'Z 1. 1'!F87+'Z 1. 1'!F92+'Z 1. 1'!F93+'Z 1. 1'!F95+'Z 1. 1'!F96+'Z 1. 1'!F110+'Z 1. 1'!F111+'Z 1. 1'!F115+'Z 1. 1'!F116+'Z 1. 1'!F121+'Z 1. 1'!F125+'Z 1. 1'!F129+'Z 1. 1'!F136+'Z 1. 1'!F137+'Z 1. 1'!F138+'Z 1. 1'!F145+'Z 1. 1'!F146+'Z 1. 1'!F147+'Z 1. 1'!F148+'Z 1. 1'!F149+'Z 1. 1'!F151+'Z 1. 1'!F152+'Z 1. 1'!F154+'Z 1. 1'!F155+'Z 1. 1'!F156+'Z 1. 1'!F157+'Z 1. 1'!F161</f>
        <v>1019504</v>
      </c>
      <c r="C11" s="494">
        <f>'Z 1. 1'!G21+'Z 1. 1'!G22+'Z 1. 1'!G40+'Z 1. 1'!G59+'Z 1. 1'!G79+'Z 1. 1'!G80+'Z 1. 1'!G81+'Z 1. 1'!G83+'Z 1. 1'!G84+'Z 1. 1'!G85+'Z 1. 1'!G86+'Z 1. 1'!G87+'Z 1. 1'!G92+'Z 1. 1'!G93+'Z 1. 1'!G95+'Z 1. 1'!G96+'Z 1. 1'!G110+'Z 1. 1'!G111+'Z 1. 1'!G115+'Z 1. 1'!G116+'Z 1. 1'!G121+'Z 1. 1'!G125+'Z 1. 1'!G129+'Z 1. 1'!G136+'Z 1. 1'!G137+'Z 1. 1'!G138+'Z 1. 1'!G145+'Z 1. 1'!G146+'Z 1. 1'!G147+'Z 1. 1'!G148+'Z 1. 1'!G149+'Z 1. 1'!G151+'Z 1. 1'!G152+'Z 1. 1'!G154+'Z 1. 1'!G155+'Z 1. 1'!G156+'Z 1. 1'!G157+'Z 1. 1'!G161</f>
        <v>507570.4200000001</v>
      </c>
      <c r="D11" s="495">
        <f>C11/B11</f>
        <v>0.4978601555266091</v>
      </c>
    </row>
    <row r="12" spans="1:4" ht="16.5" customHeight="1">
      <c r="A12" s="108" t="s">
        <v>140</v>
      </c>
      <c r="B12" s="285">
        <f>'Z 1. 1'!F15+'Z 1. 1'!F28+'Z 1. 1'!F31+'Z 1. 1'!F32+'Z 1. 1'!F46+'Z 1. 1'!F47+'Z 1. 1'!F48+'Z 1. 1'!F50+'Z 1. 1'!F51+'Z 1. 1'!F74+'Z 1. 1'!F134</f>
        <v>797114</v>
      </c>
      <c r="C12" s="361">
        <f>'Z 1. 1'!G15+'Z 1. 1'!G28+'Z 1. 1'!G31+'Z 1. 1'!G32+'Z 1. 1'!G46+'Z 1. 1'!G47+'Z 1. 1'!G48+'Z 1. 1'!G50+'Z 1. 1'!G51+'Z 1. 1'!G74+'Z 1. 1'!G134</f>
        <v>484136.93</v>
      </c>
      <c r="D12" s="482">
        <f>C12/B12</f>
        <v>0.6073622217148362</v>
      </c>
    </row>
    <row r="13" spans="1:4" ht="16.5" customHeight="1">
      <c r="A13" s="484" t="s">
        <v>141</v>
      </c>
      <c r="B13" s="280">
        <f>B6+B8+B11+B12</f>
        <v>6724043</v>
      </c>
      <c r="C13" s="406">
        <f>C6+C8+C11+C12</f>
        <v>2476002.43</v>
      </c>
      <c r="D13" s="485">
        <f t="shared" si="0"/>
        <v>0.3682312010794696</v>
      </c>
    </row>
    <row r="14" spans="1:4" ht="16.5" customHeight="1">
      <c r="A14" s="108" t="s">
        <v>142</v>
      </c>
      <c r="B14" s="285">
        <f>'Z 1. 1'!F175</f>
        <v>20087313</v>
      </c>
      <c r="C14" s="361">
        <f>'Z 1. 1'!G175</f>
        <v>11921680</v>
      </c>
      <c r="D14" s="483">
        <f t="shared" si="0"/>
        <v>0.5934930172094197</v>
      </c>
    </row>
    <row r="15" spans="1:4" ht="16.5" customHeight="1">
      <c r="A15" s="108" t="s">
        <v>143</v>
      </c>
      <c r="B15" s="285">
        <f>B16+B17+B18+B19+B20</f>
        <v>6757415</v>
      </c>
      <c r="C15" s="361">
        <f>C16+C17+C18+C19+BC20</f>
        <v>3498296.19</v>
      </c>
      <c r="D15" s="483">
        <f>C15/B15</f>
        <v>0.5176974020390933</v>
      </c>
    </row>
    <row r="16" spans="1:4" ht="27" customHeight="1">
      <c r="A16" s="486" t="s">
        <v>144</v>
      </c>
      <c r="B16" s="247">
        <f>'Z 1. 1'!F169</f>
        <v>569612</v>
      </c>
      <c r="C16" s="360">
        <f>'Z 1. 1'!G169</f>
        <v>362332.48</v>
      </c>
      <c r="D16" s="483">
        <f t="shared" si="0"/>
        <v>0.6361040146626125</v>
      </c>
    </row>
    <row r="17" spans="1:4" ht="40.5" customHeight="1">
      <c r="A17" s="486" t="s">
        <v>395</v>
      </c>
      <c r="B17" s="247">
        <f>'Z 1. 1'!F170</f>
        <v>4461096</v>
      </c>
      <c r="C17" s="360">
        <f>'Z 1. 1'!G170</f>
        <v>2395195</v>
      </c>
      <c r="D17" s="483">
        <f>C17/B17</f>
        <v>0.5369072981168753</v>
      </c>
    </row>
    <row r="18" spans="1:4" ht="30.75" customHeight="1">
      <c r="A18" s="486" t="s">
        <v>396</v>
      </c>
      <c r="B18" s="247">
        <f>'Z 1. 1'!F171</f>
        <v>1031193</v>
      </c>
      <c r="C18" s="360">
        <f>'Z 1. 1'!G171</f>
        <v>562468.71</v>
      </c>
      <c r="D18" s="483">
        <f t="shared" si="0"/>
        <v>0.5454543523860228</v>
      </c>
    </row>
    <row r="19" spans="1:4" ht="27" customHeight="1">
      <c r="A19" s="486" t="s">
        <v>134</v>
      </c>
      <c r="B19" s="247">
        <f>'Z 1. 1'!F13+'Z 1. 1'!F140+'Z 1. 1'!F165+'Z 1. 1'!F166</f>
        <v>447800</v>
      </c>
      <c r="C19" s="360">
        <f>'Z 1. 1'!G172</f>
        <v>178300</v>
      </c>
      <c r="D19" s="483">
        <f t="shared" si="0"/>
        <v>0.3981688253684681</v>
      </c>
    </row>
    <row r="20" spans="1:4" ht="21.75" customHeight="1">
      <c r="A20" s="486" t="s">
        <v>394</v>
      </c>
      <c r="B20" s="247">
        <f>'Z 1. 1'!F173</f>
        <v>247714</v>
      </c>
      <c r="C20" s="360">
        <f>'Z 1. 1'!G173</f>
        <v>0</v>
      </c>
      <c r="D20" s="483"/>
    </row>
    <row r="21" spans="1:4" ht="18" customHeight="1">
      <c r="A21" s="672" t="s">
        <v>338</v>
      </c>
      <c r="B21" s="674">
        <f>'Z 1. 1'!F174</f>
        <v>1835670</v>
      </c>
      <c r="C21" s="521">
        <f>'Z 1. 1'!G174</f>
        <v>1155605.5</v>
      </c>
      <c r="D21" s="673">
        <f t="shared" si="0"/>
        <v>0.6295279107900658</v>
      </c>
    </row>
    <row r="22" spans="1:4" ht="16.5" customHeight="1">
      <c r="A22" s="487" t="s">
        <v>339</v>
      </c>
      <c r="B22" s="290">
        <f>B14+B15+B21</f>
        <v>28680398</v>
      </c>
      <c r="C22" s="405">
        <f>C14+C15+C21</f>
        <v>16575581.69</v>
      </c>
      <c r="D22" s="675">
        <f>C22/B22</f>
        <v>0.5779411321279433</v>
      </c>
    </row>
    <row r="23" spans="1:4" ht="16.5" customHeight="1" thickBot="1">
      <c r="A23" s="488" t="s">
        <v>145</v>
      </c>
      <c r="B23" s="490">
        <f>B22+B13</f>
        <v>35404441</v>
      </c>
      <c r="C23" s="491">
        <f>C22+C13</f>
        <v>19051584.12</v>
      </c>
      <c r="D23" s="489">
        <f t="shared" si="0"/>
        <v>0.5381128350536589</v>
      </c>
    </row>
    <row r="24" ht="16.5" customHeight="1"/>
    <row r="25" spans="3:4" ht="16.5" customHeight="1">
      <c r="C25" s="878" t="s">
        <v>392</v>
      </c>
      <c r="D25" s="878"/>
    </row>
    <row r="26" spans="3:4" ht="16.5" customHeight="1">
      <c r="C26" s="158"/>
      <c r="D26" s="709"/>
    </row>
    <row r="27" spans="3:4" ht="16.5" customHeight="1">
      <c r="C27" s="878" t="s">
        <v>393</v>
      </c>
      <c r="D27" s="878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4">
      <selection activeCell="C27" sqref="C27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4.875" style="0" customWidth="1"/>
    <col min="5" max="7" width="12.75390625" style="0" customWidth="1"/>
    <col min="8" max="8" width="12.00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1008" t="s">
        <v>321</v>
      </c>
      <c r="F1" s="1008"/>
      <c r="G1" s="1008"/>
      <c r="H1" s="1008"/>
      <c r="I1" s="1008"/>
      <c r="J1" s="1008"/>
      <c r="K1" s="1008"/>
      <c r="L1" s="1008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1029" t="s">
        <v>184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</row>
    <row r="4" spans="1:12" ht="13.5" customHeight="1">
      <c r="A4" s="1030" t="s">
        <v>748</v>
      </c>
      <c r="B4" s="1031"/>
      <c r="C4" s="1031"/>
      <c r="D4" s="1031" t="s">
        <v>749</v>
      </c>
      <c r="E4" s="1032" t="s">
        <v>259</v>
      </c>
      <c r="F4" s="1021" t="s">
        <v>262</v>
      </c>
      <c r="G4" s="1032" t="s">
        <v>252</v>
      </c>
      <c r="H4" s="1021" t="s">
        <v>253</v>
      </c>
      <c r="I4" s="1031" t="s">
        <v>638</v>
      </c>
      <c r="J4" s="1031"/>
      <c r="K4" s="1031"/>
      <c r="L4" s="1034"/>
    </row>
    <row r="5" spans="1:12" ht="12.75" customHeight="1">
      <c r="A5" s="322"/>
      <c r="B5" s="318"/>
      <c r="C5" s="318"/>
      <c r="D5" s="1024"/>
      <c r="E5" s="1033"/>
      <c r="F5" s="1022"/>
      <c r="G5" s="1033"/>
      <c r="H5" s="1022"/>
      <c r="I5" s="1033" t="s">
        <v>19</v>
      </c>
      <c r="J5" s="1024" t="s">
        <v>783</v>
      </c>
      <c r="K5" s="1024"/>
      <c r="L5" s="1025"/>
    </row>
    <row r="6" spans="1:12" ht="18">
      <c r="A6" s="322" t="s">
        <v>751</v>
      </c>
      <c r="B6" s="318" t="s">
        <v>752</v>
      </c>
      <c r="C6" s="318" t="s">
        <v>108</v>
      </c>
      <c r="D6" s="1024"/>
      <c r="E6" s="1033"/>
      <c r="F6" s="1023"/>
      <c r="G6" s="1033"/>
      <c r="H6" s="1023"/>
      <c r="I6" s="1033"/>
      <c r="J6" s="320" t="s">
        <v>639</v>
      </c>
      <c r="K6" s="321" t="s">
        <v>853</v>
      </c>
      <c r="L6" s="323" t="s">
        <v>901</v>
      </c>
    </row>
    <row r="7" spans="1:12" ht="11.25" customHeight="1">
      <c r="A7" s="154">
        <v>1</v>
      </c>
      <c r="B7" s="29">
        <v>2</v>
      </c>
      <c r="C7" s="29">
        <v>3</v>
      </c>
      <c r="D7" s="29">
        <v>4</v>
      </c>
      <c r="E7" s="116">
        <v>5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324">
        <v>11</v>
      </c>
    </row>
    <row r="8" spans="1:12" ht="21" customHeight="1">
      <c r="A8" s="230">
        <v>852</v>
      </c>
      <c r="B8" s="231">
        <v>85201</v>
      </c>
      <c r="C8" s="231">
        <v>2130</v>
      </c>
      <c r="D8" s="232" t="s">
        <v>381</v>
      </c>
      <c r="E8" s="275">
        <f>'Z 1. 1'!F112</f>
        <v>15000</v>
      </c>
      <c r="F8" s="399">
        <f>'Z 1. 1'!G112</f>
        <v>1500</v>
      </c>
      <c r="G8" s="275">
        <f aca="true" t="shared" si="0" ref="G8:L8">G9</f>
        <v>15000</v>
      </c>
      <c r="H8" s="399">
        <f t="shared" si="0"/>
        <v>1500</v>
      </c>
      <c r="I8" s="399">
        <f t="shared" si="0"/>
        <v>1500</v>
      </c>
      <c r="J8" s="399">
        <f t="shared" si="0"/>
        <v>1500</v>
      </c>
      <c r="K8" s="399">
        <f t="shared" si="0"/>
        <v>0</v>
      </c>
      <c r="L8" s="407">
        <f t="shared" si="0"/>
        <v>0</v>
      </c>
    </row>
    <row r="9" spans="1:12" ht="17.25" customHeight="1">
      <c r="A9" s="154"/>
      <c r="B9" s="29"/>
      <c r="C9" s="29">
        <v>4010</v>
      </c>
      <c r="D9" s="54" t="s">
        <v>260</v>
      </c>
      <c r="E9" s="265"/>
      <c r="F9" s="265"/>
      <c r="G9" s="266">
        <v>15000</v>
      </c>
      <c r="H9" s="404">
        <v>1500</v>
      </c>
      <c r="I9" s="404">
        <f>H9</f>
        <v>1500</v>
      </c>
      <c r="J9" s="404">
        <f>I9</f>
        <v>1500</v>
      </c>
      <c r="K9" s="265"/>
      <c r="L9" s="267"/>
    </row>
    <row r="10" spans="1:12" ht="16.5" customHeight="1">
      <c r="A10" s="230">
        <v>852</v>
      </c>
      <c r="B10" s="231">
        <v>85202</v>
      </c>
      <c r="C10" s="231">
        <v>2130</v>
      </c>
      <c r="D10" s="232" t="s">
        <v>650</v>
      </c>
      <c r="E10" s="268">
        <f>'Z 1. 1'!F117</f>
        <v>342316</v>
      </c>
      <c r="F10" s="400">
        <f>'Z 1. 1'!G117</f>
        <v>183976</v>
      </c>
      <c r="G10" s="268">
        <f aca="true" t="shared" si="1" ref="G10:L10">SUM(G11:G25)</f>
        <v>342316</v>
      </c>
      <c r="H10" s="400">
        <f t="shared" si="1"/>
        <v>183976</v>
      </c>
      <c r="I10" s="400">
        <f t="shared" si="1"/>
        <v>183976</v>
      </c>
      <c r="J10" s="400">
        <f t="shared" si="1"/>
        <v>155073.86</v>
      </c>
      <c r="K10" s="400">
        <f t="shared" si="1"/>
        <v>8006.73</v>
      </c>
      <c r="L10" s="760">
        <f t="shared" si="1"/>
        <v>0</v>
      </c>
    </row>
    <row r="11" spans="1:12" ht="15.75" customHeight="1">
      <c r="A11" s="227"/>
      <c r="B11" s="8"/>
      <c r="C11" s="100">
        <v>4010</v>
      </c>
      <c r="D11" s="54" t="s">
        <v>260</v>
      </c>
      <c r="E11" s="269">
        <v>0</v>
      </c>
      <c r="F11" s="269"/>
      <c r="G11" s="269">
        <v>261026</v>
      </c>
      <c r="H11" s="403">
        <v>130111.86</v>
      </c>
      <c r="I11" s="403">
        <f>H11</f>
        <v>130111.86</v>
      </c>
      <c r="J11" s="403">
        <f>I11</f>
        <v>130111.86</v>
      </c>
      <c r="K11" s="269"/>
      <c r="L11" s="270"/>
    </row>
    <row r="12" spans="1:12" ht="13.5" customHeight="1">
      <c r="A12" s="227"/>
      <c r="B12" s="8"/>
      <c r="C12" s="100">
        <v>4040</v>
      </c>
      <c r="D12" s="54" t="s">
        <v>261</v>
      </c>
      <c r="E12" s="269">
        <v>0</v>
      </c>
      <c r="F12" s="269"/>
      <c r="G12" s="269">
        <v>24962</v>
      </c>
      <c r="H12" s="403">
        <v>24962</v>
      </c>
      <c r="I12" s="403">
        <f aca="true" t="shared" si="2" ref="I12:I25">H12</f>
        <v>24962</v>
      </c>
      <c r="J12" s="403">
        <f>I12</f>
        <v>24962</v>
      </c>
      <c r="K12" s="269"/>
      <c r="L12" s="270"/>
    </row>
    <row r="13" spans="1:12" ht="13.5" customHeight="1">
      <c r="A13" s="227"/>
      <c r="B13" s="8"/>
      <c r="C13" s="117">
        <v>4110</v>
      </c>
      <c r="D13" s="54" t="s">
        <v>471</v>
      </c>
      <c r="E13" s="269">
        <v>0</v>
      </c>
      <c r="F13" s="269"/>
      <c r="G13" s="269">
        <v>11914</v>
      </c>
      <c r="H13" s="403">
        <v>7121.53</v>
      </c>
      <c r="I13" s="403">
        <f t="shared" si="2"/>
        <v>7121.53</v>
      </c>
      <c r="J13" s="269"/>
      <c r="K13" s="403">
        <f>I13</f>
        <v>7121.53</v>
      </c>
      <c r="L13" s="270"/>
    </row>
    <row r="14" spans="1:12" ht="13.5" customHeight="1">
      <c r="A14" s="227"/>
      <c r="B14" s="8"/>
      <c r="C14" s="117">
        <v>4120</v>
      </c>
      <c r="D14" s="54" t="s">
        <v>412</v>
      </c>
      <c r="E14" s="269">
        <v>0</v>
      </c>
      <c r="F14" s="269"/>
      <c r="G14" s="269">
        <v>1507</v>
      </c>
      <c r="H14" s="403">
        <v>885.2</v>
      </c>
      <c r="I14" s="403">
        <f t="shared" si="2"/>
        <v>885.2</v>
      </c>
      <c r="J14" s="269"/>
      <c r="K14" s="403">
        <f>I14</f>
        <v>885.2</v>
      </c>
      <c r="L14" s="270"/>
    </row>
    <row r="15" spans="1:12" ht="13.5" customHeight="1">
      <c r="A15" s="227"/>
      <c r="B15" s="8"/>
      <c r="C15" s="100">
        <v>4210</v>
      </c>
      <c r="D15" s="54" t="s">
        <v>414</v>
      </c>
      <c r="E15" s="269">
        <v>0</v>
      </c>
      <c r="F15" s="269"/>
      <c r="G15" s="269">
        <v>0</v>
      </c>
      <c r="H15" s="403">
        <v>0</v>
      </c>
      <c r="I15" s="403">
        <f t="shared" si="2"/>
        <v>0</v>
      </c>
      <c r="J15" s="269"/>
      <c r="K15" s="269"/>
      <c r="L15" s="270"/>
    </row>
    <row r="16" spans="1:12" ht="14.25" customHeight="1">
      <c r="A16" s="227"/>
      <c r="B16" s="8"/>
      <c r="C16" s="100">
        <v>4230</v>
      </c>
      <c r="D16" s="54" t="s">
        <v>6</v>
      </c>
      <c r="E16" s="269">
        <v>0</v>
      </c>
      <c r="F16" s="269"/>
      <c r="G16" s="269">
        <v>1000</v>
      </c>
      <c r="H16" s="403">
        <v>828.84</v>
      </c>
      <c r="I16" s="403">
        <f t="shared" si="2"/>
        <v>828.84</v>
      </c>
      <c r="J16" s="269"/>
      <c r="K16" s="269"/>
      <c r="L16" s="270"/>
    </row>
    <row r="17" spans="1:12" ht="15" customHeight="1">
      <c r="A17" s="227"/>
      <c r="B17" s="8"/>
      <c r="C17" s="100">
        <v>4260</v>
      </c>
      <c r="D17" s="54" t="s">
        <v>493</v>
      </c>
      <c r="E17" s="269">
        <v>0</v>
      </c>
      <c r="F17" s="269"/>
      <c r="G17" s="269">
        <v>0</v>
      </c>
      <c r="H17" s="403">
        <v>0</v>
      </c>
      <c r="I17" s="403">
        <f t="shared" si="2"/>
        <v>0</v>
      </c>
      <c r="J17" s="269"/>
      <c r="K17" s="269"/>
      <c r="L17" s="270"/>
    </row>
    <row r="18" spans="1:12" ht="15.75" customHeight="1">
      <c r="A18" s="227"/>
      <c r="B18" s="8"/>
      <c r="C18" s="100">
        <v>4300</v>
      </c>
      <c r="D18" s="54" t="s">
        <v>495</v>
      </c>
      <c r="E18" s="269">
        <v>0</v>
      </c>
      <c r="F18" s="269"/>
      <c r="G18" s="269">
        <v>21627</v>
      </c>
      <c r="H18" s="403">
        <v>5792.19</v>
      </c>
      <c r="I18" s="403">
        <f t="shared" si="2"/>
        <v>5792.19</v>
      </c>
      <c r="J18" s="269"/>
      <c r="K18" s="269"/>
      <c r="L18" s="270"/>
    </row>
    <row r="19" spans="1:12" ht="16.5" customHeight="1">
      <c r="A19" s="227"/>
      <c r="B19" s="8"/>
      <c r="C19" s="100">
        <v>4350</v>
      </c>
      <c r="D19" s="44" t="s">
        <v>10</v>
      </c>
      <c r="E19" s="269">
        <v>0</v>
      </c>
      <c r="F19" s="269"/>
      <c r="G19" s="269">
        <v>300</v>
      </c>
      <c r="H19" s="403">
        <v>154</v>
      </c>
      <c r="I19" s="403">
        <f t="shared" si="2"/>
        <v>154</v>
      </c>
      <c r="J19" s="269"/>
      <c r="K19" s="269"/>
      <c r="L19" s="270"/>
    </row>
    <row r="20" spans="1:12" ht="16.5" customHeight="1">
      <c r="A20" s="227"/>
      <c r="B20" s="8"/>
      <c r="C20" s="100">
        <v>4360</v>
      </c>
      <c r="D20" s="44" t="s">
        <v>675</v>
      </c>
      <c r="E20" s="269">
        <v>0</v>
      </c>
      <c r="F20" s="269"/>
      <c r="G20" s="269">
        <v>300</v>
      </c>
      <c r="H20" s="403">
        <v>177.44</v>
      </c>
      <c r="I20" s="403">
        <f t="shared" si="2"/>
        <v>177.44</v>
      </c>
      <c r="J20" s="269"/>
      <c r="K20" s="269"/>
      <c r="L20" s="270"/>
    </row>
    <row r="21" spans="1:12" ht="16.5" customHeight="1">
      <c r="A21" s="227"/>
      <c r="B21" s="8"/>
      <c r="C21" s="100">
        <v>4370</v>
      </c>
      <c r="D21" s="44" t="s">
        <v>670</v>
      </c>
      <c r="E21" s="269">
        <v>0</v>
      </c>
      <c r="F21" s="269"/>
      <c r="G21" s="269">
        <v>2000</v>
      </c>
      <c r="H21" s="403">
        <v>852.44</v>
      </c>
      <c r="I21" s="403">
        <f t="shared" si="2"/>
        <v>852.44</v>
      </c>
      <c r="J21" s="269"/>
      <c r="K21" s="269"/>
      <c r="L21" s="270"/>
    </row>
    <row r="22" spans="1:12" ht="16.5" customHeight="1">
      <c r="A22" s="227"/>
      <c r="B22" s="8"/>
      <c r="C22" s="100">
        <v>4410</v>
      </c>
      <c r="D22" s="44" t="s">
        <v>422</v>
      </c>
      <c r="E22" s="269"/>
      <c r="F22" s="269"/>
      <c r="G22" s="269">
        <v>700</v>
      </c>
      <c r="H22" s="403">
        <v>304.5</v>
      </c>
      <c r="I22" s="403">
        <f t="shared" si="2"/>
        <v>304.5</v>
      </c>
      <c r="J22" s="269"/>
      <c r="K22" s="269"/>
      <c r="L22" s="270"/>
    </row>
    <row r="23" spans="1:12" ht="15" customHeight="1">
      <c r="A23" s="227"/>
      <c r="B23" s="8"/>
      <c r="C23" s="100">
        <v>4440</v>
      </c>
      <c r="D23" s="54" t="s">
        <v>426</v>
      </c>
      <c r="E23" s="269">
        <v>0</v>
      </c>
      <c r="F23" s="269"/>
      <c r="G23" s="269">
        <v>15000</v>
      </c>
      <c r="H23" s="403">
        <v>11583</v>
      </c>
      <c r="I23" s="403">
        <f t="shared" si="2"/>
        <v>11583</v>
      </c>
      <c r="J23" s="269"/>
      <c r="K23" s="269"/>
      <c r="L23" s="270"/>
    </row>
    <row r="24" spans="1:12" ht="15" customHeight="1">
      <c r="A24" s="227"/>
      <c r="B24" s="8"/>
      <c r="C24" s="100">
        <v>4480</v>
      </c>
      <c r="D24" s="54" t="s">
        <v>442</v>
      </c>
      <c r="E24" s="269"/>
      <c r="F24" s="269"/>
      <c r="G24" s="269">
        <v>1554</v>
      </c>
      <c r="H24" s="403">
        <v>777</v>
      </c>
      <c r="I24" s="403">
        <f t="shared" si="2"/>
        <v>777</v>
      </c>
      <c r="J24" s="269"/>
      <c r="K24" s="269"/>
      <c r="L24" s="270"/>
    </row>
    <row r="25" spans="1:12" ht="16.5" customHeight="1">
      <c r="A25" s="227"/>
      <c r="B25" s="8"/>
      <c r="C25" s="100">
        <v>4520</v>
      </c>
      <c r="D25" s="54" t="s">
        <v>774</v>
      </c>
      <c r="E25" s="269">
        <v>0</v>
      </c>
      <c r="F25" s="269"/>
      <c r="G25" s="269">
        <v>426</v>
      </c>
      <c r="H25" s="403">
        <v>426</v>
      </c>
      <c r="I25" s="403">
        <f t="shared" si="2"/>
        <v>426</v>
      </c>
      <c r="J25" s="269"/>
      <c r="K25" s="269"/>
      <c r="L25" s="270"/>
    </row>
    <row r="26" spans="1:12" ht="21" customHeight="1">
      <c r="A26" s="230">
        <v>852</v>
      </c>
      <c r="B26" s="231">
        <v>85218</v>
      </c>
      <c r="C26" s="231">
        <v>2130</v>
      </c>
      <c r="D26" s="232" t="s">
        <v>654</v>
      </c>
      <c r="E26" s="275">
        <f>'Z 1. 1'!F127</f>
        <v>1500</v>
      </c>
      <c r="F26" s="399">
        <f>'Z 1. 1'!G127</f>
        <v>1500</v>
      </c>
      <c r="G26" s="275">
        <f aca="true" t="shared" si="3" ref="G26:L26">G27</f>
        <v>1500</v>
      </c>
      <c r="H26" s="399">
        <f t="shared" si="3"/>
        <v>1500</v>
      </c>
      <c r="I26" s="399">
        <f t="shared" si="3"/>
        <v>1500</v>
      </c>
      <c r="J26" s="399">
        <f t="shared" si="3"/>
        <v>1500</v>
      </c>
      <c r="K26" s="399">
        <f t="shared" si="3"/>
        <v>0</v>
      </c>
      <c r="L26" s="407">
        <f t="shared" si="3"/>
        <v>0</v>
      </c>
    </row>
    <row r="27" spans="1:12" ht="17.25" customHeight="1">
      <c r="A27" s="227"/>
      <c r="B27" s="8"/>
      <c r="C27" s="100">
        <v>4010</v>
      </c>
      <c r="D27" s="54" t="s">
        <v>260</v>
      </c>
      <c r="E27" s="269"/>
      <c r="F27" s="269"/>
      <c r="G27" s="269">
        <v>1500</v>
      </c>
      <c r="H27" s="403">
        <v>1500</v>
      </c>
      <c r="I27" s="403">
        <f>H27</f>
        <v>1500</v>
      </c>
      <c r="J27" s="403">
        <f>I27</f>
        <v>1500</v>
      </c>
      <c r="K27" s="269"/>
      <c r="L27" s="270"/>
    </row>
    <row r="28" spans="1:12" ht="19.5" customHeight="1">
      <c r="A28" s="230">
        <v>854</v>
      </c>
      <c r="B28" s="231">
        <v>85415</v>
      </c>
      <c r="C28" s="231">
        <v>2130</v>
      </c>
      <c r="D28" s="233" t="s">
        <v>947</v>
      </c>
      <c r="E28" s="275">
        <f>'Z 1. 1'!F159</f>
        <v>16000</v>
      </c>
      <c r="F28" s="399">
        <f>'Z 1. 1'!G159</f>
        <v>16000</v>
      </c>
      <c r="G28" s="275">
        <f aca="true" t="shared" si="4" ref="G28:L28">G29</f>
        <v>16000</v>
      </c>
      <c r="H28" s="399">
        <f t="shared" si="4"/>
        <v>16000</v>
      </c>
      <c r="I28" s="399">
        <f t="shared" si="4"/>
        <v>16000</v>
      </c>
      <c r="J28" s="399">
        <f t="shared" si="4"/>
        <v>0</v>
      </c>
      <c r="K28" s="399">
        <f t="shared" si="4"/>
        <v>0</v>
      </c>
      <c r="L28" s="407">
        <f t="shared" si="4"/>
        <v>0</v>
      </c>
    </row>
    <row r="29" spans="1:12" ht="15" customHeight="1">
      <c r="A29" s="227"/>
      <c r="B29" s="8"/>
      <c r="C29" s="100">
        <v>3240</v>
      </c>
      <c r="D29" s="44" t="s">
        <v>744</v>
      </c>
      <c r="E29" s="269"/>
      <c r="F29" s="269"/>
      <c r="G29" s="269">
        <v>16000</v>
      </c>
      <c r="H29" s="403">
        <v>16000</v>
      </c>
      <c r="I29" s="269">
        <f>H29</f>
        <v>16000</v>
      </c>
      <c r="J29" s="269"/>
      <c r="K29" s="269"/>
      <c r="L29" s="270"/>
    </row>
    <row r="30" spans="1:12" ht="18" customHeight="1" thickBot="1">
      <c r="A30" s="1027" t="s">
        <v>11</v>
      </c>
      <c r="B30" s="1028"/>
      <c r="C30" s="1028"/>
      <c r="D30" s="1028"/>
      <c r="E30" s="401">
        <f aca="true" t="shared" si="5" ref="E30:L30">E8+E10+E26+E28</f>
        <v>374816</v>
      </c>
      <c r="F30" s="402">
        <f t="shared" si="5"/>
        <v>202976</v>
      </c>
      <c r="G30" s="401">
        <f t="shared" si="5"/>
        <v>374816</v>
      </c>
      <c r="H30" s="402">
        <f t="shared" si="5"/>
        <v>202976</v>
      </c>
      <c r="I30" s="402">
        <f t="shared" si="5"/>
        <v>202976</v>
      </c>
      <c r="J30" s="402">
        <f t="shared" si="5"/>
        <v>158073.86</v>
      </c>
      <c r="K30" s="402">
        <f t="shared" si="5"/>
        <v>8006.73</v>
      </c>
      <c r="L30" s="761">
        <f t="shared" si="5"/>
        <v>0</v>
      </c>
    </row>
    <row r="31" ht="0.75" customHeight="1" hidden="1">
      <c r="C31" s="26"/>
    </row>
    <row r="32" spans="3:12" ht="12.75" hidden="1">
      <c r="C32" s="26"/>
      <c r="E32" s="42"/>
      <c r="F32" s="42"/>
      <c r="G32" s="42"/>
      <c r="H32" s="42"/>
      <c r="I32" s="42"/>
      <c r="J32" s="42"/>
      <c r="K32" s="42"/>
      <c r="L32" s="42"/>
    </row>
    <row r="33" spans="1:12" ht="18.75" customHeight="1" hidden="1">
      <c r="A33" s="1026"/>
      <c r="B33" s="1026"/>
      <c r="C33" s="1026"/>
      <c r="D33" s="1026"/>
      <c r="E33" s="1026"/>
      <c r="F33" s="1026"/>
      <c r="G33" s="1026"/>
      <c r="H33" s="1026"/>
      <c r="I33" s="1026"/>
      <c r="J33" s="1026"/>
      <c r="K33" s="1026"/>
      <c r="L33" s="1026"/>
    </row>
    <row r="34" ht="12.75">
      <c r="C34" s="26"/>
    </row>
    <row r="35" spans="3:11" ht="13.5" customHeight="1">
      <c r="C35" s="26"/>
      <c r="J35" s="878" t="s">
        <v>392</v>
      </c>
      <c r="K35" s="878"/>
    </row>
    <row r="36" spans="3:11" ht="12.75">
      <c r="C36" s="26"/>
      <c r="J36" s="158"/>
      <c r="K36" s="158"/>
    </row>
    <row r="37" spans="3:11" ht="12.75">
      <c r="C37" s="26"/>
      <c r="J37" s="878" t="s">
        <v>393</v>
      </c>
      <c r="K37" s="878"/>
    </row>
  </sheetData>
  <mergeCells count="15">
    <mergeCell ref="E4:E6"/>
    <mergeCell ref="G4:G6"/>
    <mergeCell ref="I4:L4"/>
    <mergeCell ref="I5:I6"/>
    <mergeCell ref="F4:F6"/>
    <mergeCell ref="J37:K37"/>
    <mergeCell ref="H4:H6"/>
    <mergeCell ref="J5:L5"/>
    <mergeCell ref="E1:L1"/>
    <mergeCell ref="J35:K35"/>
    <mergeCell ref="A33:L33"/>
    <mergeCell ref="A30:D30"/>
    <mergeCell ref="A3:L3"/>
    <mergeCell ref="A4:C4"/>
    <mergeCell ref="D4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9"/>
  <sheetViews>
    <sheetView workbookViewId="0" topLeftCell="C1">
      <selection activeCell="C1" sqref="C1:M1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28.375" style="0" customWidth="1"/>
    <col min="5" max="5" width="10.75390625" style="0" customWidth="1"/>
    <col min="6" max="6" width="11.75390625" style="0" customWidth="1"/>
    <col min="7" max="7" width="12.75390625" style="0" customWidth="1"/>
    <col min="8" max="9" width="11.75390625" style="0" customWidth="1"/>
    <col min="10" max="10" width="11.00390625" style="0" customWidth="1"/>
    <col min="11" max="12" width="10.625" style="0" customWidth="1"/>
    <col min="13" max="13" width="12.125" style="0" customWidth="1"/>
    <col min="14" max="14" width="17.00390625" style="0" customWidth="1"/>
  </cols>
  <sheetData>
    <row r="1" spans="3:14" ht="13.5" customHeight="1">
      <c r="C1" s="1035" t="s">
        <v>322</v>
      </c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11"/>
    </row>
    <row r="2" spans="1:14" ht="14.25" customHeight="1">
      <c r="A2" s="1036" t="s">
        <v>292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69"/>
    </row>
    <row r="3" spans="1:14" ht="13.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0.5" customHeight="1">
      <c r="A4" s="1037" t="s">
        <v>748</v>
      </c>
      <c r="B4" s="1038"/>
      <c r="C4" s="1038"/>
      <c r="D4" s="1044" t="s">
        <v>749</v>
      </c>
      <c r="E4" s="1041" t="s">
        <v>293</v>
      </c>
      <c r="F4" s="1041" t="s">
        <v>263</v>
      </c>
      <c r="G4" s="1041" t="s">
        <v>294</v>
      </c>
      <c r="H4" s="1041" t="s">
        <v>295</v>
      </c>
      <c r="I4" s="1044" t="s">
        <v>852</v>
      </c>
      <c r="J4" s="1044"/>
      <c r="K4" s="1044"/>
      <c r="L4" s="1044"/>
      <c r="M4" s="1045"/>
      <c r="N4" s="24"/>
    </row>
    <row r="5" spans="1:15" ht="9.75" customHeight="1">
      <c r="A5" s="1039"/>
      <c r="B5" s="1040"/>
      <c r="C5" s="1040"/>
      <c r="D5" s="1043"/>
      <c r="E5" s="1042"/>
      <c r="F5" s="1042"/>
      <c r="G5" s="1042"/>
      <c r="H5" s="1042"/>
      <c r="I5" s="1042" t="s">
        <v>19</v>
      </c>
      <c r="J5" s="1043" t="s">
        <v>783</v>
      </c>
      <c r="K5" s="1043"/>
      <c r="L5" s="1043"/>
      <c r="M5" s="1049" t="s">
        <v>73</v>
      </c>
      <c r="N5" s="146"/>
      <c r="O5" s="65"/>
    </row>
    <row r="6" spans="1:15" ht="35.25" customHeight="1">
      <c r="A6" s="223" t="s">
        <v>751</v>
      </c>
      <c r="B6" s="224" t="s">
        <v>752</v>
      </c>
      <c r="C6" s="224" t="s">
        <v>108</v>
      </c>
      <c r="D6" s="1043"/>
      <c r="E6" s="1042"/>
      <c r="F6" s="1042"/>
      <c r="G6" s="1042"/>
      <c r="H6" s="1042"/>
      <c r="I6" s="1042"/>
      <c r="J6" s="225" t="s">
        <v>541</v>
      </c>
      <c r="K6" s="226" t="s">
        <v>636</v>
      </c>
      <c r="L6" s="225" t="s">
        <v>637</v>
      </c>
      <c r="M6" s="1049"/>
      <c r="N6" s="146"/>
      <c r="O6" s="65"/>
    </row>
    <row r="7" spans="1:15" ht="9" customHeight="1">
      <c r="A7" s="154">
        <v>1</v>
      </c>
      <c r="B7" s="29">
        <v>2</v>
      </c>
      <c r="C7" s="29">
        <v>3</v>
      </c>
      <c r="D7" s="29">
        <v>4</v>
      </c>
      <c r="E7" s="116">
        <v>5</v>
      </c>
      <c r="F7" s="116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155">
        <v>13</v>
      </c>
      <c r="N7" s="143"/>
      <c r="O7" s="65"/>
    </row>
    <row r="8" spans="1:15" ht="15" customHeight="1">
      <c r="A8" s="201"/>
      <c r="B8" s="202"/>
      <c r="C8" s="202"/>
      <c r="D8" s="203" t="s">
        <v>296</v>
      </c>
      <c r="E8" s="256">
        <f aca="true" t="shared" si="0" ref="E8:M8">E9+E12+E19+E22+E26+E41+E47+E50+E54+E63+E67+E77+E89+E92+E95+E98</f>
        <v>1031193</v>
      </c>
      <c r="F8" s="762">
        <f t="shared" si="0"/>
        <v>562468.71</v>
      </c>
      <c r="G8" s="256">
        <f t="shared" si="0"/>
        <v>1269258</v>
      </c>
      <c r="H8" s="762">
        <f t="shared" si="0"/>
        <v>677381.2399999999</v>
      </c>
      <c r="I8" s="762">
        <f t="shared" si="0"/>
        <v>149707.00999999998</v>
      </c>
      <c r="J8" s="762">
        <f t="shared" si="0"/>
        <v>32889.17</v>
      </c>
      <c r="K8" s="762">
        <f t="shared" si="0"/>
        <v>2130.53</v>
      </c>
      <c r="L8" s="762">
        <f t="shared" si="0"/>
        <v>75888.84</v>
      </c>
      <c r="M8" s="763">
        <f t="shared" si="0"/>
        <v>475884.93</v>
      </c>
      <c r="N8" s="144"/>
      <c r="O8" s="65"/>
    </row>
    <row r="9" spans="1:15" ht="14.25" customHeight="1">
      <c r="A9" s="213" t="s">
        <v>109</v>
      </c>
      <c r="B9" s="214" t="s">
        <v>930</v>
      </c>
      <c r="C9" s="206">
        <v>2710</v>
      </c>
      <c r="D9" s="215" t="s">
        <v>473</v>
      </c>
      <c r="E9" s="257">
        <f aca="true" t="shared" si="1" ref="E9:M9">E11</f>
        <v>0</v>
      </c>
      <c r="F9" s="257"/>
      <c r="G9" s="257">
        <f t="shared" si="1"/>
        <v>1700</v>
      </c>
      <c r="H9" s="395">
        <f t="shared" si="1"/>
        <v>0</v>
      </c>
      <c r="I9" s="395">
        <f t="shared" si="1"/>
        <v>0</v>
      </c>
      <c r="J9" s="395">
        <f t="shared" si="1"/>
        <v>0</v>
      </c>
      <c r="K9" s="395">
        <f t="shared" si="1"/>
        <v>0</v>
      </c>
      <c r="L9" s="395">
        <f t="shared" si="1"/>
        <v>0</v>
      </c>
      <c r="M9" s="397">
        <f t="shared" si="1"/>
        <v>0</v>
      </c>
      <c r="N9" s="144"/>
      <c r="O9" s="65"/>
    </row>
    <row r="10" spans="1:15" ht="9.75" customHeight="1">
      <c r="A10" s="211"/>
      <c r="B10" s="207"/>
      <c r="C10" s="207"/>
      <c r="D10" s="222" t="s">
        <v>783</v>
      </c>
      <c r="E10" s="258"/>
      <c r="F10" s="258"/>
      <c r="G10" s="258"/>
      <c r="H10" s="258"/>
      <c r="I10" s="258"/>
      <c r="J10" s="258"/>
      <c r="K10" s="258"/>
      <c r="L10" s="258"/>
      <c r="M10" s="259"/>
      <c r="N10" s="145"/>
      <c r="O10" s="65"/>
    </row>
    <row r="11" spans="1:15" ht="12.75" customHeight="1">
      <c r="A11" s="211"/>
      <c r="B11" s="207"/>
      <c r="C11" s="234">
        <v>2710</v>
      </c>
      <c r="D11" s="212" t="s">
        <v>58</v>
      </c>
      <c r="E11" s="258"/>
      <c r="F11" s="258"/>
      <c r="G11" s="258">
        <f>'Z 1. 2 '!D12</f>
        <v>1700</v>
      </c>
      <c r="H11" s="396">
        <f>'Z 1. 2 '!E12</f>
        <v>0</v>
      </c>
      <c r="I11" s="396">
        <f>H11</f>
        <v>0</v>
      </c>
      <c r="J11" s="258"/>
      <c r="K11" s="258"/>
      <c r="L11" s="396">
        <f>I11</f>
        <v>0</v>
      </c>
      <c r="M11" s="259"/>
      <c r="N11" s="145"/>
      <c r="O11" s="65"/>
    </row>
    <row r="12" spans="1:15" ht="14.25" customHeight="1">
      <c r="A12" s="209">
        <v>600</v>
      </c>
      <c r="B12" s="206">
        <v>60014</v>
      </c>
      <c r="C12" s="206"/>
      <c r="D12" s="210" t="s">
        <v>88</v>
      </c>
      <c r="E12" s="257">
        <f>SUM(E14:E17)</f>
        <v>206798</v>
      </c>
      <c r="F12" s="395">
        <f>F14+F16</f>
        <v>0</v>
      </c>
      <c r="G12" s="257">
        <f aca="true" t="shared" si="2" ref="G12:M12">G18</f>
        <v>206798</v>
      </c>
      <c r="H12" s="395">
        <f t="shared" si="2"/>
        <v>0</v>
      </c>
      <c r="I12" s="395">
        <f t="shared" si="2"/>
        <v>0</v>
      </c>
      <c r="J12" s="395">
        <f t="shared" si="2"/>
        <v>0</v>
      </c>
      <c r="K12" s="395">
        <f t="shared" si="2"/>
        <v>0</v>
      </c>
      <c r="L12" s="395">
        <f t="shared" si="2"/>
        <v>0</v>
      </c>
      <c r="M12" s="397">
        <f t="shared" si="2"/>
        <v>0</v>
      </c>
      <c r="N12" s="144"/>
      <c r="O12" s="65"/>
    </row>
    <row r="13" spans="1:15" ht="12" customHeight="1">
      <c r="A13" s="211"/>
      <c r="B13" s="207"/>
      <c r="C13" s="207"/>
      <c r="D13" s="222" t="s">
        <v>783</v>
      </c>
      <c r="E13" s="258"/>
      <c r="F13" s="258"/>
      <c r="G13" s="258"/>
      <c r="H13" s="258"/>
      <c r="I13" s="258"/>
      <c r="J13" s="258"/>
      <c r="K13" s="258"/>
      <c r="L13" s="258"/>
      <c r="M13" s="259"/>
      <c r="N13" s="145"/>
      <c r="O13" s="65"/>
    </row>
    <row r="14" spans="1:15" ht="12" customHeight="1">
      <c r="A14" s="211"/>
      <c r="B14" s="207"/>
      <c r="C14" s="234">
        <v>6300</v>
      </c>
      <c r="D14" s="167" t="s">
        <v>587</v>
      </c>
      <c r="E14" s="258">
        <v>100000</v>
      </c>
      <c r="F14" s="396"/>
      <c r="G14" s="258"/>
      <c r="H14" s="258"/>
      <c r="I14" s="258"/>
      <c r="J14" s="258"/>
      <c r="K14" s="258"/>
      <c r="L14" s="258"/>
      <c r="M14" s="259"/>
      <c r="N14" s="145"/>
      <c r="O14" s="65"/>
    </row>
    <row r="15" spans="1:15" ht="12" customHeight="1">
      <c r="A15" s="211"/>
      <c r="B15" s="207"/>
      <c r="C15" s="234">
        <v>6300</v>
      </c>
      <c r="D15" s="167" t="s">
        <v>587</v>
      </c>
      <c r="E15" s="258">
        <v>25000</v>
      </c>
      <c r="F15" s="396"/>
      <c r="G15" s="258"/>
      <c r="H15" s="258"/>
      <c r="I15" s="258"/>
      <c r="J15" s="258"/>
      <c r="K15" s="258"/>
      <c r="L15" s="258"/>
      <c r="M15" s="259"/>
      <c r="N15" s="145"/>
      <c r="O15" s="65"/>
    </row>
    <row r="16" spans="1:15" ht="12.75" customHeight="1">
      <c r="A16" s="216"/>
      <c r="B16" s="212"/>
      <c r="C16" s="234">
        <v>6300</v>
      </c>
      <c r="D16" s="167" t="s">
        <v>587</v>
      </c>
      <c r="E16" s="258">
        <v>31798</v>
      </c>
      <c r="F16" s="396"/>
      <c r="G16" s="258"/>
      <c r="H16" s="258"/>
      <c r="I16" s="258"/>
      <c r="J16" s="258"/>
      <c r="K16" s="258"/>
      <c r="L16" s="258"/>
      <c r="M16" s="259"/>
      <c r="N16" s="145"/>
      <c r="O16" s="65"/>
    </row>
    <row r="17" spans="1:15" ht="12.75" customHeight="1">
      <c r="A17" s="216"/>
      <c r="B17" s="212"/>
      <c r="C17" s="234">
        <v>6300</v>
      </c>
      <c r="D17" s="212" t="s">
        <v>59</v>
      </c>
      <c r="E17" s="258">
        <v>50000</v>
      </c>
      <c r="F17" s="396"/>
      <c r="G17" s="258"/>
      <c r="H17" s="258"/>
      <c r="I17" s="258"/>
      <c r="J17" s="258"/>
      <c r="K17" s="258"/>
      <c r="L17" s="258"/>
      <c r="M17" s="259"/>
      <c r="N17" s="145"/>
      <c r="O17" s="65"/>
    </row>
    <row r="18" spans="1:15" ht="12.75" customHeight="1">
      <c r="A18" s="216"/>
      <c r="B18" s="212"/>
      <c r="C18" s="212">
        <v>6050</v>
      </c>
      <c r="D18" s="44" t="s">
        <v>444</v>
      </c>
      <c r="E18" s="258"/>
      <c r="F18" s="258"/>
      <c r="G18" s="258">
        <v>206798</v>
      </c>
      <c r="H18" s="396">
        <v>0</v>
      </c>
      <c r="I18" s="258"/>
      <c r="J18" s="258"/>
      <c r="K18" s="258"/>
      <c r="L18" s="258"/>
      <c r="M18" s="398">
        <f>H18</f>
        <v>0</v>
      </c>
      <c r="N18" s="145"/>
      <c r="O18" s="65"/>
    </row>
    <row r="19" spans="1:15" ht="15.75" customHeight="1">
      <c r="A19" s="204">
        <v>750</v>
      </c>
      <c r="B19" s="205">
        <v>75018</v>
      </c>
      <c r="C19" s="206"/>
      <c r="D19" s="96" t="s">
        <v>75</v>
      </c>
      <c r="E19" s="257">
        <f>E21</f>
        <v>0</v>
      </c>
      <c r="F19" s="395">
        <f>F21</f>
        <v>0</v>
      </c>
      <c r="G19" s="257">
        <f aca="true" t="shared" si="3" ref="G19:M19">G21</f>
        <v>3120</v>
      </c>
      <c r="H19" s="395">
        <f t="shared" si="3"/>
        <v>0</v>
      </c>
      <c r="I19" s="395">
        <f t="shared" si="3"/>
        <v>0</v>
      </c>
      <c r="J19" s="395">
        <f t="shared" si="3"/>
        <v>0</v>
      </c>
      <c r="K19" s="395">
        <f t="shared" si="3"/>
        <v>0</v>
      </c>
      <c r="L19" s="395">
        <f t="shared" si="3"/>
        <v>0</v>
      </c>
      <c r="M19" s="397">
        <f t="shared" si="3"/>
        <v>0</v>
      </c>
      <c r="N19" s="144"/>
      <c r="O19" s="65"/>
    </row>
    <row r="20" spans="1:15" ht="11.25" customHeight="1">
      <c r="A20" s="208"/>
      <c r="B20" s="79"/>
      <c r="C20" s="207"/>
      <c r="D20" s="222" t="s">
        <v>783</v>
      </c>
      <c r="E20" s="258"/>
      <c r="F20" s="258"/>
      <c r="G20" s="258"/>
      <c r="H20" s="258"/>
      <c r="I20" s="258"/>
      <c r="J20" s="258"/>
      <c r="K20" s="258"/>
      <c r="L20" s="258"/>
      <c r="M20" s="259"/>
      <c r="N20" s="145"/>
      <c r="O20" s="65"/>
    </row>
    <row r="21" spans="1:15" ht="12" customHeight="1">
      <c r="A21" s="208"/>
      <c r="B21" s="79"/>
      <c r="C21" s="234">
        <v>2330</v>
      </c>
      <c r="D21" s="57" t="s">
        <v>67</v>
      </c>
      <c r="E21" s="258">
        <v>0</v>
      </c>
      <c r="F21" s="258"/>
      <c r="G21" s="258">
        <f>'Z 1. 2 '!D93</f>
        <v>3120</v>
      </c>
      <c r="H21" s="396">
        <f>'Z 1. 2 '!E93</f>
        <v>0</v>
      </c>
      <c r="I21" s="396">
        <f>H21</f>
        <v>0</v>
      </c>
      <c r="J21" s="258"/>
      <c r="K21" s="258"/>
      <c r="L21" s="396">
        <f>I21</f>
        <v>0</v>
      </c>
      <c r="M21" s="259"/>
      <c r="N21" s="145"/>
      <c r="O21" s="65"/>
    </row>
    <row r="22" spans="1:15" ht="18.75" customHeight="1">
      <c r="A22" s="204">
        <v>750</v>
      </c>
      <c r="B22" s="205">
        <v>75020</v>
      </c>
      <c r="C22" s="206"/>
      <c r="D22" s="96" t="s">
        <v>468</v>
      </c>
      <c r="E22" s="257">
        <f>E24+E25</f>
        <v>0</v>
      </c>
      <c r="F22" s="257">
        <f>F24+F25</f>
        <v>0</v>
      </c>
      <c r="G22" s="257">
        <f aca="true" t="shared" si="4" ref="G22:M22">G24+G25</f>
        <v>10000</v>
      </c>
      <c r="H22" s="395">
        <f t="shared" si="4"/>
        <v>5004</v>
      </c>
      <c r="I22" s="395">
        <f t="shared" si="4"/>
        <v>5004</v>
      </c>
      <c r="J22" s="395">
        <f t="shared" si="4"/>
        <v>0</v>
      </c>
      <c r="K22" s="395">
        <f t="shared" si="4"/>
        <v>0</v>
      </c>
      <c r="L22" s="395">
        <f t="shared" si="4"/>
        <v>5004</v>
      </c>
      <c r="M22" s="397">
        <f t="shared" si="4"/>
        <v>0</v>
      </c>
      <c r="N22" s="144"/>
      <c r="O22" s="65"/>
    </row>
    <row r="23" spans="1:15" ht="12" customHeight="1">
      <c r="A23" s="208"/>
      <c r="B23" s="79"/>
      <c r="C23" s="207"/>
      <c r="D23" s="222" t="s">
        <v>783</v>
      </c>
      <c r="E23" s="258"/>
      <c r="F23" s="258"/>
      <c r="G23" s="258"/>
      <c r="H23" s="258"/>
      <c r="I23" s="258"/>
      <c r="J23" s="258"/>
      <c r="K23" s="258"/>
      <c r="L23" s="258"/>
      <c r="M23" s="259"/>
      <c r="N23" s="145"/>
      <c r="O23" s="65"/>
    </row>
    <row r="24" spans="1:15" ht="10.5" customHeight="1">
      <c r="A24" s="208"/>
      <c r="B24" s="79"/>
      <c r="C24" s="234">
        <v>2310</v>
      </c>
      <c r="D24" s="95" t="s">
        <v>61</v>
      </c>
      <c r="E24" s="258">
        <v>0</v>
      </c>
      <c r="F24" s="258"/>
      <c r="G24" s="258">
        <v>5000</v>
      </c>
      <c r="H24" s="396">
        <v>2502</v>
      </c>
      <c r="I24" s="396">
        <f>H24</f>
        <v>2502</v>
      </c>
      <c r="J24" s="258"/>
      <c r="K24" s="258"/>
      <c r="L24" s="396">
        <f>I24</f>
        <v>2502</v>
      </c>
      <c r="M24" s="259"/>
      <c r="N24" s="145"/>
      <c r="O24" s="65"/>
    </row>
    <row r="25" spans="1:15" ht="12" customHeight="1">
      <c r="A25" s="208"/>
      <c r="B25" s="79"/>
      <c r="C25" s="234">
        <v>2310</v>
      </c>
      <c r="D25" s="95" t="s">
        <v>1009</v>
      </c>
      <c r="E25" s="258">
        <v>0</v>
      </c>
      <c r="F25" s="258"/>
      <c r="G25" s="258">
        <v>5000</v>
      </c>
      <c r="H25" s="396">
        <v>2502</v>
      </c>
      <c r="I25" s="396">
        <f>H25</f>
        <v>2502</v>
      </c>
      <c r="J25" s="258"/>
      <c r="K25" s="258"/>
      <c r="L25" s="396">
        <f>I25</f>
        <v>2502</v>
      </c>
      <c r="M25" s="259"/>
      <c r="N25" s="145"/>
      <c r="O25" s="65"/>
    </row>
    <row r="26" spans="1:15" ht="24.75" customHeight="1">
      <c r="A26" s="204">
        <v>750</v>
      </c>
      <c r="B26" s="205">
        <v>75075</v>
      </c>
      <c r="C26" s="205"/>
      <c r="D26" s="221" t="s">
        <v>733</v>
      </c>
      <c r="E26" s="257">
        <f>E28+E29</f>
        <v>55756</v>
      </c>
      <c r="F26" s="395">
        <f>F28+F29</f>
        <v>0</v>
      </c>
      <c r="G26" s="257">
        <f aca="true" t="shared" si="5" ref="G26:M26">SUM(G30:G40)</f>
        <v>55756</v>
      </c>
      <c r="H26" s="395">
        <f t="shared" si="5"/>
        <v>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5">
        <f t="shared" si="5"/>
        <v>0</v>
      </c>
      <c r="M26" s="397">
        <f t="shared" si="5"/>
        <v>0</v>
      </c>
      <c r="N26" s="145"/>
      <c r="O26" s="65"/>
    </row>
    <row r="27" spans="1:15" ht="12.75" customHeight="1">
      <c r="A27" s="208"/>
      <c r="B27" s="79"/>
      <c r="C27" s="207"/>
      <c r="D27" s="222" t="s">
        <v>783</v>
      </c>
      <c r="E27" s="258"/>
      <c r="F27" s="258"/>
      <c r="G27" s="258"/>
      <c r="H27" s="258"/>
      <c r="I27" s="258"/>
      <c r="J27" s="258"/>
      <c r="K27" s="258"/>
      <c r="L27" s="258"/>
      <c r="M27" s="259"/>
      <c r="N27" s="145"/>
      <c r="O27" s="65"/>
    </row>
    <row r="28" spans="1:15" ht="10.5" customHeight="1">
      <c r="A28" s="208"/>
      <c r="B28" s="79"/>
      <c r="C28" s="234">
        <v>2326</v>
      </c>
      <c r="D28" s="95" t="s">
        <v>66</v>
      </c>
      <c r="E28" s="258">
        <v>27878</v>
      </c>
      <c r="F28" s="396">
        <v>0</v>
      </c>
      <c r="G28" s="258"/>
      <c r="H28" s="258"/>
      <c r="I28" s="258"/>
      <c r="J28" s="258"/>
      <c r="K28" s="258"/>
      <c r="L28" s="258"/>
      <c r="M28" s="259"/>
      <c r="N28" s="145"/>
      <c r="O28" s="65"/>
    </row>
    <row r="29" spans="1:15" ht="12" customHeight="1">
      <c r="A29" s="208"/>
      <c r="B29" s="79"/>
      <c r="C29" s="234">
        <v>2326</v>
      </c>
      <c r="D29" s="95" t="s">
        <v>61</v>
      </c>
      <c r="E29" s="258">
        <v>27878</v>
      </c>
      <c r="F29" s="396">
        <v>0</v>
      </c>
      <c r="G29" s="258"/>
      <c r="H29" s="258"/>
      <c r="I29" s="258"/>
      <c r="J29" s="258"/>
      <c r="K29" s="258"/>
      <c r="L29" s="258"/>
      <c r="M29" s="259"/>
      <c r="N29" s="145"/>
      <c r="O29" s="65"/>
    </row>
    <row r="30" spans="1:15" ht="12" customHeight="1">
      <c r="A30" s="208"/>
      <c r="B30" s="79"/>
      <c r="C30" s="212">
        <v>4016</v>
      </c>
      <c r="D30" s="44" t="s">
        <v>270</v>
      </c>
      <c r="E30" s="258"/>
      <c r="F30" s="396"/>
      <c r="G30" s="258">
        <v>7869</v>
      </c>
      <c r="H30" s="258"/>
      <c r="I30" s="258">
        <f>H30</f>
        <v>0</v>
      </c>
      <c r="J30" s="258">
        <f>I30</f>
        <v>0</v>
      </c>
      <c r="K30" s="258"/>
      <c r="L30" s="258"/>
      <c r="M30" s="259"/>
      <c r="N30" s="145"/>
      <c r="O30" s="65"/>
    </row>
    <row r="31" spans="1:15" ht="12" customHeight="1">
      <c r="A31" s="208"/>
      <c r="B31" s="79"/>
      <c r="C31" s="212">
        <v>4116</v>
      </c>
      <c r="D31" s="44" t="s">
        <v>471</v>
      </c>
      <c r="E31" s="258"/>
      <c r="F31" s="396"/>
      <c r="G31" s="258">
        <v>1188</v>
      </c>
      <c r="H31" s="258"/>
      <c r="I31" s="258">
        <f aca="true" t="shared" si="6" ref="I31:I40">H31</f>
        <v>0</v>
      </c>
      <c r="J31" s="258"/>
      <c r="K31" s="258">
        <f>I31</f>
        <v>0</v>
      </c>
      <c r="L31" s="258"/>
      <c r="M31" s="259"/>
      <c r="N31" s="145"/>
      <c r="O31" s="65"/>
    </row>
    <row r="32" spans="1:15" ht="12" customHeight="1">
      <c r="A32" s="208"/>
      <c r="B32" s="79"/>
      <c r="C32" s="212">
        <v>4126</v>
      </c>
      <c r="D32" s="44" t="s">
        <v>412</v>
      </c>
      <c r="E32" s="258"/>
      <c r="F32" s="396"/>
      <c r="G32" s="258">
        <v>193</v>
      </c>
      <c r="H32" s="258"/>
      <c r="I32" s="258">
        <f t="shared" si="6"/>
        <v>0</v>
      </c>
      <c r="J32" s="258"/>
      <c r="K32" s="258">
        <f>I32</f>
        <v>0</v>
      </c>
      <c r="L32" s="258"/>
      <c r="M32" s="259"/>
      <c r="N32" s="145"/>
      <c r="O32" s="65"/>
    </row>
    <row r="33" spans="1:15" ht="12" customHeight="1">
      <c r="A33" s="208"/>
      <c r="B33" s="79"/>
      <c r="C33" s="212">
        <v>4176</v>
      </c>
      <c r="D33" s="44" t="s">
        <v>8</v>
      </c>
      <c r="E33" s="258"/>
      <c r="F33" s="396"/>
      <c r="G33" s="258">
        <v>1800</v>
      </c>
      <c r="H33" s="258"/>
      <c r="I33" s="258">
        <f t="shared" si="6"/>
        <v>0</v>
      </c>
      <c r="J33" s="258">
        <f>I33</f>
        <v>0</v>
      </c>
      <c r="K33" s="258"/>
      <c r="L33" s="258"/>
      <c r="M33" s="259"/>
      <c r="N33" s="145"/>
      <c r="O33" s="65"/>
    </row>
    <row r="34" spans="1:15" ht="12" customHeight="1">
      <c r="A34" s="208"/>
      <c r="B34" s="79"/>
      <c r="C34" s="212">
        <v>4216</v>
      </c>
      <c r="D34" s="44" t="s">
        <v>524</v>
      </c>
      <c r="E34" s="258"/>
      <c r="F34" s="396"/>
      <c r="G34" s="258">
        <v>3000</v>
      </c>
      <c r="H34" s="258"/>
      <c r="I34" s="258">
        <f t="shared" si="6"/>
        <v>0</v>
      </c>
      <c r="J34" s="258"/>
      <c r="K34" s="258"/>
      <c r="L34" s="258"/>
      <c r="M34" s="259"/>
      <c r="N34" s="145"/>
      <c r="O34" s="65"/>
    </row>
    <row r="35" spans="1:15" ht="12" customHeight="1">
      <c r="A35" s="208"/>
      <c r="B35" s="79"/>
      <c r="C35" s="212">
        <v>4226</v>
      </c>
      <c r="D35" s="44" t="s">
        <v>369</v>
      </c>
      <c r="E35" s="258"/>
      <c r="F35" s="396"/>
      <c r="G35" s="258">
        <v>12295</v>
      </c>
      <c r="H35" s="258"/>
      <c r="I35" s="258">
        <f t="shared" si="6"/>
        <v>0</v>
      </c>
      <c r="J35" s="258"/>
      <c r="K35" s="258"/>
      <c r="L35" s="258"/>
      <c r="M35" s="259"/>
      <c r="N35" s="145"/>
      <c r="O35" s="65"/>
    </row>
    <row r="36" spans="1:15" ht="12" customHeight="1">
      <c r="A36" s="208"/>
      <c r="B36" s="79"/>
      <c r="C36" s="212">
        <v>4246</v>
      </c>
      <c r="D36" s="44" t="s">
        <v>665</v>
      </c>
      <c r="E36" s="258"/>
      <c r="F36" s="396"/>
      <c r="G36" s="258">
        <v>700</v>
      </c>
      <c r="H36" s="258"/>
      <c r="I36" s="258">
        <f t="shared" si="6"/>
        <v>0</v>
      </c>
      <c r="J36" s="258"/>
      <c r="K36" s="258"/>
      <c r="L36" s="258"/>
      <c r="M36" s="259"/>
      <c r="N36" s="145"/>
      <c r="O36" s="65"/>
    </row>
    <row r="37" spans="1:15" ht="12" customHeight="1">
      <c r="A37" s="208"/>
      <c r="B37" s="79"/>
      <c r="C37" s="212">
        <v>4306</v>
      </c>
      <c r="D37" s="44" t="s">
        <v>495</v>
      </c>
      <c r="E37" s="258"/>
      <c r="F37" s="396"/>
      <c r="G37" s="258">
        <v>24943</v>
      </c>
      <c r="H37" s="258"/>
      <c r="I37" s="258">
        <f t="shared" si="6"/>
        <v>0</v>
      </c>
      <c r="J37" s="258"/>
      <c r="K37" s="258"/>
      <c r="L37" s="258"/>
      <c r="M37" s="259"/>
      <c r="N37" s="145"/>
      <c r="O37" s="65"/>
    </row>
    <row r="38" spans="1:15" ht="12" customHeight="1">
      <c r="A38" s="208"/>
      <c r="B38" s="79"/>
      <c r="C38" s="212">
        <v>4426</v>
      </c>
      <c r="D38" s="44" t="s">
        <v>91</v>
      </c>
      <c r="E38" s="258"/>
      <c r="F38" s="396"/>
      <c r="G38" s="258">
        <v>330</v>
      </c>
      <c r="H38" s="258"/>
      <c r="I38" s="258">
        <f t="shared" si="6"/>
        <v>0</v>
      </c>
      <c r="J38" s="258"/>
      <c r="K38" s="258"/>
      <c r="L38" s="258"/>
      <c r="M38" s="259"/>
      <c r="N38" s="145"/>
      <c r="O38" s="65"/>
    </row>
    <row r="39" spans="1:15" ht="12" customHeight="1">
      <c r="A39" s="208"/>
      <c r="B39" s="79"/>
      <c r="C39" s="212">
        <v>4436</v>
      </c>
      <c r="D39" s="44" t="s">
        <v>424</v>
      </c>
      <c r="E39" s="258"/>
      <c r="F39" s="396"/>
      <c r="G39" s="258">
        <v>378</v>
      </c>
      <c r="H39" s="258"/>
      <c r="I39" s="258">
        <f t="shared" si="6"/>
        <v>0</v>
      </c>
      <c r="J39" s="258"/>
      <c r="K39" s="258"/>
      <c r="L39" s="258"/>
      <c r="M39" s="259"/>
      <c r="N39" s="145"/>
      <c r="O39" s="65"/>
    </row>
    <row r="40" spans="1:15" ht="11.25" customHeight="1">
      <c r="A40" s="208"/>
      <c r="B40" s="79"/>
      <c r="C40" s="212">
        <v>4756</v>
      </c>
      <c r="D40" s="44" t="s">
        <v>672</v>
      </c>
      <c r="E40" s="258"/>
      <c r="F40" s="258"/>
      <c r="G40" s="258">
        <v>3060</v>
      </c>
      <c r="H40" s="396"/>
      <c r="I40" s="258">
        <f t="shared" si="6"/>
        <v>0</v>
      </c>
      <c r="J40" s="258"/>
      <c r="K40" s="258"/>
      <c r="L40" s="258"/>
      <c r="M40" s="259"/>
      <c r="N40" s="145"/>
      <c r="O40" s="65"/>
    </row>
    <row r="41" spans="1:15" ht="25.5" customHeight="1">
      <c r="A41" s="204">
        <v>754</v>
      </c>
      <c r="B41" s="205">
        <v>75411</v>
      </c>
      <c r="C41" s="205"/>
      <c r="D41" s="221" t="s">
        <v>376</v>
      </c>
      <c r="E41" s="257">
        <f>SUM(E43:E44)</f>
        <v>30000</v>
      </c>
      <c r="F41" s="395">
        <f>SUM(F43:F44)</f>
        <v>22500</v>
      </c>
      <c r="G41" s="257">
        <f aca="true" t="shared" si="7" ref="G41:M41">G45</f>
        <v>30000</v>
      </c>
      <c r="H41" s="395">
        <f t="shared" si="7"/>
        <v>6418.93</v>
      </c>
      <c r="I41" s="395">
        <f t="shared" si="7"/>
        <v>0</v>
      </c>
      <c r="J41" s="395">
        <f t="shared" si="7"/>
        <v>0</v>
      </c>
      <c r="K41" s="395">
        <f t="shared" si="7"/>
        <v>0</v>
      </c>
      <c r="L41" s="395">
        <f t="shared" si="7"/>
        <v>0</v>
      </c>
      <c r="M41" s="397">
        <f t="shared" si="7"/>
        <v>6418.93</v>
      </c>
      <c r="N41" s="145"/>
      <c r="O41" s="65"/>
    </row>
    <row r="42" spans="1:15" ht="10.5" customHeight="1">
      <c r="A42" s="208"/>
      <c r="B42" s="79"/>
      <c r="C42" s="207"/>
      <c r="D42" s="222" t="s">
        <v>783</v>
      </c>
      <c r="E42" s="258"/>
      <c r="F42" s="258"/>
      <c r="G42" s="258"/>
      <c r="H42" s="258"/>
      <c r="I42" s="258"/>
      <c r="J42" s="258"/>
      <c r="K42" s="258"/>
      <c r="L42" s="258"/>
      <c r="M42" s="259"/>
      <c r="N42" s="145"/>
      <c r="O42" s="65"/>
    </row>
    <row r="43" spans="1:15" ht="12.75" customHeight="1">
      <c r="A43" s="208"/>
      <c r="B43" s="79"/>
      <c r="C43" s="234">
        <v>6300</v>
      </c>
      <c r="D43" s="45" t="s">
        <v>530</v>
      </c>
      <c r="E43" s="258">
        <f>'Z 1. 1'!F61</f>
        <v>15000</v>
      </c>
      <c r="F43" s="396">
        <f>'Z 1. 1'!G61</f>
        <v>15000</v>
      </c>
      <c r="G43" s="258"/>
      <c r="H43" s="258"/>
      <c r="I43" s="258"/>
      <c r="J43" s="258"/>
      <c r="K43" s="258"/>
      <c r="L43" s="258"/>
      <c r="M43" s="259"/>
      <c r="N43" s="145"/>
      <c r="O43" s="65"/>
    </row>
    <row r="44" spans="1:15" ht="12.75" customHeight="1">
      <c r="A44" s="208"/>
      <c r="B44" s="79"/>
      <c r="C44" s="234">
        <v>6610</v>
      </c>
      <c r="D44" s="45" t="s">
        <v>587</v>
      </c>
      <c r="E44" s="258">
        <v>15000</v>
      </c>
      <c r="F44" s="396">
        <v>7500</v>
      </c>
      <c r="G44" s="258"/>
      <c r="H44" s="258"/>
      <c r="I44" s="258"/>
      <c r="J44" s="258"/>
      <c r="K44" s="258"/>
      <c r="L44" s="258"/>
      <c r="M44" s="259"/>
      <c r="N44" s="145"/>
      <c r="O44" s="65"/>
    </row>
    <row r="45" spans="1:15" ht="14.25" customHeight="1">
      <c r="A45" s="208"/>
      <c r="B45" s="79"/>
      <c r="C45" s="212">
        <v>6060</v>
      </c>
      <c r="D45" s="45" t="s">
        <v>160</v>
      </c>
      <c r="E45" s="258"/>
      <c r="F45" s="396"/>
      <c r="G45" s="258">
        <v>30000</v>
      </c>
      <c r="H45" s="396">
        <v>6418.93</v>
      </c>
      <c r="I45" s="258"/>
      <c r="J45" s="258"/>
      <c r="K45" s="258"/>
      <c r="L45" s="258"/>
      <c r="M45" s="398">
        <f>H45</f>
        <v>6418.93</v>
      </c>
      <c r="N45" s="145"/>
      <c r="O45" s="65"/>
    </row>
    <row r="46" spans="1:15" ht="14.25" customHeight="1">
      <c r="A46" s="208"/>
      <c r="B46" s="79"/>
      <c r="C46" s="212">
        <v>6620</v>
      </c>
      <c r="D46" s="45" t="s">
        <v>165</v>
      </c>
      <c r="E46" s="258"/>
      <c r="F46" s="396"/>
      <c r="G46" s="258">
        <f>'Z 1. 2 '!D204</f>
        <v>14400</v>
      </c>
      <c r="H46" s="396">
        <f>'Z 1. 2 '!E204</f>
        <v>0</v>
      </c>
      <c r="I46" s="258"/>
      <c r="J46" s="258"/>
      <c r="K46" s="258"/>
      <c r="L46" s="258"/>
      <c r="M46" s="398">
        <f>H46</f>
        <v>0</v>
      </c>
      <c r="N46" s="145"/>
      <c r="O46" s="65"/>
    </row>
    <row r="47" spans="1:15" ht="24" customHeight="1">
      <c r="A47" s="217">
        <v>801</v>
      </c>
      <c r="B47" s="218">
        <v>80146</v>
      </c>
      <c r="C47" s="206"/>
      <c r="D47" s="219" t="s">
        <v>479</v>
      </c>
      <c r="E47" s="257">
        <f>E49</f>
        <v>0</v>
      </c>
      <c r="F47" s="257">
        <f>F49</f>
        <v>0</v>
      </c>
      <c r="G47" s="257">
        <f aca="true" t="shared" si="8" ref="G47:M47">G49</f>
        <v>12000</v>
      </c>
      <c r="H47" s="395">
        <f t="shared" si="8"/>
        <v>6000</v>
      </c>
      <c r="I47" s="395">
        <f t="shared" si="8"/>
        <v>6000</v>
      </c>
      <c r="J47" s="395">
        <f t="shared" si="8"/>
        <v>0</v>
      </c>
      <c r="K47" s="395">
        <f t="shared" si="8"/>
        <v>0</v>
      </c>
      <c r="L47" s="395">
        <f t="shared" si="8"/>
        <v>6000</v>
      </c>
      <c r="M47" s="397">
        <f t="shared" si="8"/>
        <v>0</v>
      </c>
      <c r="N47" s="145"/>
      <c r="O47" s="65"/>
    </row>
    <row r="48" spans="1:15" ht="12.75" customHeight="1">
      <c r="A48" s="211"/>
      <c r="B48" s="207"/>
      <c r="C48" s="207"/>
      <c r="D48" s="222" t="s">
        <v>783</v>
      </c>
      <c r="E48" s="258"/>
      <c r="F48" s="258"/>
      <c r="G48" s="258"/>
      <c r="H48" s="258"/>
      <c r="I48" s="258"/>
      <c r="J48" s="258"/>
      <c r="K48" s="258"/>
      <c r="L48" s="258"/>
      <c r="M48" s="259"/>
      <c r="N48" s="145"/>
      <c r="O48" s="65"/>
    </row>
    <row r="49" spans="1:15" ht="13.5" customHeight="1">
      <c r="A49" s="211"/>
      <c r="B49" s="207"/>
      <c r="C49" s="234">
        <v>2320</v>
      </c>
      <c r="D49" s="197" t="s">
        <v>60</v>
      </c>
      <c r="E49" s="258">
        <v>0</v>
      </c>
      <c r="F49" s="258"/>
      <c r="G49" s="258">
        <f>'Z 1. 2 '!D375</f>
        <v>12000</v>
      </c>
      <c r="H49" s="258">
        <f>'Z 1. 2 '!E375</f>
        <v>6000</v>
      </c>
      <c r="I49" s="396">
        <f>H49</f>
        <v>6000</v>
      </c>
      <c r="J49" s="258"/>
      <c r="K49" s="258"/>
      <c r="L49" s="396">
        <f>I49</f>
        <v>6000</v>
      </c>
      <c r="M49" s="259"/>
      <c r="N49" s="145"/>
      <c r="O49" s="65"/>
    </row>
    <row r="50" spans="1:15" ht="13.5" customHeight="1">
      <c r="A50" s="217">
        <v>801</v>
      </c>
      <c r="B50" s="218">
        <v>80147</v>
      </c>
      <c r="C50" s="206"/>
      <c r="D50" s="219" t="s">
        <v>989</v>
      </c>
      <c r="E50" s="257">
        <f>E52</f>
        <v>90000</v>
      </c>
      <c r="F50" s="257">
        <f>F52</f>
        <v>0</v>
      </c>
      <c r="G50" s="257">
        <f aca="true" t="shared" si="9" ref="G50:M50">G53</f>
        <v>90000</v>
      </c>
      <c r="H50" s="395">
        <f t="shared" si="9"/>
        <v>0</v>
      </c>
      <c r="I50" s="395">
        <f t="shared" si="9"/>
        <v>0</v>
      </c>
      <c r="J50" s="395">
        <f t="shared" si="9"/>
        <v>0</v>
      </c>
      <c r="K50" s="395">
        <f t="shared" si="9"/>
        <v>0</v>
      </c>
      <c r="L50" s="395">
        <f t="shared" si="9"/>
        <v>0</v>
      </c>
      <c r="M50" s="397">
        <f t="shared" si="9"/>
        <v>0</v>
      </c>
      <c r="N50" s="145"/>
      <c r="O50" s="65"/>
    </row>
    <row r="51" spans="1:15" ht="13.5" customHeight="1">
      <c r="A51" s="211"/>
      <c r="B51" s="207"/>
      <c r="C51" s="207"/>
      <c r="D51" s="222" t="s">
        <v>783</v>
      </c>
      <c r="E51" s="258"/>
      <c r="F51" s="258"/>
      <c r="G51" s="258"/>
      <c r="H51" s="258"/>
      <c r="I51" s="258"/>
      <c r="J51" s="258"/>
      <c r="K51" s="258"/>
      <c r="L51" s="258"/>
      <c r="M51" s="259"/>
      <c r="N51" s="145"/>
      <c r="O51" s="65"/>
    </row>
    <row r="52" spans="1:15" ht="13.5" customHeight="1">
      <c r="A52" s="211"/>
      <c r="B52" s="207"/>
      <c r="C52" s="234">
        <v>6300</v>
      </c>
      <c r="D52" s="45" t="s">
        <v>530</v>
      </c>
      <c r="E52" s="258">
        <f>'Z 1. 1'!F90</f>
        <v>90000</v>
      </c>
      <c r="F52" s="258">
        <f>'Z 1. 1'!G90</f>
        <v>0</v>
      </c>
      <c r="G52" s="258"/>
      <c r="H52" s="258"/>
      <c r="I52" s="396"/>
      <c r="J52" s="258"/>
      <c r="K52" s="258"/>
      <c r="L52" s="396"/>
      <c r="M52" s="259"/>
      <c r="N52" s="145"/>
      <c r="O52" s="65"/>
    </row>
    <row r="53" spans="1:15" ht="13.5" customHeight="1">
      <c r="A53" s="211"/>
      <c r="B53" s="207"/>
      <c r="C53" s="212">
        <v>6050</v>
      </c>
      <c r="D53" s="45" t="s">
        <v>163</v>
      </c>
      <c r="E53" s="258"/>
      <c r="F53" s="258"/>
      <c r="G53" s="258">
        <v>90000</v>
      </c>
      <c r="H53" s="396"/>
      <c r="I53" s="396"/>
      <c r="J53" s="258"/>
      <c r="K53" s="258"/>
      <c r="L53" s="396"/>
      <c r="M53" s="398">
        <f>H53</f>
        <v>0</v>
      </c>
      <c r="N53" s="145"/>
      <c r="O53" s="65"/>
    </row>
    <row r="54" spans="1:15" ht="15.75" customHeight="1">
      <c r="A54" s="204">
        <v>851</v>
      </c>
      <c r="B54" s="205">
        <v>85111</v>
      </c>
      <c r="C54" s="206">
        <v>6619</v>
      </c>
      <c r="D54" s="96" t="s">
        <v>605</v>
      </c>
      <c r="E54" s="257">
        <f>E56+E58+E59+E60+E61</f>
        <v>344466</v>
      </c>
      <c r="F54" s="395">
        <f>F58+F59+F60+F61</f>
        <v>319466</v>
      </c>
      <c r="G54" s="257">
        <f>G57+G62</f>
        <v>344466</v>
      </c>
      <c r="H54" s="395">
        <f aca="true" t="shared" si="10" ref="H54:M54">H62</f>
        <v>319466</v>
      </c>
      <c r="I54" s="395">
        <f t="shared" si="10"/>
        <v>0</v>
      </c>
      <c r="J54" s="395">
        <f t="shared" si="10"/>
        <v>0</v>
      </c>
      <c r="K54" s="395">
        <f t="shared" si="10"/>
        <v>0</v>
      </c>
      <c r="L54" s="395">
        <f t="shared" si="10"/>
        <v>0</v>
      </c>
      <c r="M54" s="397">
        <f t="shared" si="10"/>
        <v>319466</v>
      </c>
      <c r="N54" s="144"/>
      <c r="O54" s="65"/>
    </row>
    <row r="55" spans="1:15" ht="12" customHeight="1">
      <c r="A55" s="208"/>
      <c r="B55" s="79"/>
      <c r="C55" s="207"/>
      <c r="D55" s="222" t="s">
        <v>783</v>
      </c>
      <c r="E55" s="258"/>
      <c r="F55" s="258"/>
      <c r="G55" s="258"/>
      <c r="H55" s="258"/>
      <c r="I55" s="258"/>
      <c r="J55" s="258"/>
      <c r="K55" s="258"/>
      <c r="L55" s="258"/>
      <c r="M55" s="259"/>
      <c r="N55" s="145"/>
      <c r="O55" s="65"/>
    </row>
    <row r="56" spans="1:15" ht="12" customHeight="1">
      <c r="A56" s="208"/>
      <c r="B56" s="79"/>
      <c r="C56" s="234">
        <v>6300</v>
      </c>
      <c r="D56" s="95" t="s">
        <v>66</v>
      </c>
      <c r="E56" s="258">
        <f>'Z 1. 1'!F101</f>
        <v>25000</v>
      </c>
      <c r="F56" s="258">
        <f>'Z 1. 1'!G101</f>
        <v>0</v>
      </c>
      <c r="G56" s="258"/>
      <c r="H56" s="258"/>
      <c r="I56" s="258"/>
      <c r="J56" s="258"/>
      <c r="K56" s="258"/>
      <c r="L56" s="258"/>
      <c r="M56" s="259"/>
      <c r="N56" s="145"/>
      <c r="O56" s="65"/>
    </row>
    <row r="57" spans="1:15" ht="12" customHeight="1">
      <c r="A57" s="208"/>
      <c r="B57" s="79"/>
      <c r="C57" s="207">
        <v>6050</v>
      </c>
      <c r="D57" s="44" t="s">
        <v>444</v>
      </c>
      <c r="E57" s="258"/>
      <c r="F57" s="258"/>
      <c r="G57" s="258">
        <v>25000</v>
      </c>
      <c r="H57" s="258">
        <v>0</v>
      </c>
      <c r="I57" s="258"/>
      <c r="J57" s="258"/>
      <c r="K57" s="258"/>
      <c r="L57" s="258"/>
      <c r="M57" s="259"/>
      <c r="N57" s="145"/>
      <c r="O57" s="65"/>
    </row>
    <row r="58" spans="1:15" ht="11.25" customHeight="1">
      <c r="A58" s="208"/>
      <c r="B58" s="79"/>
      <c r="C58" s="234">
        <v>6619</v>
      </c>
      <c r="D58" s="95" t="s">
        <v>66</v>
      </c>
      <c r="E58" s="258">
        <v>191275</v>
      </c>
      <c r="F58" s="396">
        <v>191275</v>
      </c>
      <c r="G58" s="258"/>
      <c r="H58" s="258"/>
      <c r="I58" s="258"/>
      <c r="J58" s="258"/>
      <c r="K58" s="258"/>
      <c r="L58" s="258"/>
      <c r="M58" s="259"/>
      <c r="N58" s="145"/>
      <c r="O58" s="65"/>
    </row>
    <row r="59" spans="1:15" ht="12.75" customHeight="1">
      <c r="A59" s="208"/>
      <c r="B59" s="79"/>
      <c r="C59" s="234">
        <v>6619</v>
      </c>
      <c r="D59" s="95" t="s">
        <v>61</v>
      </c>
      <c r="E59" s="258">
        <v>30093</v>
      </c>
      <c r="F59" s="396">
        <v>30093</v>
      </c>
      <c r="G59" s="258"/>
      <c r="H59" s="258"/>
      <c r="I59" s="258"/>
      <c r="J59" s="258"/>
      <c r="K59" s="258"/>
      <c r="L59" s="258"/>
      <c r="M59" s="259"/>
      <c r="N59" s="145"/>
      <c r="O59" s="65"/>
    </row>
    <row r="60" spans="1:15" ht="11.25" customHeight="1">
      <c r="A60" s="208"/>
      <c r="B60" s="79"/>
      <c r="C60" s="234">
        <v>6619</v>
      </c>
      <c r="D60" s="95" t="s">
        <v>0</v>
      </c>
      <c r="E60" s="258">
        <v>60599</v>
      </c>
      <c r="F60" s="396">
        <v>60599</v>
      </c>
      <c r="G60" s="258"/>
      <c r="H60" s="258"/>
      <c r="I60" s="258"/>
      <c r="J60" s="258"/>
      <c r="K60" s="258"/>
      <c r="L60" s="258"/>
      <c r="M60" s="259"/>
      <c r="N60" s="145"/>
      <c r="O60" s="65"/>
    </row>
    <row r="61" spans="1:15" ht="12" customHeight="1">
      <c r="A61" s="208"/>
      <c r="B61" s="79"/>
      <c r="C61" s="234">
        <v>6619</v>
      </c>
      <c r="D61" s="95" t="s">
        <v>62</v>
      </c>
      <c r="E61" s="258">
        <v>37499</v>
      </c>
      <c r="F61" s="396">
        <v>37499</v>
      </c>
      <c r="G61" s="258"/>
      <c r="H61" s="258"/>
      <c r="I61" s="258"/>
      <c r="J61" s="258"/>
      <c r="K61" s="258"/>
      <c r="L61" s="258"/>
      <c r="M61" s="259"/>
      <c r="N61" s="145"/>
      <c r="O61" s="65"/>
    </row>
    <row r="62" spans="1:15" ht="13.5" customHeight="1">
      <c r="A62" s="208"/>
      <c r="B62" s="79"/>
      <c r="C62" s="212">
        <v>6059</v>
      </c>
      <c r="D62" s="44" t="s">
        <v>444</v>
      </c>
      <c r="E62" s="258"/>
      <c r="F62" s="258"/>
      <c r="G62" s="258">
        <v>319466</v>
      </c>
      <c r="H62" s="396">
        <v>319466</v>
      </c>
      <c r="I62" s="258"/>
      <c r="J62" s="258"/>
      <c r="K62" s="258"/>
      <c r="L62" s="258"/>
      <c r="M62" s="398">
        <f>H62</f>
        <v>319466</v>
      </c>
      <c r="N62" s="145"/>
      <c r="O62" s="65"/>
    </row>
    <row r="63" spans="1:15" ht="26.25" customHeight="1">
      <c r="A63" s="217">
        <v>851</v>
      </c>
      <c r="B63" s="218">
        <v>85117</v>
      </c>
      <c r="C63" s="206"/>
      <c r="D63" s="219" t="s">
        <v>991</v>
      </c>
      <c r="E63" s="257">
        <f>E65</f>
        <v>150000</v>
      </c>
      <c r="F63" s="395">
        <f>F65</f>
        <v>150000</v>
      </c>
      <c r="G63" s="257">
        <f aca="true" t="shared" si="11" ref="G63:M63">G66</f>
        <v>150000</v>
      </c>
      <c r="H63" s="395">
        <f t="shared" si="11"/>
        <v>150000</v>
      </c>
      <c r="I63" s="395">
        <f t="shared" si="11"/>
        <v>0</v>
      </c>
      <c r="J63" s="395">
        <f t="shared" si="11"/>
        <v>0</v>
      </c>
      <c r="K63" s="395">
        <f t="shared" si="11"/>
        <v>0</v>
      </c>
      <c r="L63" s="395">
        <f t="shared" si="11"/>
        <v>0</v>
      </c>
      <c r="M63" s="397">
        <f t="shared" si="11"/>
        <v>150000</v>
      </c>
      <c r="N63" s="145"/>
      <c r="O63" s="65"/>
    </row>
    <row r="64" spans="1:15" ht="13.5" customHeight="1">
      <c r="A64" s="211"/>
      <c r="B64" s="207"/>
      <c r="C64" s="207"/>
      <c r="D64" s="222" t="s">
        <v>783</v>
      </c>
      <c r="E64" s="258"/>
      <c r="F64" s="258"/>
      <c r="G64" s="258"/>
      <c r="H64" s="258"/>
      <c r="I64" s="258"/>
      <c r="J64" s="258"/>
      <c r="K64" s="258"/>
      <c r="L64" s="258"/>
      <c r="M64" s="259"/>
      <c r="N64" s="145"/>
      <c r="O64" s="65"/>
    </row>
    <row r="65" spans="1:15" ht="13.5" customHeight="1">
      <c r="A65" s="211"/>
      <c r="B65" s="207"/>
      <c r="C65" s="234">
        <v>6610</v>
      </c>
      <c r="D65" s="45" t="s">
        <v>587</v>
      </c>
      <c r="E65" s="258">
        <f>'Z 1. 1'!F105</f>
        <v>150000</v>
      </c>
      <c r="F65" s="396">
        <f>'Z 1. 1'!G105</f>
        <v>150000</v>
      </c>
      <c r="G65" s="258"/>
      <c r="H65" s="258"/>
      <c r="I65" s="396"/>
      <c r="J65" s="258"/>
      <c r="K65" s="258"/>
      <c r="L65" s="396"/>
      <c r="M65" s="259"/>
      <c r="N65" s="145"/>
      <c r="O65" s="65"/>
    </row>
    <row r="66" spans="1:15" ht="13.5" customHeight="1">
      <c r="A66" s="211"/>
      <c r="B66" s="207"/>
      <c r="C66" s="212">
        <v>6220</v>
      </c>
      <c r="D66" s="45" t="s">
        <v>164</v>
      </c>
      <c r="E66" s="258"/>
      <c r="F66" s="258"/>
      <c r="G66" s="258">
        <f>'Z 1. 2 '!D419</f>
        <v>150000</v>
      </c>
      <c r="H66" s="396">
        <f>'Z 1. 2 '!E419</f>
        <v>150000</v>
      </c>
      <c r="I66" s="396"/>
      <c r="J66" s="258"/>
      <c r="K66" s="258"/>
      <c r="L66" s="396"/>
      <c r="M66" s="398">
        <f>H66</f>
        <v>150000</v>
      </c>
      <c r="N66" s="145"/>
      <c r="O66" s="65"/>
    </row>
    <row r="67" spans="1:15" ht="26.25" customHeight="1">
      <c r="A67" s="209">
        <v>852</v>
      </c>
      <c r="B67" s="218">
        <v>85201</v>
      </c>
      <c r="C67" s="206">
        <v>2320</v>
      </c>
      <c r="D67" s="220" t="s">
        <v>480</v>
      </c>
      <c r="E67" s="257">
        <f>SUM(E69:E70)</f>
        <v>71714</v>
      </c>
      <c r="F67" s="395">
        <f>SUM(F69:F70)</f>
        <v>31178.49</v>
      </c>
      <c r="G67" s="257">
        <f aca="true" t="shared" si="12" ref="G67:M67">SUM(G69:G76)</f>
        <v>201779</v>
      </c>
      <c r="H67" s="395">
        <f t="shared" si="12"/>
        <v>106753.22999999998</v>
      </c>
      <c r="I67" s="395">
        <f t="shared" si="12"/>
        <v>54963.92999999999</v>
      </c>
      <c r="J67" s="395">
        <f t="shared" si="12"/>
        <v>16093.07</v>
      </c>
      <c r="K67" s="395">
        <f t="shared" si="12"/>
        <v>0</v>
      </c>
      <c r="L67" s="395">
        <f t="shared" si="12"/>
        <v>23785.44</v>
      </c>
      <c r="M67" s="397">
        <f t="shared" si="12"/>
        <v>0</v>
      </c>
      <c r="N67" s="145"/>
      <c r="O67" s="65"/>
    </row>
    <row r="68" spans="1:15" ht="13.5" customHeight="1">
      <c r="A68" s="211"/>
      <c r="B68" s="207"/>
      <c r="C68" s="207"/>
      <c r="D68" s="222" t="s">
        <v>783</v>
      </c>
      <c r="E68" s="258"/>
      <c r="F68" s="258"/>
      <c r="G68" s="258"/>
      <c r="H68" s="258"/>
      <c r="I68" s="258"/>
      <c r="J68" s="258"/>
      <c r="K68" s="258"/>
      <c r="L68" s="258"/>
      <c r="M68" s="259"/>
      <c r="N68" s="145"/>
      <c r="O68" s="65"/>
    </row>
    <row r="69" spans="1:15" ht="13.5" customHeight="1">
      <c r="A69" s="211"/>
      <c r="B69" s="207"/>
      <c r="C69" s="234">
        <v>2320</v>
      </c>
      <c r="D69" s="197" t="s">
        <v>1</v>
      </c>
      <c r="E69" s="258">
        <v>35857</v>
      </c>
      <c r="F69" s="396">
        <v>15496.12</v>
      </c>
      <c r="G69" s="258">
        <v>43364</v>
      </c>
      <c r="H69" s="396">
        <v>23785.44</v>
      </c>
      <c r="I69" s="396">
        <f aca="true" t="shared" si="13" ref="I69:I76">H69</f>
        <v>23785.44</v>
      </c>
      <c r="J69" s="258"/>
      <c r="K69" s="258"/>
      <c r="L69" s="396">
        <f>I69</f>
        <v>23785.44</v>
      </c>
      <c r="M69" s="259"/>
      <c r="N69" s="145"/>
      <c r="O69" s="65"/>
    </row>
    <row r="70" spans="1:15" ht="13.5" customHeight="1">
      <c r="A70" s="208"/>
      <c r="B70" s="79"/>
      <c r="C70" s="234">
        <v>2320</v>
      </c>
      <c r="D70" s="95" t="s">
        <v>2</v>
      </c>
      <c r="E70" s="258">
        <v>35857</v>
      </c>
      <c r="F70" s="396">
        <v>15682.37</v>
      </c>
      <c r="G70" s="258"/>
      <c r="H70" s="396"/>
      <c r="I70" s="396">
        <f t="shared" si="13"/>
        <v>0</v>
      </c>
      <c r="J70" s="258"/>
      <c r="K70" s="258"/>
      <c r="L70" s="396">
        <f>I70</f>
        <v>0</v>
      </c>
      <c r="M70" s="259"/>
      <c r="N70" s="145"/>
      <c r="O70" s="65"/>
    </row>
    <row r="71" spans="1:15" ht="13.5" customHeight="1">
      <c r="A71" s="208"/>
      <c r="B71" s="79"/>
      <c r="C71" s="234">
        <v>2320</v>
      </c>
      <c r="D71" s="95" t="s">
        <v>181</v>
      </c>
      <c r="E71" s="258"/>
      <c r="F71" s="396"/>
      <c r="G71" s="258">
        <v>52057</v>
      </c>
      <c r="H71" s="396">
        <v>34917.3</v>
      </c>
      <c r="I71" s="396"/>
      <c r="J71" s="258"/>
      <c r="K71" s="258"/>
      <c r="L71" s="396"/>
      <c r="M71" s="259"/>
      <c r="N71" s="145"/>
      <c r="O71" s="65"/>
    </row>
    <row r="72" spans="1:15" ht="13.5" customHeight="1">
      <c r="A72" s="208"/>
      <c r="B72" s="79"/>
      <c r="C72" s="234">
        <v>2320</v>
      </c>
      <c r="D72" s="95" t="s">
        <v>182</v>
      </c>
      <c r="E72" s="258"/>
      <c r="F72" s="396"/>
      <c r="G72" s="258">
        <v>34644</v>
      </c>
      <c r="H72" s="396">
        <v>16872</v>
      </c>
      <c r="I72" s="396"/>
      <c r="J72" s="258"/>
      <c r="K72" s="258"/>
      <c r="L72" s="396"/>
      <c r="M72" s="259"/>
      <c r="N72" s="145"/>
      <c r="O72" s="65"/>
    </row>
    <row r="73" spans="1:15" ht="13.5" customHeight="1">
      <c r="A73" s="208"/>
      <c r="B73" s="79"/>
      <c r="C73" s="212">
        <v>4010</v>
      </c>
      <c r="D73" s="44" t="s">
        <v>742</v>
      </c>
      <c r="E73" s="258"/>
      <c r="F73" s="258"/>
      <c r="G73" s="258">
        <v>24484</v>
      </c>
      <c r="H73" s="396">
        <v>16093.07</v>
      </c>
      <c r="I73" s="396">
        <f t="shared" si="13"/>
        <v>16093.07</v>
      </c>
      <c r="J73" s="396">
        <f>I73</f>
        <v>16093.07</v>
      </c>
      <c r="K73" s="258"/>
      <c r="L73" s="258"/>
      <c r="M73" s="259"/>
      <c r="N73" s="145"/>
      <c r="O73" s="65"/>
    </row>
    <row r="74" spans="1:15" ht="13.5" customHeight="1">
      <c r="A74" s="208"/>
      <c r="B74" s="79"/>
      <c r="C74" s="212">
        <v>4210</v>
      </c>
      <c r="D74" s="45" t="s">
        <v>532</v>
      </c>
      <c r="E74" s="258"/>
      <c r="F74" s="258"/>
      <c r="G74" s="258">
        <v>14972</v>
      </c>
      <c r="H74" s="396">
        <v>4145.2</v>
      </c>
      <c r="I74" s="396">
        <f t="shared" si="13"/>
        <v>4145.2</v>
      </c>
      <c r="J74" s="258"/>
      <c r="K74" s="258"/>
      <c r="L74" s="258"/>
      <c r="M74" s="259"/>
      <c r="N74" s="145"/>
      <c r="O74" s="65"/>
    </row>
    <row r="75" spans="1:15" ht="13.5" customHeight="1">
      <c r="A75" s="208"/>
      <c r="B75" s="79"/>
      <c r="C75" s="212">
        <v>4220</v>
      </c>
      <c r="D75" s="45" t="s">
        <v>648</v>
      </c>
      <c r="E75" s="258"/>
      <c r="F75" s="258"/>
      <c r="G75" s="258">
        <v>22601</v>
      </c>
      <c r="H75" s="396">
        <v>6738.9</v>
      </c>
      <c r="I75" s="396">
        <f t="shared" si="13"/>
        <v>6738.9</v>
      </c>
      <c r="J75" s="258"/>
      <c r="K75" s="258"/>
      <c r="L75" s="258"/>
      <c r="M75" s="259"/>
      <c r="N75" s="145"/>
      <c r="O75" s="65"/>
    </row>
    <row r="76" spans="1:15" ht="13.5" customHeight="1">
      <c r="A76" s="208"/>
      <c r="B76" s="79"/>
      <c r="C76" s="212">
        <v>4260</v>
      </c>
      <c r="D76" s="45" t="s">
        <v>493</v>
      </c>
      <c r="E76" s="258"/>
      <c r="F76" s="258"/>
      <c r="G76" s="258">
        <v>9657</v>
      </c>
      <c r="H76" s="396">
        <v>4201.32</v>
      </c>
      <c r="I76" s="396">
        <f t="shared" si="13"/>
        <v>4201.32</v>
      </c>
      <c r="J76" s="258"/>
      <c r="K76" s="258"/>
      <c r="L76" s="258"/>
      <c r="M76" s="259"/>
      <c r="N76" s="145"/>
      <c r="O76" s="65"/>
    </row>
    <row r="77" spans="1:15" ht="17.25" customHeight="1">
      <c r="A77" s="204">
        <v>852</v>
      </c>
      <c r="B77" s="205">
        <v>85204</v>
      </c>
      <c r="C77" s="206"/>
      <c r="D77" s="96" t="s">
        <v>778</v>
      </c>
      <c r="E77" s="257">
        <f>SUM(E79:E84)</f>
        <v>82459</v>
      </c>
      <c r="F77" s="395">
        <f>SUM(F79:F84)</f>
        <v>39324.22</v>
      </c>
      <c r="G77" s="257">
        <f aca="true" t="shared" si="14" ref="G77:M77">SUM(G79:G88)</f>
        <v>99557</v>
      </c>
      <c r="H77" s="395">
        <f t="shared" si="14"/>
        <v>54198.079999999994</v>
      </c>
      <c r="I77" s="395">
        <f t="shared" si="14"/>
        <v>54198.079999999994</v>
      </c>
      <c r="J77" s="395">
        <f t="shared" si="14"/>
        <v>16796.1</v>
      </c>
      <c r="K77" s="395">
        <f t="shared" si="14"/>
        <v>2130.53</v>
      </c>
      <c r="L77" s="395">
        <f t="shared" si="14"/>
        <v>11558.400000000001</v>
      </c>
      <c r="M77" s="397">
        <f t="shared" si="14"/>
        <v>0</v>
      </c>
      <c r="N77" s="145"/>
      <c r="O77" s="65"/>
    </row>
    <row r="78" spans="1:15" ht="13.5" customHeight="1">
      <c r="A78" s="208"/>
      <c r="B78" s="79"/>
      <c r="C78" s="207"/>
      <c r="D78" s="222" t="s">
        <v>783</v>
      </c>
      <c r="E78" s="258"/>
      <c r="F78" s="258"/>
      <c r="G78" s="258"/>
      <c r="H78" s="258"/>
      <c r="I78" s="258"/>
      <c r="J78" s="258"/>
      <c r="K78" s="258"/>
      <c r="L78" s="258"/>
      <c r="M78" s="259"/>
      <c r="N78" s="145"/>
      <c r="O78" s="65"/>
    </row>
    <row r="79" spans="1:15" ht="13.5" customHeight="1">
      <c r="A79" s="208"/>
      <c r="B79" s="79"/>
      <c r="C79" s="234">
        <v>2310</v>
      </c>
      <c r="D79" s="95" t="s">
        <v>162</v>
      </c>
      <c r="E79" s="258">
        <v>32854</v>
      </c>
      <c r="F79" s="396">
        <v>13689.02</v>
      </c>
      <c r="G79" s="258"/>
      <c r="H79" s="396"/>
      <c r="I79" s="396"/>
      <c r="J79" s="258"/>
      <c r="K79" s="258"/>
      <c r="L79" s="396">
        <f>I79</f>
        <v>0</v>
      </c>
      <c r="M79" s="259"/>
      <c r="N79" s="145"/>
      <c r="O79" s="65"/>
    </row>
    <row r="80" spans="1:15" ht="13.5" customHeight="1">
      <c r="A80" s="208"/>
      <c r="B80" s="79"/>
      <c r="C80" s="234">
        <v>2310</v>
      </c>
      <c r="D80" s="95" t="s">
        <v>183</v>
      </c>
      <c r="E80" s="258"/>
      <c r="F80" s="396"/>
      <c r="G80" s="258">
        <v>4422</v>
      </c>
      <c r="H80" s="396">
        <v>3315.46</v>
      </c>
      <c r="I80" s="396">
        <f>H80</f>
        <v>3315.46</v>
      </c>
      <c r="J80" s="258"/>
      <c r="K80" s="258"/>
      <c r="L80" s="396">
        <v>0</v>
      </c>
      <c r="M80" s="259"/>
      <c r="N80" s="145"/>
      <c r="O80" s="65"/>
    </row>
    <row r="81" spans="1:15" ht="13.5" customHeight="1">
      <c r="A81" s="208"/>
      <c r="B81" s="79"/>
      <c r="C81" s="234">
        <v>2320</v>
      </c>
      <c r="D81" s="95" t="s">
        <v>64</v>
      </c>
      <c r="E81" s="258">
        <v>19764</v>
      </c>
      <c r="F81" s="396">
        <v>9882</v>
      </c>
      <c r="G81" s="258">
        <v>12676</v>
      </c>
      <c r="H81" s="396">
        <v>7605.6</v>
      </c>
      <c r="I81" s="396">
        <f aca="true" t="shared" si="15" ref="I81:I88">H81</f>
        <v>7605.6</v>
      </c>
      <c r="J81" s="258"/>
      <c r="K81" s="258"/>
      <c r="L81" s="396">
        <f>I81</f>
        <v>7605.6</v>
      </c>
      <c r="M81" s="259"/>
      <c r="N81" s="145"/>
      <c r="O81" s="65"/>
    </row>
    <row r="82" spans="1:15" ht="13.5" customHeight="1">
      <c r="A82" s="208"/>
      <c r="B82" s="79"/>
      <c r="C82" s="234">
        <v>2320</v>
      </c>
      <c r="D82" s="95" t="s">
        <v>1008</v>
      </c>
      <c r="E82" s="258">
        <v>8042</v>
      </c>
      <c r="F82" s="396">
        <v>3945.39</v>
      </c>
      <c r="G82" s="258">
        <v>0</v>
      </c>
      <c r="H82" s="258"/>
      <c r="I82" s="396">
        <f t="shared" si="15"/>
        <v>0</v>
      </c>
      <c r="J82" s="258"/>
      <c r="K82" s="258"/>
      <c r="L82" s="396">
        <f>I82</f>
        <v>0</v>
      </c>
      <c r="M82" s="259"/>
      <c r="N82" s="145"/>
      <c r="O82" s="65"/>
    </row>
    <row r="83" spans="1:15" ht="13.5" customHeight="1">
      <c r="A83" s="208"/>
      <c r="B83" s="79"/>
      <c r="C83" s="234">
        <v>2320</v>
      </c>
      <c r="D83" s="197" t="s">
        <v>1</v>
      </c>
      <c r="E83" s="258">
        <v>3204</v>
      </c>
      <c r="F83" s="396">
        <v>751.66</v>
      </c>
      <c r="G83" s="258"/>
      <c r="H83" s="258"/>
      <c r="I83" s="396"/>
      <c r="J83" s="258"/>
      <c r="K83" s="258"/>
      <c r="L83" s="396"/>
      <c r="M83" s="259"/>
      <c r="N83" s="145"/>
      <c r="O83" s="65"/>
    </row>
    <row r="84" spans="1:15" ht="13.5" customHeight="1">
      <c r="A84" s="208"/>
      <c r="B84" s="79"/>
      <c r="C84" s="234">
        <v>2320</v>
      </c>
      <c r="D84" s="95" t="s">
        <v>65</v>
      </c>
      <c r="E84" s="258">
        <v>18595</v>
      </c>
      <c r="F84" s="396">
        <v>11056.15</v>
      </c>
      <c r="G84" s="258">
        <v>0</v>
      </c>
      <c r="H84" s="396">
        <v>3952.8</v>
      </c>
      <c r="I84" s="396">
        <f t="shared" si="15"/>
        <v>3952.8</v>
      </c>
      <c r="J84" s="258"/>
      <c r="K84" s="258"/>
      <c r="L84" s="396">
        <f>I84</f>
        <v>3952.8</v>
      </c>
      <c r="M84" s="259"/>
      <c r="N84" s="145"/>
      <c r="O84" s="65"/>
    </row>
    <row r="85" spans="1:15" ht="13.5" customHeight="1">
      <c r="A85" s="208"/>
      <c r="B85" s="79"/>
      <c r="C85" s="56" t="s">
        <v>646</v>
      </c>
      <c r="D85" s="44" t="s">
        <v>647</v>
      </c>
      <c r="E85" s="258"/>
      <c r="F85" s="396"/>
      <c r="G85" s="258">
        <v>60546</v>
      </c>
      <c r="H85" s="396">
        <v>20397.59</v>
      </c>
      <c r="I85" s="396">
        <f t="shared" si="15"/>
        <v>20397.59</v>
      </c>
      <c r="J85" s="258"/>
      <c r="K85" s="258"/>
      <c r="L85" s="258"/>
      <c r="M85" s="259"/>
      <c r="N85" s="145"/>
      <c r="O85" s="65"/>
    </row>
    <row r="86" spans="1:15" ht="13.5" customHeight="1">
      <c r="A86" s="208"/>
      <c r="B86" s="79"/>
      <c r="C86" s="56" t="s">
        <v>436</v>
      </c>
      <c r="D86" s="44" t="s">
        <v>471</v>
      </c>
      <c r="E86" s="258"/>
      <c r="F86" s="396"/>
      <c r="G86" s="258">
        <v>2677</v>
      </c>
      <c r="H86" s="396">
        <v>1818.15</v>
      </c>
      <c r="I86" s="396">
        <f t="shared" si="15"/>
        <v>1818.15</v>
      </c>
      <c r="J86" s="258"/>
      <c r="K86" s="396">
        <f>I86</f>
        <v>1818.15</v>
      </c>
      <c r="L86" s="258"/>
      <c r="M86" s="259"/>
      <c r="N86" s="145"/>
      <c r="O86" s="65"/>
    </row>
    <row r="87" spans="1:15" ht="13.5" customHeight="1">
      <c r="A87" s="208"/>
      <c r="B87" s="79"/>
      <c r="C87" s="56" t="s">
        <v>411</v>
      </c>
      <c r="D87" s="45" t="s">
        <v>412</v>
      </c>
      <c r="E87" s="258"/>
      <c r="F87" s="396"/>
      <c r="G87" s="258">
        <v>460</v>
      </c>
      <c r="H87" s="396">
        <v>312.38</v>
      </c>
      <c r="I87" s="396">
        <f t="shared" si="15"/>
        <v>312.38</v>
      </c>
      <c r="J87" s="258"/>
      <c r="K87" s="396">
        <f>I87</f>
        <v>312.38</v>
      </c>
      <c r="L87" s="258"/>
      <c r="M87" s="259"/>
      <c r="N87" s="145"/>
      <c r="O87" s="65"/>
    </row>
    <row r="88" spans="1:15" ht="13.5" customHeight="1">
      <c r="A88" s="208"/>
      <c r="B88" s="79"/>
      <c r="C88" s="56" t="s">
        <v>7</v>
      </c>
      <c r="D88" s="44" t="s">
        <v>8</v>
      </c>
      <c r="E88" s="258"/>
      <c r="F88" s="396"/>
      <c r="G88" s="258">
        <v>18776</v>
      </c>
      <c r="H88" s="396">
        <v>16796.1</v>
      </c>
      <c r="I88" s="396">
        <f t="shared" si="15"/>
        <v>16796.1</v>
      </c>
      <c r="J88" s="396">
        <f>I88</f>
        <v>16796.1</v>
      </c>
      <c r="K88" s="258"/>
      <c r="L88" s="258"/>
      <c r="M88" s="259"/>
      <c r="N88" s="145"/>
      <c r="O88" s="65"/>
    </row>
    <row r="89" spans="1:15" ht="13.5" customHeight="1">
      <c r="A89" s="217">
        <v>852</v>
      </c>
      <c r="B89" s="218">
        <v>85226</v>
      </c>
      <c r="C89" s="206"/>
      <c r="D89" s="219" t="s">
        <v>166</v>
      </c>
      <c r="E89" s="257">
        <f>E91</f>
        <v>0</v>
      </c>
      <c r="F89" s="257">
        <f>F91</f>
        <v>0</v>
      </c>
      <c r="G89" s="257">
        <f aca="true" t="shared" si="16" ref="G89:M89">G91</f>
        <v>3500</v>
      </c>
      <c r="H89" s="395">
        <f t="shared" si="16"/>
        <v>0</v>
      </c>
      <c r="I89" s="395">
        <f t="shared" si="16"/>
        <v>0</v>
      </c>
      <c r="J89" s="395">
        <f t="shared" si="16"/>
        <v>0</v>
      </c>
      <c r="K89" s="395">
        <f t="shared" si="16"/>
        <v>0</v>
      </c>
      <c r="L89" s="395">
        <f t="shared" si="16"/>
        <v>0</v>
      </c>
      <c r="M89" s="397">
        <f t="shared" si="16"/>
        <v>0</v>
      </c>
      <c r="N89" s="145"/>
      <c r="O89" s="65"/>
    </row>
    <row r="90" spans="1:15" ht="13.5" customHeight="1">
      <c r="A90" s="211"/>
      <c r="B90" s="207"/>
      <c r="C90" s="207"/>
      <c r="D90" s="222" t="s">
        <v>783</v>
      </c>
      <c r="E90" s="258"/>
      <c r="F90" s="258"/>
      <c r="G90" s="258"/>
      <c r="H90" s="258"/>
      <c r="I90" s="258"/>
      <c r="J90" s="258"/>
      <c r="K90" s="258"/>
      <c r="L90" s="258"/>
      <c r="M90" s="259"/>
      <c r="N90" s="145"/>
      <c r="O90" s="65"/>
    </row>
    <row r="91" spans="1:15" ht="13.5" customHeight="1">
      <c r="A91" s="211"/>
      <c r="B91" s="207"/>
      <c r="C91" s="234">
        <v>2320</v>
      </c>
      <c r="D91" s="197" t="s">
        <v>60</v>
      </c>
      <c r="E91" s="258">
        <v>0</v>
      </c>
      <c r="F91" s="258"/>
      <c r="G91" s="258">
        <f>'Z 1. 2 '!D525</f>
        <v>3500</v>
      </c>
      <c r="H91" s="396">
        <f>'Z 1. 2 '!E525</f>
        <v>0</v>
      </c>
      <c r="I91" s="396">
        <f>H91</f>
        <v>0</v>
      </c>
      <c r="J91" s="258"/>
      <c r="K91" s="258"/>
      <c r="L91" s="396">
        <f>I91</f>
        <v>0</v>
      </c>
      <c r="M91" s="259"/>
      <c r="N91" s="145"/>
      <c r="O91" s="65"/>
    </row>
    <row r="92" spans="1:15" ht="25.5" customHeight="1">
      <c r="A92" s="204">
        <v>853</v>
      </c>
      <c r="B92" s="205">
        <v>85311</v>
      </c>
      <c r="C92" s="206">
        <v>2310</v>
      </c>
      <c r="D92" s="96" t="s">
        <v>586</v>
      </c>
      <c r="E92" s="257">
        <v>0</v>
      </c>
      <c r="F92" s="257">
        <v>0</v>
      </c>
      <c r="G92" s="257">
        <f aca="true" t="shared" si="17" ref="G92:M92">G94</f>
        <v>26082</v>
      </c>
      <c r="H92" s="395">
        <f t="shared" si="17"/>
        <v>13041</v>
      </c>
      <c r="I92" s="395">
        <f t="shared" si="17"/>
        <v>13041</v>
      </c>
      <c r="J92" s="395">
        <f t="shared" si="17"/>
        <v>0</v>
      </c>
      <c r="K92" s="395">
        <f t="shared" si="17"/>
        <v>0</v>
      </c>
      <c r="L92" s="395">
        <f t="shared" si="17"/>
        <v>13041</v>
      </c>
      <c r="M92" s="397">
        <f t="shared" si="17"/>
        <v>0</v>
      </c>
      <c r="N92" s="144"/>
      <c r="O92" s="65"/>
    </row>
    <row r="93" spans="1:15" ht="12" customHeight="1">
      <c r="A93" s="208"/>
      <c r="B93" s="79"/>
      <c r="C93" s="207"/>
      <c r="D93" s="222" t="s">
        <v>783</v>
      </c>
      <c r="E93" s="258"/>
      <c r="F93" s="258"/>
      <c r="G93" s="258"/>
      <c r="H93" s="258"/>
      <c r="I93" s="258"/>
      <c r="J93" s="258"/>
      <c r="K93" s="258"/>
      <c r="L93" s="258"/>
      <c r="M93" s="259"/>
      <c r="N93" s="145"/>
      <c r="O93" s="65"/>
    </row>
    <row r="94" spans="1:15" ht="12" customHeight="1">
      <c r="A94" s="208"/>
      <c r="B94" s="79"/>
      <c r="C94" s="234">
        <v>2310</v>
      </c>
      <c r="D94" s="95" t="s">
        <v>587</v>
      </c>
      <c r="E94" s="258"/>
      <c r="F94" s="258"/>
      <c r="G94" s="258">
        <f>'Z 1. 2 '!D540</f>
        <v>26082</v>
      </c>
      <c r="H94" s="396">
        <f>'Z 1. 2 '!E540</f>
        <v>13041</v>
      </c>
      <c r="I94" s="396">
        <f>H94</f>
        <v>13041</v>
      </c>
      <c r="J94" s="258"/>
      <c r="K94" s="258"/>
      <c r="L94" s="396">
        <f>I94</f>
        <v>13041</v>
      </c>
      <c r="M94" s="259"/>
      <c r="N94" s="145"/>
      <c r="O94" s="65"/>
    </row>
    <row r="95" spans="1:15" ht="15.75" customHeight="1">
      <c r="A95" s="204">
        <v>854</v>
      </c>
      <c r="B95" s="205">
        <v>85417</v>
      </c>
      <c r="C95" s="206">
        <v>2310</v>
      </c>
      <c r="D95" s="96" t="s">
        <v>68</v>
      </c>
      <c r="E95" s="257">
        <f>E97</f>
        <v>0</v>
      </c>
      <c r="F95" s="257">
        <f>F97</f>
        <v>0</v>
      </c>
      <c r="G95" s="257">
        <f aca="true" t="shared" si="18" ref="G95:M95">G97</f>
        <v>1500</v>
      </c>
      <c r="H95" s="395">
        <f t="shared" si="18"/>
        <v>0</v>
      </c>
      <c r="I95" s="395">
        <f t="shared" si="18"/>
        <v>0</v>
      </c>
      <c r="J95" s="395">
        <f t="shared" si="18"/>
        <v>0</v>
      </c>
      <c r="K95" s="395">
        <f t="shared" si="18"/>
        <v>0</v>
      </c>
      <c r="L95" s="395">
        <f t="shared" si="18"/>
        <v>0</v>
      </c>
      <c r="M95" s="397">
        <f t="shared" si="18"/>
        <v>0</v>
      </c>
      <c r="N95" s="144"/>
      <c r="O95" s="65"/>
    </row>
    <row r="96" spans="1:15" ht="13.5" customHeight="1">
      <c r="A96" s="208"/>
      <c r="B96" s="79"/>
      <c r="C96" s="207"/>
      <c r="D96" s="222" t="s">
        <v>783</v>
      </c>
      <c r="E96" s="258"/>
      <c r="F96" s="258"/>
      <c r="G96" s="258"/>
      <c r="H96" s="258"/>
      <c r="I96" s="258"/>
      <c r="J96" s="258"/>
      <c r="K96" s="258"/>
      <c r="L96" s="258"/>
      <c r="M96" s="259"/>
      <c r="N96" s="145"/>
      <c r="O96" s="65"/>
    </row>
    <row r="97" spans="1:15" ht="12" customHeight="1">
      <c r="A97" s="208"/>
      <c r="B97" s="79"/>
      <c r="C97" s="234">
        <v>2310</v>
      </c>
      <c r="D97" s="95" t="s">
        <v>62</v>
      </c>
      <c r="E97" s="258">
        <v>0</v>
      </c>
      <c r="F97" s="258"/>
      <c r="G97" s="258">
        <f>'Z 1. 2 '!D641</f>
        <v>1500</v>
      </c>
      <c r="H97" s="396">
        <f>'Z 1. 2 '!E641</f>
        <v>0</v>
      </c>
      <c r="I97" s="396">
        <f>H97</f>
        <v>0</v>
      </c>
      <c r="J97" s="258"/>
      <c r="K97" s="258"/>
      <c r="L97" s="396">
        <f>I97</f>
        <v>0</v>
      </c>
      <c r="M97" s="259"/>
      <c r="N97" s="145"/>
      <c r="O97" s="65"/>
    </row>
    <row r="98" spans="1:15" ht="24" customHeight="1">
      <c r="A98" s="204">
        <v>921</v>
      </c>
      <c r="B98" s="205">
        <v>92116</v>
      </c>
      <c r="C98" s="206">
        <v>2310</v>
      </c>
      <c r="D98" s="96" t="s">
        <v>785</v>
      </c>
      <c r="E98" s="257">
        <v>0</v>
      </c>
      <c r="F98" s="257">
        <v>0</v>
      </c>
      <c r="G98" s="257">
        <f aca="true" t="shared" si="19" ref="G98:M98">G100</f>
        <v>33000</v>
      </c>
      <c r="H98" s="395">
        <f t="shared" si="19"/>
        <v>16500</v>
      </c>
      <c r="I98" s="395">
        <f t="shared" si="19"/>
        <v>16500</v>
      </c>
      <c r="J98" s="395">
        <f t="shared" si="19"/>
        <v>0</v>
      </c>
      <c r="K98" s="395">
        <f t="shared" si="19"/>
        <v>0</v>
      </c>
      <c r="L98" s="395">
        <f t="shared" si="19"/>
        <v>16500</v>
      </c>
      <c r="M98" s="397">
        <f t="shared" si="19"/>
        <v>0</v>
      </c>
      <c r="N98" s="144"/>
      <c r="O98" s="65"/>
    </row>
    <row r="99" spans="1:15" ht="11.25" customHeight="1">
      <c r="A99" s="208"/>
      <c r="B99" s="79"/>
      <c r="C99" s="207"/>
      <c r="D99" s="222" t="s">
        <v>783</v>
      </c>
      <c r="E99" s="258"/>
      <c r="F99" s="258"/>
      <c r="G99" s="258"/>
      <c r="H99" s="258"/>
      <c r="I99" s="258"/>
      <c r="J99" s="258"/>
      <c r="K99" s="258"/>
      <c r="L99" s="258"/>
      <c r="M99" s="259"/>
      <c r="N99" s="147"/>
      <c r="O99" s="65"/>
    </row>
    <row r="100" spans="1:15" ht="14.25" customHeight="1">
      <c r="A100" s="208"/>
      <c r="B100" s="79"/>
      <c r="C100" s="234">
        <v>2310</v>
      </c>
      <c r="D100" s="95" t="s">
        <v>63</v>
      </c>
      <c r="E100" s="258">
        <v>0</v>
      </c>
      <c r="F100" s="258"/>
      <c r="G100" s="258">
        <f>'Z 1. 2 '!D658</f>
        <v>33000</v>
      </c>
      <c r="H100" s="396">
        <f>'Z 1. 2 '!E658</f>
        <v>16500</v>
      </c>
      <c r="I100" s="396">
        <f>H100</f>
        <v>16500</v>
      </c>
      <c r="J100" s="258"/>
      <c r="K100" s="258"/>
      <c r="L100" s="396">
        <f>I100</f>
        <v>16500</v>
      </c>
      <c r="M100" s="259"/>
      <c r="N100" s="147"/>
      <c r="O100" s="65"/>
    </row>
    <row r="101" spans="1:15" ht="15" customHeight="1" hidden="1">
      <c r="A101" s="108">
        <v>921</v>
      </c>
      <c r="B101" s="4">
        <v>92195</v>
      </c>
      <c r="C101" s="7">
        <v>2310</v>
      </c>
      <c r="D101" s="17" t="s">
        <v>473</v>
      </c>
      <c r="E101" s="261">
        <f>E103</f>
        <v>0</v>
      </c>
      <c r="F101" s="261"/>
      <c r="G101" s="261"/>
      <c r="H101" s="261"/>
      <c r="I101" s="261"/>
      <c r="J101" s="261"/>
      <c r="K101" s="261"/>
      <c r="L101" s="261"/>
      <c r="M101" s="262"/>
      <c r="N101" s="144"/>
      <c r="O101" s="65"/>
    </row>
    <row r="102" spans="1:15" ht="10.5" customHeight="1" hidden="1">
      <c r="A102" s="33"/>
      <c r="B102" s="5"/>
      <c r="C102" s="2"/>
      <c r="D102" s="57" t="s">
        <v>783</v>
      </c>
      <c r="E102" s="263"/>
      <c r="F102" s="263"/>
      <c r="G102" s="263"/>
      <c r="H102" s="263"/>
      <c r="I102" s="263"/>
      <c r="J102" s="263"/>
      <c r="K102" s="263"/>
      <c r="L102" s="263"/>
      <c r="M102" s="250"/>
      <c r="N102" s="147"/>
      <c r="O102" s="65"/>
    </row>
    <row r="103" spans="1:15" ht="15" customHeight="1" hidden="1">
      <c r="A103" s="33"/>
      <c r="B103" s="5"/>
      <c r="C103" s="2"/>
      <c r="D103" s="16" t="s">
        <v>89</v>
      </c>
      <c r="E103" s="263">
        <v>0</v>
      </c>
      <c r="F103" s="263"/>
      <c r="G103" s="263"/>
      <c r="H103" s="263"/>
      <c r="I103" s="263"/>
      <c r="J103" s="263"/>
      <c r="K103" s="263"/>
      <c r="L103" s="263"/>
      <c r="M103" s="250"/>
      <c r="N103" s="147"/>
      <c r="O103" s="65"/>
    </row>
    <row r="104" spans="1:15" ht="14.25" customHeight="1" thickBot="1">
      <c r="A104" s="191"/>
      <c r="B104" s="192"/>
      <c r="C104" s="193"/>
      <c r="D104" s="194" t="s">
        <v>1003</v>
      </c>
      <c r="E104" s="264">
        <f>E8</f>
        <v>1031193</v>
      </c>
      <c r="F104" s="787">
        <f aca="true" t="shared" si="20" ref="F104:M104">F8</f>
        <v>562468.71</v>
      </c>
      <c r="G104" s="264">
        <f t="shared" si="20"/>
        <v>1269258</v>
      </c>
      <c r="H104" s="787">
        <f t="shared" si="20"/>
        <v>677381.2399999999</v>
      </c>
      <c r="I104" s="787">
        <f t="shared" si="20"/>
        <v>149707.00999999998</v>
      </c>
      <c r="J104" s="787">
        <f t="shared" si="20"/>
        <v>32889.17</v>
      </c>
      <c r="K104" s="787">
        <f t="shared" si="20"/>
        <v>2130.53</v>
      </c>
      <c r="L104" s="787">
        <f t="shared" si="20"/>
        <v>75888.84</v>
      </c>
      <c r="M104" s="787">
        <f t="shared" si="20"/>
        <v>475884.93</v>
      </c>
      <c r="N104" s="144"/>
      <c r="O104" s="144"/>
    </row>
    <row r="105" spans="14:15" ht="10.5" customHeight="1" hidden="1">
      <c r="N105" s="65"/>
      <c r="O105" s="65"/>
    </row>
    <row r="106" spans="1:15" ht="1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48"/>
      <c r="O106" s="65"/>
    </row>
    <row r="107" spans="1:15" ht="15" customHeight="1">
      <c r="A107" s="21"/>
      <c r="B107" s="21"/>
      <c r="C107" s="21"/>
      <c r="D107" s="21" t="s">
        <v>588</v>
      </c>
      <c r="E107" s="21"/>
      <c r="F107" s="21"/>
      <c r="G107" s="21"/>
      <c r="H107" s="21"/>
      <c r="I107" s="21"/>
      <c r="J107" s="21"/>
      <c r="K107" s="841" t="s">
        <v>392</v>
      </c>
      <c r="L107" s="841"/>
      <c r="M107" s="21"/>
      <c r="N107" s="149"/>
      <c r="O107" s="65"/>
    </row>
    <row r="108" spans="1:15" ht="10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149"/>
      <c r="O108" s="65"/>
    </row>
    <row r="109" spans="1:14" ht="14.25" customHeight="1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1.25" customHeight="1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841" t="s">
        <v>393</v>
      </c>
      <c r="L111" s="841"/>
      <c r="M111" s="21"/>
      <c r="N111" s="21"/>
    </row>
    <row r="112" spans="1:14" ht="13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8" customHeight="1">
      <c r="A114" s="1046"/>
      <c r="B114" s="1047"/>
      <c r="C114" s="1047"/>
      <c r="D114" s="1047"/>
      <c r="E114" s="1047"/>
      <c r="F114" s="1047"/>
      <c r="G114" s="1047"/>
      <c r="H114" s="1047"/>
      <c r="I114" s="1047"/>
      <c r="J114" s="1047"/>
      <c r="K114" s="1047"/>
      <c r="L114" s="1047"/>
      <c r="M114" s="1047"/>
      <c r="N114" s="113"/>
    </row>
    <row r="115" spans="1:14" ht="14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" customHeight="1">
      <c r="A117" s="1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3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24.75" customHeight="1">
      <c r="A122" s="1048"/>
      <c r="B122" s="1048"/>
      <c r="C122" s="1048"/>
      <c r="D122" s="1048"/>
      <c r="E122" s="1048"/>
      <c r="F122" s="1048"/>
      <c r="G122" s="1048"/>
      <c r="H122" s="1048"/>
      <c r="I122" s="1048"/>
      <c r="J122" s="1048"/>
      <c r="K122" s="1048"/>
      <c r="L122" s="1048"/>
      <c r="M122" s="1048"/>
      <c r="N122" s="114"/>
    </row>
    <row r="123" spans="1:14" ht="54.75" customHeight="1">
      <c r="A123" s="1048"/>
      <c r="B123" s="1048"/>
      <c r="C123" s="1048"/>
      <c r="D123" s="1048"/>
      <c r="E123" s="1048"/>
      <c r="F123" s="1048"/>
      <c r="G123" s="1048"/>
      <c r="H123" s="1048"/>
      <c r="I123" s="1048"/>
      <c r="J123" s="1048"/>
      <c r="K123" s="1048"/>
      <c r="L123" s="1048"/>
      <c r="M123" s="1048"/>
      <c r="N123" s="114"/>
    </row>
    <row r="124" spans="1:14" ht="18" customHeight="1" hidden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5.75" customHeight="1" hidden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47.25" customHeight="1">
      <c r="A127" s="1051"/>
      <c r="B127" s="1051"/>
      <c r="C127" s="1051"/>
      <c r="D127" s="1051"/>
      <c r="E127" s="1051"/>
      <c r="F127" s="1051"/>
      <c r="G127" s="1051"/>
      <c r="H127" s="1051"/>
      <c r="I127" s="1051"/>
      <c r="J127" s="1051"/>
      <c r="K127" s="1051"/>
      <c r="L127" s="1051"/>
      <c r="M127" s="1051"/>
      <c r="N127" s="115"/>
    </row>
    <row r="128" spans="1:14" ht="26.25" customHeight="1">
      <c r="A128" s="1048"/>
      <c r="B128" s="1048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14"/>
    </row>
    <row r="129" spans="1:14" ht="16.5" customHeight="1">
      <c r="A129" s="1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5" customHeight="1">
      <c r="A130" s="1048"/>
      <c r="B130" s="1048"/>
      <c r="C130" s="1048"/>
      <c r="D130" s="1048"/>
      <c r="E130" s="1048"/>
      <c r="F130" s="1048"/>
      <c r="G130" s="1048"/>
      <c r="H130" s="1048"/>
      <c r="I130" s="1048"/>
      <c r="J130" s="1048"/>
      <c r="K130" s="1048"/>
      <c r="L130" s="1048"/>
      <c r="M130" s="1048"/>
      <c r="N130" s="114"/>
    </row>
    <row r="131" spans="1:14" ht="37.5" customHeight="1">
      <c r="A131" s="1048"/>
      <c r="B131" s="1048"/>
      <c r="C131" s="1048"/>
      <c r="D131" s="1048"/>
      <c r="E131" s="1048"/>
      <c r="F131" s="1048"/>
      <c r="G131" s="1048"/>
      <c r="H131" s="1048"/>
      <c r="I131" s="1048"/>
      <c r="J131" s="1048"/>
      <c r="K131" s="1048"/>
      <c r="L131" s="1048"/>
      <c r="M131" s="1048"/>
      <c r="N131" s="114"/>
    </row>
    <row r="132" spans="1:14" ht="27.75" customHeight="1">
      <c r="A132" s="1048"/>
      <c r="B132" s="1048"/>
      <c r="C132" s="1048"/>
      <c r="D132" s="1048"/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14"/>
    </row>
    <row r="133" spans="1:14" ht="27.75" customHeight="1">
      <c r="A133" s="1048"/>
      <c r="B133" s="1048"/>
      <c r="C133" s="1048"/>
      <c r="D133" s="1048"/>
      <c r="E133" s="1048"/>
      <c r="F133" s="1048"/>
      <c r="G133" s="1048"/>
      <c r="H133" s="1048"/>
      <c r="I133" s="1048"/>
      <c r="J133" s="1048"/>
      <c r="K133" s="1048"/>
      <c r="L133" s="1048"/>
      <c r="M133" s="1048"/>
      <c r="N133" s="114"/>
    </row>
    <row r="134" spans="1:14" ht="12.75">
      <c r="A134" s="1046"/>
      <c r="B134" s="1047"/>
      <c r="C134" s="1047"/>
      <c r="D134" s="1047"/>
      <c r="E134" s="1047"/>
      <c r="F134" s="1047"/>
      <c r="G134" s="1047"/>
      <c r="H134" s="1047"/>
      <c r="I134" s="1047"/>
      <c r="J134" s="1047"/>
      <c r="K134" s="1047"/>
      <c r="L134" s="1047"/>
      <c r="M134" s="1047"/>
      <c r="N134" s="113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29.25" customHeight="1">
      <c r="A139" s="21"/>
      <c r="B139" s="21"/>
      <c r="C139" s="21"/>
      <c r="D139" s="1050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12"/>
    </row>
  </sheetData>
  <mergeCells count="25">
    <mergeCell ref="D139:M139"/>
    <mergeCell ref="A134:M134"/>
    <mergeCell ref="A130:M130"/>
    <mergeCell ref="A127:M127"/>
    <mergeCell ref="A128:M128"/>
    <mergeCell ref="A132:M132"/>
    <mergeCell ref="A133:M133"/>
    <mergeCell ref="A131:M131"/>
    <mergeCell ref="A114:M114"/>
    <mergeCell ref="A123:M123"/>
    <mergeCell ref="A122:M122"/>
    <mergeCell ref="D4:D6"/>
    <mergeCell ref="E4:E6"/>
    <mergeCell ref="M5:M6"/>
    <mergeCell ref="F4:F6"/>
    <mergeCell ref="H4:H6"/>
    <mergeCell ref="K107:L107"/>
    <mergeCell ref="K111:L111"/>
    <mergeCell ref="C1:M1"/>
    <mergeCell ref="A2:M2"/>
    <mergeCell ref="A4:C5"/>
    <mergeCell ref="G4:G6"/>
    <mergeCell ref="I5:I6"/>
    <mergeCell ref="J5:L5"/>
    <mergeCell ref="I4:M4"/>
  </mergeCells>
  <printOptions/>
  <pageMargins left="0.5905511811023623" right="0.5905511811023623" top="0.3937007874015748" bottom="0.5118110236220472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2" manualBreakCount="2">
    <brk id="40" max="12" man="1"/>
    <brk id="76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3">
      <selection activeCell="E18" sqref="E17:E18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375" style="0" customWidth="1"/>
    <col min="4" max="4" width="6.125" style="0" customWidth="1"/>
    <col min="5" max="5" width="40.875" style="0" customWidth="1"/>
    <col min="6" max="6" width="13.625" style="0" customWidth="1"/>
    <col min="7" max="7" width="13.375" style="0" customWidth="1"/>
    <col min="8" max="8" width="13.00390625" style="0" customWidth="1"/>
    <col min="9" max="9" width="8.375" style="0" customWidth="1"/>
  </cols>
  <sheetData>
    <row r="1" spans="6:9" ht="60" customHeight="1">
      <c r="F1" s="157"/>
      <c r="G1" s="476" t="s">
        <v>245</v>
      </c>
      <c r="H1" s="157"/>
      <c r="I1" s="157"/>
    </row>
    <row r="2" spans="1:9" ht="73.5" customHeight="1">
      <c r="A2" s="1054" t="s">
        <v>290</v>
      </c>
      <c r="B2" s="1054"/>
      <c r="C2" s="1054"/>
      <c r="D2" s="1054"/>
      <c r="E2" s="1054"/>
      <c r="F2" s="1054"/>
      <c r="G2" s="1054"/>
      <c r="H2" s="1054"/>
      <c r="I2" s="346"/>
    </row>
    <row r="3" spans="5:10" ht="12.75">
      <c r="E3" s="39"/>
      <c r="F3" s="39"/>
      <c r="G3" s="39"/>
      <c r="H3" s="39"/>
      <c r="I3" s="39"/>
      <c r="J3" s="12"/>
    </row>
    <row r="4" ht="12.75">
      <c r="J4" s="12"/>
    </row>
    <row r="5" spans="7:10" ht="7.5" customHeight="1" thickBot="1">
      <c r="G5" s="30"/>
      <c r="H5" s="30"/>
      <c r="I5" s="30"/>
      <c r="J5" s="12"/>
    </row>
    <row r="6" spans="1:8" ht="42.75" customHeight="1">
      <c r="A6" s="180" t="s">
        <v>763</v>
      </c>
      <c r="B6" s="181" t="s">
        <v>751</v>
      </c>
      <c r="C6" s="181" t="s">
        <v>752</v>
      </c>
      <c r="D6" s="181" t="s">
        <v>108</v>
      </c>
      <c r="E6" s="182" t="s">
        <v>77</v>
      </c>
      <c r="F6" s="387" t="s">
        <v>291</v>
      </c>
      <c r="G6" s="388" t="s">
        <v>489</v>
      </c>
      <c r="H6" s="390" t="s">
        <v>265</v>
      </c>
    </row>
    <row r="7" spans="1:8" ht="10.5" customHeight="1">
      <c r="A7" s="154">
        <v>1</v>
      </c>
      <c r="B7" s="29">
        <v>2</v>
      </c>
      <c r="C7" s="29">
        <v>3</v>
      </c>
      <c r="D7" s="29">
        <v>4</v>
      </c>
      <c r="E7" s="29">
        <v>5</v>
      </c>
      <c r="F7" s="384">
        <v>6</v>
      </c>
      <c r="G7" s="314">
        <v>7</v>
      </c>
      <c r="H7" s="389">
        <v>8</v>
      </c>
    </row>
    <row r="8" spans="1:8" ht="81" customHeight="1">
      <c r="A8" s="236" t="s">
        <v>796</v>
      </c>
      <c r="B8" s="15">
        <v>750</v>
      </c>
      <c r="C8" s="15">
        <v>75075</v>
      </c>
      <c r="D8" s="15">
        <v>2820</v>
      </c>
      <c r="E8" s="785" t="s">
        <v>180</v>
      </c>
      <c r="F8" s="684">
        <v>3000</v>
      </c>
      <c r="G8" s="685">
        <v>3000</v>
      </c>
      <c r="H8" s="393">
        <f>G8/F8</f>
        <v>1</v>
      </c>
    </row>
    <row r="9" spans="1:8" ht="93" customHeight="1">
      <c r="A9" s="183" t="s">
        <v>797</v>
      </c>
      <c r="B9" s="178">
        <v>926</v>
      </c>
      <c r="C9" s="178">
        <v>92695</v>
      </c>
      <c r="D9" s="178">
        <v>2820</v>
      </c>
      <c r="E9" s="179" t="s">
        <v>243</v>
      </c>
      <c r="F9" s="385">
        <v>16000</v>
      </c>
      <c r="G9" s="392">
        <v>11160</v>
      </c>
      <c r="H9" s="393">
        <f>G9/F9</f>
        <v>0.6975</v>
      </c>
    </row>
    <row r="10" spans="1:8" ht="22.5" customHeight="1" thickBot="1">
      <c r="A10" s="1052" t="s">
        <v>328</v>
      </c>
      <c r="B10" s="1053"/>
      <c r="C10" s="1053"/>
      <c r="D10" s="1053"/>
      <c r="E10" s="1053"/>
      <c r="F10" s="386">
        <f>F8+F9</f>
        <v>19000</v>
      </c>
      <c r="G10" s="394">
        <f>G8+G9</f>
        <v>14160</v>
      </c>
      <c r="H10" s="391">
        <f>G10/F10</f>
        <v>0.7452631578947368</v>
      </c>
    </row>
    <row r="11" spans="5:10" ht="19.5" customHeight="1">
      <c r="E11" s="12"/>
      <c r="F11" s="12"/>
      <c r="G11" s="12"/>
      <c r="H11" s="12"/>
      <c r="I11" s="12"/>
      <c r="J11" s="12"/>
    </row>
    <row r="12" spans="7:8" ht="15.75" customHeight="1">
      <c r="G12" s="878" t="s">
        <v>392</v>
      </c>
      <c r="H12" s="878"/>
    </row>
    <row r="14" spans="7:8" ht="12.75">
      <c r="G14" s="878" t="s">
        <v>393</v>
      </c>
      <c r="H14" s="878"/>
    </row>
    <row r="15" ht="13.5" customHeight="1"/>
  </sheetData>
  <mergeCells count="4">
    <mergeCell ref="A10:E10"/>
    <mergeCell ref="A2:H2"/>
    <mergeCell ref="G12:H12"/>
    <mergeCell ref="G14:H1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17" sqref="G17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375" style="0" customWidth="1"/>
    <col min="4" max="4" width="6.125" style="0" customWidth="1"/>
    <col min="5" max="5" width="51.125" style="0" customWidth="1"/>
    <col min="6" max="6" width="19.75390625" style="0" customWidth="1"/>
    <col min="7" max="7" width="23.375" style="0" customWidth="1"/>
    <col min="8" max="8" width="11.75390625" style="0" customWidth="1"/>
    <col min="9" max="9" width="8.375" style="0" customWidth="1"/>
  </cols>
  <sheetData>
    <row r="1" spans="6:9" ht="60" customHeight="1">
      <c r="F1" s="157"/>
      <c r="G1" s="476" t="s">
        <v>246</v>
      </c>
      <c r="H1" s="157"/>
      <c r="I1" s="157"/>
    </row>
    <row r="2" spans="1:9" ht="73.5" customHeight="1">
      <c r="A2" s="1054" t="s">
        <v>324</v>
      </c>
      <c r="B2" s="1054"/>
      <c r="C2" s="1054"/>
      <c r="D2" s="1054"/>
      <c r="E2" s="1054"/>
      <c r="F2" s="1054"/>
      <c r="G2" s="1054"/>
      <c r="H2" s="1054"/>
      <c r="I2" s="346"/>
    </row>
    <row r="3" spans="5:10" ht="12.75">
      <c r="E3" s="39"/>
      <c r="F3" s="39"/>
      <c r="G3" s="39"/>
      <c r="H3" s="39"/>
      <c r="I3" s="39"/>
      <c r="J3" s="12"/>
    </row>
    <row r="4" ht="12.75">
      <c r="J4" s="12"/>
    </row>
    <row r="5" spans="7:10" ht="7.5" customHeight="1" thickBot="1">
      <c r="G5" s="30"/>
      <c r="H5" s="30"/>
      <c r="I5" s="30"/>
      <c r="J5" s="12"/>
    </row>
    <row r="6" spans="1:8" ht="42.75" customHeight="1">
      <c r="A6" s="180" t="s">
        <v>763</v>
      </c>
      <c r="B6" s="181" t="s">
        <v>751</v>
      </c>
      <c r="C6" s="181" t="s">
        <v>752</v>
      </c>
      <c r="D6" s="181" t="s">
        <v>108</v>
      </c>
      <c r="E6" s="182" t="s">
        <v>77</v>
      </c>
      <c r="F6" s="387" t="s">
        <v>291</v>
      </c>
      <c r="G6" s="388" t="s">
        <v>489</v>
      </c>
      <c r="H6" s="390" t="s">
        <v>265</v>
      </c>
    </row>
    <row r="7" spans="1:8" ht="10.5" customHeight="1">
      <c r="A7" s="154">
        <v>1</v>
      </c>
      <c r="B7" s="29">
        <v>2</v>
      </c>
      <c r="C7" s="29">
        <v>3</v>
      </c>
      <c r="D7" s="29">
        <v>4</v>
      </c>
      <c r="E7" s="29">
        <v>5</v>
      </c>
      <c r="F7" s="384">
        <v>6</v>
      </c>
      <c r="G7" s="314">
        <v>7</v>
      </c>
      <c r="H7" s="389">
        <v>8</v>
      </c>
    </row>
    <row r="8" spans="1:8" ht="60.75" customHeight="1">
      <c r="A8" s="183" t="s">
        <v>796</v>
      </c>
      <c r="B8" s="178">
        <v>801</v>
      </c>
      <c r="C8" s="178">
        <v>80197</v>
      </c>
      <c r="D8" s="178">
        <v>2420</v>
      </c>
      <c r="E8" s="179" t="s">
        <v>709</v>
      </c>
      <c r="F8" s="385">
        <v>40000</v>
      </c>
      <c r="G8" s="392">
        <v>33458</v>
      </c>
      <c r="H8" s="393">
        <f>G8/F8</f>
        <v>0.83645</v>
      </c>
    </row>
    <row r="9" spans="1:8" ht="22.5" customHeight="1" thickBot="1">
      <c r="A9" s="1052" t="s">
        <v>328</v>
      </c>
      <c r="B9" s="1053"/>
      <c r="C9" s="1053"/>
      <c r="D9" s="1053"/>
      <c r="E9" s="1053"/>
      <c r="F9" s="386">
        <f>F8</f>
        <v>40000</v>
      </c>
      <c r="G9" s="394">
        <f>G8</f>
        <v>33458</v>
      </c>
      <c r="H9" s="391">
        <f>G9/F9</f>
        <v>0.83645</v>
      </c>
    </row>
    <row r="10" spans="5:10" ht="19.5" customHeight="1">
      <c r="E10" s="12"/>
      <c r="F10" s="12"/>
      <c r="G10" s="12"/>
      <c r="H10" s="12"/>
      <c r="I10" s="12"/>
      <c r="J10" s="12"/>
    </row>
    <row r="11" ht="14.25" customHeight="1"/>
    <row r="12" ht="12.75">
      <c r="G12" s="682" t="s">
        <v>392</v>
      </c>
    </row>
    <row r="14" ht="13.5" customHeight="1">
      <c r="G14" s="682" t="s">
        <v>393</v>
      </c>
    </row>
  </sheetData>
  <mergeCells count="2">
    <mergeCell ref="A9:E9"/>
    <mergeCell ref="A2:H2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1" sqref="E1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7" width="17.875" style="0" customWidth="1"/>
    <col min="8" max="8" width="14.125" style="0" customWidth="1"/>
    <col min="9" max="9" width="9.625" style="0" bestFit="1" customWidth="1"/>
  </cols>
  <sheetData>
    <row r="1" spans="7:8" ht="17.25" customHeight="1">
      <c r="G1" s="841" t="s">
        <v>323</v>
      </c>
      <c r="H1" s="841"/>
    </row>
    <row r="2" spans="5:8" ht="15.75" customHeight="1">
      <c r="E2" s="841"/>
      <c r="F2" s="841"/>
      <c r="G2" s="70"/>
      <c r="H2" s="70"/>
    </row>
    <row r="3" spans="1:8" ht="54.75" customHeight="1" thickBot="1">
      <c r="A3" s="1056" t="s">
        <v>303</v>
      </c>
      <c r="B3" s="1056"/>
      <c r="C3" s="1056"/>
      <c r="D3" s="1056"/>
      <c r="E3" s="1056"/>
      <c r="F3" s="1056"/>
      <c r="G3" s="1056"/>
      <c r="H3" s="347"/>
    </row>
    <row r="4" spans="1:8" ht="24.75" customHeight="1">
      <c r="A4" s="150" t="s">
        <v>786</v>
      </c>
      <c r="B4" s="151" t="s">
        <v>751</v>
      </c>
      <c r="C4" s="152" t="s">
        <v>752</v>
      </c>
      <c r="D4" s="151" t="s">
        <v>108</v>
      </c>
      <c r="E4" s="151" t="s">
        <v>45</v>
      </c>
      <c r="F4" s="367" t="s">
        <v>157</v>
      </c>
      <c r="G4" s="152" t="s">
        <v>489</v>
      </c>
      <c r="H4" s="153" t="s">
        <v>158</v>
      </c>
    </row>
    <row r="5" spans="1:8" ht="10.5" customHeight="1">
      <c r="A5" s="154">
        <v>1</v>
      </c>
      <c r="B5" s="29">
        <v>2</v>
      </c>
      <c r="C5" s="29">
        <v>3</v>
      </c>
      <c r="D5" s="29">
        <v>4</v>
      </c>
      <c r="E5" s="29">
        <v>5</v>
      </c>
      <c r="F5" s="368">
        <v>6</v>
      </c>
      <c r="G5" s="29">
        <v>7</v>
      </c>
      <c r="H5" s="155">
        <v>8</v>
      </c>
    </row>
    <row r="6" spans="1:9" ht="18.75" customHeight="1">
      <c r="A6" s="351" t="s">
        <v>796</v>
      </c>
      <c r="B6" s="73">
        <v>801</v>
      </c>
      <c r="C6" s="73"/>
      <c r="D6" s="73"/>
      <c r="E6" s="91" t="s">
        <v>95</v>
      </c>
      <c r="F6" s="369">
        <f>F7+F8</f>
        <v>61529</v>
      </c>
      <c r="G6" s="510">
        <f>G7+G8</f>
        <v>23152</v>
      </c>
      <c r="H6" s="343">
        <f>G6/F6</f>
        <v>0.3762778527198557</v>
      </c>
      <c r="I6" s="31"/>
    </row>
    <row r="7" spans="1:9" ht="17.25" customHeight="1">
      <c r="A7" s="173"/>
      <c r="B7" s="45"/>
      <c r="C7" s="45">
        <v>80120</v>
      </c>
      <c r="D7" s="45">
        <v>2540</v>
      </c>
      <c r="E7" s="163" t="s">
        <v>98</v>
      </c>
      <c r="F7" s="370">
        <v>41509</v>
      </c>
      <c r="G7" s="419">
        <v>17204</v>
      </c>
      <c r="H7" s="377">
        <f>G7/F7</f>
        <v>0.414464333036209</v>
      </c>
      <c r="I7" s="31"/>
    </row>
    <row r="8" spans="1:8" ht="17.25" customHeight="1">
      <c r="A8" s="173"/>
      <c r="B8" s="45"/>
      <c r="C8" s="45">
        <v>80130</v>
      </c>
      <c r="D8" s="45">
        <v>2540</v>
      </c>
      <c r="E8" s="44" t="s">
        <v>99</v>
      </c>
      <c r="F8" s="371">
        <v>20020</v>
      </c>
      <c r="G8" s="419">
        <v>5948</v>
      </c>
      <c r="H8" s="377">
        <f aca="true" t="shared" si="0" ref="H8:H26">G8/F8</f>
        <v>0.2971028971028971</v>
      </c>
    </row>
    <row r="9" spans="1:8" ht="12.75" hidden="1">
      <c r="A9" s="173"/>
      <c r="B9" s="45"/>
      <c r="C9" s="45"/>
      <c r="D9" s="45"/>
      <c r="E9" s="46" t="s">
        <v>52</v>
      </c>
      <c r="F9" s="372">
        <v>0</v>
      </c>
      <c r="G9" s="419"/>
      <c r="H9" s="377" t="e">
        <f t="shared" si="0"/>
        <v>#DIV/0!</v>
      </c>
    </row>
    <row r="10" spans="1:8" ht="24.75" customHeight="1">
      <c r="A10" s="351" t="s">
        <v>797</v>
      </c>
      <c r="B10" s="73">
        <v>801</v>
      </c>
      <c r="C10" s="73"/>
      <c r="D10" s="73"/>
      <c r="E10" s="91" t="s">
        <v>100</v>
      </c>
      <c r="F10" s="369">
        <f>F11+F12</f>
        <v>327217</v>
      </c>
      <c r="G10" s="510">
        <f>G11+G12</f>
        <v>156100</v>
      </c>
      <c r="H10" s="343">
        <f t="shared" si="0"/>
        <v>0.4770534538242206</v>
      </c>
    </row>
    <row r="11" spans="1:8" ht="18.75" customHeight="1">
      <c r="A11" s="173"/>
      <c r="B11" s="45"/>
      <c r="C11" s="45">
        <v>80120</v>
      </c>
      <c r="D11" s="45">
        <v>2540</v>
      </c>
      <c r="E11" s="163" t="s">
        <v>101</v>
      </c>
      <c r="F11" s="370">
        <v>203076</v>
      </c>
      <c r="G11" s="419">
        <v>95260</v>
      </c>
      <c r="H11" s="377">
        <f t="shared" si="0"/>
        <v>0.46908546553999486</v>
      </c>
    </row>
    <row r="12" spans="1:8" ht="18.75" customHeight="1">
      <c r="A12" s="173"/>
      <c r="B12" s="45"/>
      <c r="C12" s="45">
        <v>80130</v>
      </c>
      <c r="D12" s="45">
        <v>2540</v>
      </c>
      <c r="E12" s="44" t="s">
        <v>102</v>
      </c>
      <c r="F12" s="371">
        <v>124141</v>
      </c>
      <c r="G12" s="419">
        <v>60840</v>
      </c>
      <c r="H12" s="377">
        <f t="shared" si="0"/>
        <v>0.49008788393842484</v>
      </c>
    </row>
    <row r="13" spans="1:8" ht="12.75" hidden="1">
      <c r="A13" s="173" t="s">
        <v>801</v>
      </c>
      <c r="B13" s="45"/>
      <c r="C13" s="45"/>
      <c r="D13" s="45"/>
      <c r="E13" s="43" t="s">
        <v>46</v>
      </c>
      <c r="F13" s="373">
        <f>F14</f>
        <v>0</v>
      </c>
      <c r="G13" s="419"/>
      <c r="H13" s="377" t="e">
        <f t="shared" si="0"/>
        <v>#DIV/0!</v>
      </c>
    </row>
    <row r="14" spans="1:8" ht="24" customHeight="1" hidden="1">
      <c r="A14" s="173"/>
      <c r="B14" s="45"/>
      <c r="C14" s="45"/>
      <c r="D14" s="45"/>
      <c r="E14" s="46" t="s">
        <v>51</v>
      </c>
      <c r="F14" s="372">
        <v>0</v>
      </c>
      <c r="G14" s="419"/>
      <c r="H14" s="377" t="e">
        <f t="shared" si="0"/>
        <v>#DIV/0!</v>
      </c>
    </row>
    <row r="15" spans="1:9" ht="25.5" customHeight="1">
      <c r="A15" s="351" t="s">
        <v>799</v>
      </c>
      <c r="B15" s="73">
        <v>801</v>
      </c>
      <c r="C15" s="73"/>
      <c r="D15" s="73"/>
      <c r="E15" s="91" t="s">
        <v>103</v>
      </c>
      <c r="F15" s="369">
        <f>F16+F17+F18+F19</f>
        <v>1500397</v>
      </c>
      <c r="G15" s="510">
        <f>G16+G17+G18+G19</f>
        <v>609112</v>
      </c>
      <c r="H15" s="343">
        <f t="shared" si="0"/>
        <v>0.40596722067559454</v>
      </c>
      <c r="I15" s="31"/>
    </row>
    <row r="16" spans="1:8" ht="12.75">
      <c r="A16" s="173"/>
      <c r="B16" s="45"/>
      <c r="C16" s="45">
        <v>80102</v>
      </c>
      <c r="D16" s="45">
        <v>2540</v>
      </c>
      <c r="E16" s="164" t="s">
        <v>1005</v>
      </c>
      <c r="F16" s="370">
        <v>653199</v>
      </c>
      <c r="G16" s="419">
        <f>'Z 1. 2 '!E228</f>
        <v>249819</v>
      </c>
      <c r="H16" s="377">
        <f t="shared" si="0"/>
        <v>0.3824546577689188</v>
      </c>
    </row>
    <row r="17" spans="1:8" ht="12.75">
      <c r="A17" s="173"/>
      <c r="B17" s="45"/>
      <c r="C17" s="45">
        <v>80105</v>
      </c>
      <c r="D17" s="45">
        <v>2540</v>
      </c>
      <c r="E17" s="49" t="s">
        <v>1004</v>
      </c>
      <c r="F17" s="371">
        <v>387957</v>
      </c>
      <c r="G17" s="419">
        <f>'Z 1. 2 '!E246</f>
        <v>157923</v>
      </c>
      <c r="H17" s="377">
        <f t="shared" si="0"/>
        <v>0.4070631539062319</v>
      </c>
    </row>
    <row r="18" spans="1:8" ht="12.75">
      <c r="A18" s="173"/>
      <c r="B18" s="45"/>
      <c r="C18" s="45">
        <v>80111</v>
      </c>
      <c r="D18" s="45">
        <v>2540</v>
      </c>
      <c r="E18" s="49" t="s">
        <v>104</v>
      </c>
      <c r="F18" s="371">
        <v>235023</v>
      </c>
      <c r="G18" s="419">
        <f>'Z 1. 2 '!E248</f>
        <v>107495</v>
      </c>
      <c r="H18" s="377">
        <f t="shared" si="0"/>
        <v>0.4573807669887628</v>
      </c>
    </row>
    <row r="19" spans="1:8" ht="22.5">
      <c r="A19" s="173"/>
      <c r="B19" s="45"/>
      <c r="C19" s="45">
        <v>80134</v>
      </c>
      <c r="D19" s="45">
        <v>2540</v>
      </c>
      <c r="E19" s="50" t="s">
        <v>105</v>
      </c>
      <c r="F19" s="372">
        <v>224218</v>
      </c>
      <c r="G19" s="419">
        <f>'Z 1. 2 '!E358</f>
        <v>93875</v>
      </c>
      <c r="H19" s="377">
        <f t="shared" si="0"/>
        <v>0.41867735864203587</v>
      </c>
    </row>
    <row r="20" spans="1:8" ht="12.75" hidden="1">
      <c r="A20" s="173"/>
      <c r="B20" s="45"/>
      <c r="C20" s="45"/>
      <c r="D20" s="45"/>
      <c r="E20" s="67"/>
      <c r="F20" s="374"/>
      <c r="G20" s="419"/>
      <c r="H20" s="377" t="e">
        <f t="shared" si="0"/>
        <v>#DIV/0!</v>
      </c>
    </row>
    <row r="21" spans="1:8" ht="28.5" customHeight="1">
      <c r="A21" s="351" t="s">
        <v>801</v>
      </c>
      <c r="B21" s="73">
        <v>801</v>
      </c>
      <c r="C21" s="73"/>
      <c r="D21" s="73"/>
      <c r="E21" s="91" t="s">
        <v>594</v>
      </c>
      <c r="F21" s="369">
        <f>F22</f>
        <v>11926</v>
      </c>
      <c r="G21" s="510">
        <f>G22</f>
        <v>3005</v>
      </c>
      <c r="H21" s="343">
        <f t="shared" si="0"/>
        <v>0.2519704846553748</v>
      </c>
    </row>
    <row r="22" spans="1:8" ht="15" customHeight="1">
      <c r="A22" s="376"/>
      <c r="B22" s="9"/>
      <c r="C22" s="45">
        <v>80120</v>
      </c>
      <c r="D22" s="45">
        <v>2540</v>
      </c>
      <c r="E22" s="67" t="s">
        <v>101</v>
      </c>
      <c r="F22" s="374">
        <v>11926</v>
      </c>
      <c r="G22" s="419">
        <v>3005</v>
      </c>
      <c r="H22" s="377">
        <f t="shared" si="0"/>
        <v>0.2519704846553748</v>
      </c>
    </row>
    <row r="23" spans="1:8" ht="22.5" customHeight="1">
      <c r="A23" s="351" t="s">
        <v>803</v>
      </c>
      <c r="B23" s="73">
        <v>801</v>
      </c>
      <c r="C23" s="73"/>
      <c r="D23" s="73"/>
      <c r="E23" s="91" t="s">
        <v>595</v>
      </c>
      <c r="F23" s="369">
        <f>F24</f>
        <v>27359</v>
      </c>
      <c r="G23" s="366">
        <f>G24</f>
        <v>0</v>
      </c>
      <c r="H23" s="343">
        <f t="shared" si="0"/>
        <v>0</v>
      </c>
    </row>
    <row r="24" spans="1:8" ht="14.25" customHeight="1" thickBot="1">
      <c r="A24" s="156"/>
      <c r="B24" s="48"/>
      <c r="C24" s="48">
        <v>80120</v>
      </c>
      <c r="D24" s="48">
        <v>2540</v>
      </c>
      <c r="E24" s="67" t="s">
        <v>101</v>
      </c>
      <c r="F24" s="374">
        <v>27359</v>
      </c>
      <c r="G24" s="438">
        <v>0</v>
      </c>
      <c r="H24" s="378">
        <f t="shared" si="0"/>
        <v>0</v>
      </c>
    </row>
    <row r="25" spans="1:8" ht="20.25" customHeight="1" thickBot="1">
      <c r="A25" s="379"/>
      <c r="B25" s="380">
        <v>801</v>
      </c>
      <c r="C25" s="381"/>
      <c r="D25" s="381"/>
      <c r="E25" s="382" t="s">
        <v>596</v>
      </c>
      <c r="F25" s="383">
        <f>F6+F10+F15+F21+F23</f>
        <v>1928428</v>
      </c>
      <c r="G25" s="511">
        <f>G6+G10+G15+G21+G23</f>
        <v>791369</v>
      </c>
      <c r="H25" s="513">
        <f t="shared" si="0"/>
        <v>0.4103700008504336</v>
      </c>
    </row>
    <row r="26" spans="1:8" ht="18" customHeight="1" thickBot="1">
      <c r="A26" s="160"/>
      <c r="B26" s="161"/>
      <c r="C26" s="161"/>
      <c r="D26" s="161"/>
      <c r="E26" s="162" t="s">
        <v>597</v>
      </c>
      <c r="F26" s="375">
        <f>F25</f>
        <v>1928428</v>
      </c>
      <c r="G26" s="375">
        <f>G25</f>
        <v>791369</v>
      </c>
      <c r="H26" s="512">
        <f t="shared" si="0"/>
        <v>0.4103700008504336</v>
      </c>
    </row>
    <row r="27" spans="1:8" ht="12.75">
      <c r="A27" s="21"/>
      <c r="B27" s="21"/>
      <c r="C27" s="21"/>
      <c r="D27" s="21"/>
      <c r="E27" s="21"/>
      <c r="F27" s="97"/>
      <c r="G27" s="97"/>
      <c r="H27" s="97"/>
    </row>
    <row r="28" spans="1:8" ht="12.75">
      <c r="A28" s="21"/>
      <c r="B28" s="21"/>
      <c r="C28" s="21"/>
      <c r="D28" s="21"/>
      <c r="F28" s="97"/>
      <c r="G28" s="841" t="s">
        <v>392</v>
      </c>
      <c r="H28" s="841"/>
    </row>
    <row r="29" spans="1:8" ht="16.5" customHeight="1">
      <c r="A29" s="21"/>
      <c r="B29" s="21"/>
      <c r="C29" s="21"/>
      <c r="D29" s="21"/>
      <c r="E29" s="21"/>
      <c r="F29" s="97"/>
      <c r="G29" s="97"/>
      <c r="H29" s="97"/>
    </row>
    <row r="30" spans="1:8" ht="15" customHeight="1">
      <c r="A30" s="21"/>
      <c r="B30" s="21"/>
      <c r="C30" s="21"/>
      <c r="D30" s="21"/>
      <c r="F30" s="68"/>
      <c r="G30" s="1055" t="s">
        <v>393</v>
      </c>
      <c r="H30" s="1055"/>
    </row>
    <row r="31" spans="1:8" ht="12.75">
      <c r="A31" s="21"/>
      <c r="B31" s="21"/>
      <c r="C31" s="21"/>
      <c r="D31" s="21"/>
      <c r="E31" s="21"/>
      <c r="F31" s="97"/>
      <c r="G31" s="97"/>
      <c r="H31" s="97"/>
    </row>
    <row r="32" spans="1:8" ht="12.75">
      <c r="A32" s="21"/>
      <c r="B32" s="21"/>
      <c r="C32" s="21"/>
      <c r="D32" s="21"/>
      <c r="E32" s="21"/>
      <c r="F32" s="97"/>
      <c r="G32" s="97"/>
      <c r="H32" s="97"/>
    </row>
    <row r="33" spans="1:8" ht="12.75">
      <c r="A33" s="21"/>
      <c r="B33" s="21"/>
      <c r="C33" s="21"/>
      <c r="D33" s="21"/>
      <c r="E33" s="21"/>
      <c r="F33" s="97"/>
      <c r="G33" s="97"/>
      <c r="H33" s="97"/>
    </row>
    <row r="34" spans="1:8" ht="12.75">
      <c r="A34" s="21"/>
      <c r="B34" s="21"/>
      <c r="C34" s="21"/>
      <c r="D34" s="21"/>
      <c r="E34" s="21"/>
      <c r="F34" s="97"/>
      <c r="G34" s="97"/>
      <c r="H34" s="97"/>
    </row>
    <row r="35" spans="1:8" ht="12.75">
      <c r="A35" s="21"/>
      <c r="B35" s="21"/>
      <c r="C35" s="21"/>
      <c r="D35" s="21"/>
      <c r="E35" s="21"/>
      <c r="F35" s="97"/>
      <c r="G35" s="97"/>
      <c r="H35" s="97"/>
    </row>
    <row r="36" spans="1:8" ht="12.75">
      <c r="A36" s="21"/>
      <c r="B36" s="21"/>
      <c r="C36" s="21"/>
      <c r="D36" s="21"/>
      <c r="E36" s="21"/>
      <c r="F36" s="97"/>
      <c r="G36" s="97"/>
      <c r="H36" s="97"/>
    </row>
    <row r="37" spans="1:8" ht="12.75">
      <c r="A37" s="21"/>
      <c r="B37" s="21"/>
      <c r="C37" s="21"/>
      <c r="D37" s="21"/>
      <c r="E37" s="21"/>
      <c r="F37" s="97"/>
      <c r="G37" s="97"/>
      <c r="H37" s="97"/>
    </row>
    <row r="38" spans="1:8" ht="12.75">
      <c r="A38" s="21"/>
      <c r="B38" s="21"/>
      <c r="C38" s="21"/>
      <c r="D38" s="21"/>
      <c r="E38" s="21"/>
      <c r="F38" s="97"/>
      <c r="G38" s="97"/>
      <c r="H38" s="97"/>
    </row>
    <row r="39" spans="1:8" ht="12.75">
      <c r="A39" s="21"/>
      <c r="B39" s="21"/>
      <c r="C39" s="21"/>
      <c r="D39" s="21"/>
      <c r="E39" s="21"/>
      <c r="F39" s="97"/>
      <c r="G39" s="97"/>
      <c r="H39" s="97"/>
    </row>
    <row r="40" spans="1:8" ht="12.75">
      <c r="A40" s="21"/>
      <c r="B40" s="21"/>
      <c r="C40" s="21"/>
      <c r="D40" s="21"/>
      <c r="E40" s="21"/>
      <c r="F40" s="21"/>
      <c r="G40" s="21"/>
      <c r="H40" s="21"/>
    </row>
  </sheetData>
  <mergeCells count="5">
    <mergeCell ref="G30:H30"/>
    <mergeCell ref="G1:H1"/>
    <mergeCell ref="E2:F2"/>
    <mergeCell ref="A3:G3"/>
    <mergeCell ref="G28:H28"/>
  </mergeCells>
  <printOptions horizontalCentered="1"/>
  <pageMargins left="0.5905511811023623" right="0.3937007874015748" top="0.5905511811023623" bottom="0.1968503937007874" header="0.5118110236220472" footer="0.5118110236220472"/>
  <pageSetup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5">
      <selection activeCell="H15" sqref="H15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12.625" style="0" customWidth="1"/>
    <col min="4" max="4" width="12.00390625" style="0" customWidth="1"/>
    <col min="5" max="6" width="11.75390625" style="0" customWidth="1"/>
    <col min="7" max="7" width="11.125" style="0" customWidth="1"/>
    <col min="8" max="8" width="11.75390625" style="0" customWidth="1"/>
    <col min="9" max="9" width="12.375" style="0" customWidth="1"/>
    <col min="10" max="11" width="11.625" style="0" customWidth="1"/>
    <col min="12" max="12" width="11.875" style="0" customWidth="1"/>
    <col min="13" max="13" width="12.375" style="0" customWidth="1"/>
    <col min="14" max="14" width="9.00390625" style="0" customWidth="1"/>
  </cols>
  <sheetData>
    <row r="1" spans="4:13" ht="12.75"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3:13" ht="21" customHeight="1">
      <c r="C2" s="1058" t="s">
        <v>151</v>
      </c>
      <c r="D2" s="1058"/>
      <c r="E2" s="1058"/>
      <c r="F2" s="1058"/>
      <c r="G2" s="1058"/>
      <c r="H2" s="1058"/>
      <c r="I2" s="1058"/>
      <c r="J2" s="1058"/>
      <c r="K2" s="1058"/>
      <c r="L2" s="1058"/>
      <c r="M2" s="1058"/>
    </row>
    <row r="3" spans="3:13" ht="21" customHeight="1">
      <c r="C3" s="60"/>
      <c r="D3" s="348"/>
      <c r="E3" s="348"/>
      <c r="F3" s="348"/>
      <c r="G3" s="348"/>
      <c r="H3" s="60"/>
      <c r="I3" s="60"/>
      <c r="J3" s="60"/>
      <c r="K3" s="60"/>
      <c r="L3" s="60"/>
      <c r="M3" s="60"/>
    </row>
    <row r="4" spans="3:13" ht="12.75"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</row>
    <row r="5" spans="1:13" ht="28.5" customHeight="1">
      <c r="A5" s="1059" t="s">
        <v>329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</row>
    <row r="6" spans="1:13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 thickBot="1">
      <c r="A7" s="1061" t="s">
        <v>21</v>
      </c>
      <c r="B7" s="1063" t="s">
        <v>12</v>
      </c>
      <c r="C7" s="1065" t="s">
        <v>92</v>
      </c>
      <c r="D7" s="1075" t="s">
        <v>18</v>
      </c>
      <c r="E7" s="1076"/>
      <c r="F7" s="1077" t="s">
        <v>176</v>
      </c>
      <c r="G7" s="1078"/>
      <c r="H7" s="1078"/>
      <c r="I7" s="1079"/>
      <c r="J7" s="1071" t="s">
        <v>332</v>
      </c>
      <c r="K7" s="1073" t="s">
        <v>333</v>
      </c>
      <c r="L7" s="1069" t="s">
        <v>179</v>
      </c>
      <c r="M7" s="1067" t="s">
        <v>169</v>
      </c>
    </row>
    <row r="8" spans="1:13" ht="69.75" customHeight="1">
      <c r="A8" s="1062"/>
      <c r="B8" s="1064"/>
      <c r="C8" s="1066"/>
      <c r="D8" s="765" t="s">
        <v>175</v>
      </c>
      <c r="E8" s="773" t="s">
        <v>330</v>
      </c>
      <c r="F8" s="777" t="s">
        <v>92</v>
      </c>
      <c r="G8" s="766" t="s">
        <v>177</v>
      </c>
      <c r="H8" s="765" t="s">
        <v>331</v>
      </c>
      <c r="I8" s="767" t="s">
        <v>330</v>
      </c>
      <c r="J8" s="1072"/>
      <c r="K8" s="1074"/>
      <c r="L8" s="1070"/>
      <c r="M8" s="1068"/>
    </row>
    <row r="9" spans="1:14" ht="14.25" customHeight="1">
      <c r="A9" s="322">
        <v>1</v>
      </c>
      <c r="B9" s="318">
        <v>2</v>
      </c>
      <c r="C9" s="319">
        <v>3</v>
      </c>
      <c r="D9" s="318">
        <v>4</v>
      </c>
      <c r="E9" s="774">
        <v>5</v>
      </c>
      <c r="F9" s="778">
        <v>6</v>
      </c>
      <c r="G9" s="318">
        <v>7</v>
      </c>
      <c r="H9" s="318">
        <v>8</v>
      </c>
      <c r="I9" s="732">
        <v>9</v>
      </c>
      <c r="J9" s="780">
        <v>10</v>
      </c>
      <c r="K9" s="783">
        <v>11</v>
      </c>
      <c r="L9" s="776">
        <v>12</v>
      </c>
      <c r="M9" s="354">
        <v>13</v>
      </c>
      <c r="N9" s="764"/>
    </row>
    <row r="10" spans="1:13" ht="48" customHeight="1" thickBot="1">
      <c r="A10" s="768" t="s">
        <v>796</v>
      </c>
      <c r="B10" s="769" t="s">
        <v>178</v>
      </c>
      <c r="C10" s="770">
        <v>0</v>
      </c>
      <c r="D10" s="771">
        <v>553835</v>
      </c>
      <c r="E10" s="775">
        <v>40000</v>
      </c>
      <c r="F10" s="779">
        <v>42867.24</v>
      </c>
      <c r="G10" s="770">
        <v>9504.11</v>
      </c>
      <c r="H10" s="770">
        <v>152681.38</v>
      </c>
      <c r="I10" s="772">
        <v>33458</v>
      </c>
      <c r="J10" s="781">
        <v>553835</v>
      </c>
      <c r="K10" s="784">
        <v>132528</v>
      </c>
      <c r="L10" s="782">
        <v>28048.97</v>
      </c>
      <c r="M10" s="772">
        <f>F10+G10-L10</f>
        <v>24322.379999999997</v>
      </c>
    </row>
    <row r="13" spans="10:12" ht="12.75">
      <c r="J13" s="878" t="s">
        <v>392</v>
      </c>
      <c r="K13" s="878"/>
      <c r="L13" s="682"/>
    </row>
    <row r="15" spans="10:12" ht="12.75">
      <c r="J15" s="878" t="s">
        <v>393</v>
      </c>
      <c r="K15" s="878"/>
      <c r="L15" s="682"/>
    </row>
  </sheetData>
  <mergeCells count="15">
    <mergeCell ref="L7:L8"/>
    <mergeCell ref="J7:J8"/>
    <mergeCell ref="K7:K8"/>
    <mergeCell ref="D7:E7"/>
    <mergeCell ref="F7:I7"/>
    <mergeCell ref="J13:K13"/>
    <mergeCell ref="J15:K15"/>
    <mergeCell ref="D1:M1"/>
    <mergeCell ref="C2:M2"/>
    <mergeCell ref="A5:M5"/>
    <mergeCell ref="C4:M4"/>
    <mergeCell ref="A7:A8"/>
    <mergeCell ref="B7:B8"/>
    <mergeCell ref="C7:C8"/>
    <mergeCell ref="M7:M8"/>
  </mergeCells>
  <printOptions/>
  <pageMargins left="0" right="0" top="0.984251968503937" bottom="0.984251968503937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2">
      <selection activeCell="H12" sqref="H12"/>
    </sheetView>
  </sheetViews>
  <sheetFormatPr defaultColWidth="9.00390625" defaultRowHeight="12.75"/>
  <cols>
    <col min="1" max="1" width="4.625" style="0" customWidth="1"/>
    <col min="2" max="2" width="41.25390625" style="0" customWidth="1"/>
    <col min="3" max="3" width="14.25390625" style="0" customWidth="1"/>
    <col min="4" max="4" width="8.875" style="0" hidden="1" customWidth="1"/>
    <col min="5" max="5" width="14.00390625" style="0" customWidth="1"/>
    <col min="6" max="6" width="13.25390625" style="0" customWidth="1"/>
    <col min="7" max="7" width="14.25390625" style="0" customWidth="1"/>
    <col min="8" max="8" width="13.375" style="0" customWidth="1"/>
    <col min="9" max="9" width="14.25390625" style="0" customWidth="1"/>
    <col min="10" max="10" width="9.00390625" style="0" customWidth="1"/>
  </cols>
  <sheetData>
    <row r="1" spans="5:9" ht="12.75">
      <c r="E1" s="1057"/>
      <c r="F1" s="1057"/>
      <c r="G1" s="1057"/>
      <c r="H1" s="1057"/>
      <c r="I1" s="1057"/>
    </row>
    <row r="2" spans="3:9" ht="21" customHeight="1">
      <c r="C2" s="1058" t="s">
        <v>150</v>
      </c>
      <c r="D2" s="1058"/>
      <c r="E2" s="1058"/>
      <c r="F2" s="1058"/>
      <c r="G2" s="1058"/>
      <c r="H2" s="1058"/>
      <c r="I2" s="1058"/>
    </row>
    <row r="3" spans="3:9" ht="21" customHeight="1">
      <c r="C3" s="60"/>
      <c r="D3" s="60"/>
      <c r="E3" s="348"/>
      <c r="F3" s="60"/>
      <c r="G3" s="60"/>
      <c r="H3" s="60"/>
      <c r="I3" s="60"/>
    </row>
    <row r="4" spans="3:9" ht="12.75">
      <c r="C4" s="1060"/>
      <c r="D4" s="1060"/>
      <c r="E4" s="1060"/>
      <c r="F4" s="1060"/>
      <c r="G4" s="1060"/>
      <c r="H4" s="1060"/>
      <c r="I4" s="1060"/>
    </row>
    <row r="5" spans="1:9" ht="28.5" customHeight="1">
      <c r="A5" s="1059" t="s">
        <v>304</v>
      </c>
      <c r="B5" s="1059"/>
      <c r="C5" s="1059"/>
      <c r="D5" s="1059"/>
      <c r="E5" s="1059"/>
      <c r="F5" s="1059"/>
      <c r="G5" s="1059"/>
      <c r="H5" s="1059"/>
      <c r="I5" s="1059"/>
    </row>
    <row r="6" spans="1:9" ht="13.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53.25" customHeight="1">
      <c r="A7" s="303" t="s">
        <v>21</v>
      </c>
      <c r="B7" s="304" t="s">
        <v>12</v>
      </c>
      <c r="C7" s="349" t="s">
        <v>92</v>
      </c>
      <c r="D7" s="349"/>
      <c r="E7" s="349" t="s">
        <v>305</v>
      </c>
      <c r="F7" s="349" t="s">
        <v>306</v>
      </c>
      <c r="G7" s="349" t="s">
        <v>307</v>
      </c>
      <c r="H7" s="349" t="s">
        <v>295</v>
      </c>
      <c r="I7" s="350" t="s">
        <v>93</v>
      </c>
    </row>
    <row r="8" spans="1:9" ht="14.25" customHeight="1">
      <c r="A8" s="322">
        <v>1</v>
      </c>
      <c r="B8" s="318">
        <v>2</v>
      </c>
      <c r="C8" s="319">
        <v>3</v>
      </c>
      <c r="D8" s="319"/>
      <c r="E8" s="318">
        <v>4</v>
      </c>
      <c r="F8" s="318">
        <v>5</v>
      </c>
      <c r="G8" s="318">
        <v>6</v>
      </c>
      <c r="H8" s="318">
        <v>7</v>
      </c>
      <c r="I8" s="354">
        <v>8</v>
      </c>
    </row>
    <row r="9" spans="1:9" ht="24" customHeight="1">
      <c r="A9" s="351" t="s">
        <v>789</v>
      </c>
      <c r="B9" s="91" t="s">
        <v>244</v>
      </c>
      <c r="C9" s="359">
        <f aca="true" t="shared" si="0" ref="C9:I9">C10+C11+C12+C13+C14+C15</f>
        <v>0</v>
      </c>
      <c r="D9" s="246">
        <f t="shared" si="0"/>
        <v>12743</v>
      </c>
      <c r="E9" s="246">
        <f t="shared" si="0"/>
        <v>284128</v>
      </c>
      <c r="F9" s="359">
        <f t="shared" si="0"/>
        <v>205292.65</v>
      </c>
      <c r="G9" s="246">
        <f t="shared" si="0"/>
        <v>276128</v>
      </c>
      <c r="H9" s="359">
        <f t="shared" si="0"/>
        <v>117951.91999999998</v>
      </c>
      <c r="I9" s="363">
        <f t="shared" si="0"/>
        <v>87340.73000000001</v>
      </c>
    </row>
    <row r="10" spans="1:9" ht="21" customHeight="1">
      <c r="A10" s="355" t="s">
        <v>796</v>
      </c>
      <c r="B10" s="6" t="s">
        <v>907</v>
      </c>
      <c r="C10" s="360">
        <v>0</v>
      </c>
      <c r="D10" s="247">
        <v>2200</v>
      </c>
      <c r="E10" s="247">
        <v>97120</v>
      </c>
      <c r="F10" s="360">
        <v>48374.38</v>
      </c>
      <c r="G10" s="247">
        <v>97120</v>
      </c>
      <c r="H10" s="360">
        <v>36254.13</v>
      </c>
      <c r="I10" s="364">
        <f aca="true" t="shared" si="1" ref="I10:I15">C10+F10+-H10</f>
        <v>12120.25</v>
      </c>
    </row>
    <row r="11" spans="1:9" ht="27.75" customHeight="1">
      <c r="A11" s="33">
        <v>2</v>
      </c>
      <c r="B11" s="6" t="s">
        <v>366</v>
      </c>
      <c r="C11" s="360">
        <v>0</v>
      </c>
      <c r="D11" s="247">
        <v>6009</v>
      </c>
      <c r="E11" s="247">
        <v>84300</v>
      </c>
      <c r="F11" s="360">
        <v>64377.62</v>
      </c>
      <c r="G11" s="247">
        <v>84300</v>
      </c>
      <c r="H11" s="360">
        <v>55603.11</v>
      </c>
      <c r="I11" s="364">
        <f t="shared" si="1"/>
        <v>8774.510000000002</v>
      </c>
    </row>
    <row r="12" spans="1:9" ht="28.5" customHeight="1">
      <c r="A12" s="33">
        <v>3</v>
      </c>
      <c r="B12" s="6" t="s">
        <v>365</v>
      </c>
      <c r="C12" s="360">
        <v>0</v>
      </c>
      <c r="D12" s="247">
        <v>0</v>
      </c>
      <c r="E12" s="247">
        <v>10040</v>
      </c>
      <c r="F12" s="360">
        <v>8119.66</v>
      </c>
      <c r="G12" s="247">
        <v>1040</v>
      </c>
      <c r="H12" s="360">
        <v>7000.64</v>
      </c>
      <c r="I12" s="364">
        <f t="shared" si="1"/>
        <v>1119.0199999999995</v>
      </c>
    </row>
    <row r="13" spans="1:9" ht="24" customHeight="1">
      <c r="A13" s="33">
        <v>4</v>
      </c>
      <c r="B13" s="6" t="s">
        <v>23</v>
      </c>
      <c r="C13" s="360">
        <v>0</v>
      </c>
      <c r="D13" s="247">
        <v>4534</v>
      </c>
      <c r="E13" s="247">
        <v>2050</v>
      </c>
      <c r="F13" s="360">
        <v>1458.29</v>
      </c>
      <c r="G13" s="247">
        <v>2050</v>
      </c>
      <c r="H13" s="360">
        <v>303.6</v>
      </c>
      <c r="I13" s="364">
        <f t="shared" si="1"/>
        <v>1154.69</v>
      </c>
    </row>
    <row r="14" spans="1:9" ht="26.25" customHeight="1">
      <c r="A14" s="33">
        <v>5</v>
      </c>
      <c r="B14" s="6" t="s">
        <v>334</v>
      </c>
      <c r="C14" s="360">
        <v>0</v>
      </c>
      <c r="D14" s="247"/>
      <c r="E14" s="247">
        <v>15018</v>
      </c>
      <c r="F14" s="360">
        <v>15018.48</v>
      </c>
      <c r="G14" s="247">
        <v>15018</v>
      </c>
      <c r="H14" s="360">
        <v>15017.76</v>
      </c>
      <c r="I14" s="364">
        <f t="shared" si="1"/>
        <v>0.7199999999993452</v>
      </c>
    </row>
    <row r="15" spans="1:9" ht="29.25" customHeight="1" thickBot="1">
      <c r="A15" s="352">
        <v>6</v>
      </c>
      <c r="B15" s="353" t="s">
        <v>909</v>
      </c>
      <c r="C15" s="362">
        <v>0</v>
      </c>
      <c r="D15" s="330"/>
      <c r="E15" s="330">
        <v>75600</v>
      </c>
      <c r="F15" s="362">
        <v>67944.22</v>
      </c>
      <c r="G15" s="330">
        <v>76600</v>
      </c>
      <c r="H15" s="362">
        <v>3772.68</v>
      </c>
      <c r="I15" s="365">
        <f t="shared" si="1"/>
        <v>64171.54</v>
      </c>
    </row>
    <row r="18" spans="8:9" ht="12.75">
      <c r="H18" s="878" t="s">
        <v>392</v>
      </c>
      <c r="I18" s="878"/>
    </row>
    <row r="20" spans="8:9" ht="12.75">
      <c r="H20" s="878" t="s">
        <v>393</v>
      </c>
      <c r="I20" s="878"/>
    </row>
  </sheetData>
  <mergeCells count="6">
    <mergeCell ref="H18:I18"/>
    <mergeCell ref="H20:I20"/>
    <mergeCell ref="E1:I1"/>
    <mergeCell ref="C2:I2"/>
    <mergeCell ref="A5:I5"/>
    <mergeCell ref="C4:I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5">
      <selection activeCell="D5" sqref="D5"/>
    </sheetView>
  </sheetViews>
  <sheetFormatPr defaultColWidth="9.00390625" defaultRowHeight="12.75"/>
  <cols>
    <col min="1" max="1" width="7.375" style="0" customWidth="1"/>
    <col min="2" max="2" width="36.125" style="0" customWidth="1"/>
    <col min="3" max="3" width="16.375" style="0" customWidth="1"/>
    <col min="4" max="4" width="19.75390625" style="0" customWidth="1"/>
    <col min="5" max="5" width="15.75390625" style="0" customWidth="1"/>
  </cols>
  <sheetData>
    <row r="1" spans="3:5" ht="20.25" customHeight="1">
      <c r="C1" s="68"/>
      <c r="D1" s="68"/>
      <c r="E1" s="68"/>
    </row>
    <row r="2" spans="3:5" ht="20.25" customHeight="1">
      <c r="C2" s="68"/>
      <c r="D2" s="298" t="s">
        <v>325</v>
      </c>
      <c r="E2" s="68"/>
    </row>
    <row r="3" spans="1:5" ht="54.75" customHeight="1">
      <c r="A3" s="988" t="s">
        <v>308</v>
      </c>
      <c r="B3" s="988"/>
      <c r="C3" s="988"/>
      <c r="D3" s="988"/>
      <c r="E3" s="988"/>
    </row>
    <row r="4" spans="1:5" ht="15.75">
      <c r="A4" s="27"/>
      <c r="B4" s="27"/>
      <c r="C4" s="1"/>
      <c r="D4" s="1"/>
      <c r="E4" s="1"/>
    </row>
    <row r="5" spans="3:5" ht="13.5" thickBot="1">
      <c r="C5" s="13"/>
      <c r="D5" s="13"/>
      <c r="E5" s="13"/>
    </row>
    <row r="6" spans="1:5" ht="46.5" customHeight="1">
      <c r="A6" s="237" t="s">
        <v>786</v>
      </c>
      <c r="B6" s="238" t="s">
        <v>12</v>
      </c>
      <c r="C6" s="357" t="s">
        <v>309</v>
      </c>
      <c r="D6" s="357" t="s">
        <v>310</v>
      </c>
      <c r="E6" s="358" t="s">
        <v>250</v>
      </c>
    </row>
    <row r="7" spans="1:5" ht="25.5">
      <c r="A7" s="241" t="s">
        <v>789</v>
      </c>
      <c r="B7" s="91" t="s">
        <v>13</v>
      </c>
      <c r="C7" s="246">
        <f>C8+C9-C10</f>
        <v>17764</v>
      </c>
      <c r="D7" s="683">
        <f>D8+D9-D10</f>
        <v>17764.41</v>
      </c>
      <c r="E7" s="344">
        <f>D7/C7</f>
        <v>1.0000230803873003</v>
      </c>
    </row>
    <row r="8" spans="1:5" ht="12.75">
      <c r="A8" s="18" t="s">
        <v>796</v>
      </c>
      <c r="B8" s="520" t="s">
        <v>14</v>
      </c>
      <c r="C8" s="516">
        <v>17764</v>
      </c>
      <c r="D8" s="517">
        <v>17764.41</v>
      </c>
      <c r="E8" s="518">
        <f>D8/C8</f>
        <v>1.0000230803873003</v>
      </c>
    </row>
    <row r="9" spans="1:5" ht="12.75">
      <c r="A9" s="18" t="s">
        <v>797</v>
      </c>
      <c r="B9" s="520" t="s">
        <v>15</v>
      </c>
      <c r="C9" s="516">
        <v>0</v>
      </c>
      <c r="D9" s="517"/>
      <c r="E9" s="518">
        <v>0</v>
      </c>
    </row>
    <row r="10" spans="1:5" ht="12.75">
      <c r="A10" s="18" t="s">
        <v>799</v>
      </c>
      <c r="B10" s="520" t="s">
        <v>16</v>
      </c>
      <c r="C10" s="516">
        <v>0</v>
      </c>
      <c r="D10" s="517"/>
      <c r="E10" s="518">
        <v>0</v>
      </c>
    </row>
    <row r="11" spans="1:5" ht="12.75">
      <c r="A11" s="18" t="s">
        <v>801</v>
      </c>
      <c r="B11" s="520" t="s">
        <v>17</v>
      </c>
      <c r="C11" s="516">
        <v>0</v>
      </c>
      <c r="D11" s="517"/>
      <c r="E11" s="518">
        <v>0</v>
      </c>
    </row>
    <row r="12" spans="1:5" ht="18.75" customHeight="1">
      <c r="A12" s="241" t="s">
        <v>791</v>
      </c>
      <c r="B12" s="91" t="s">
        <v>18</v>
      </c>
      <c r="C12" s="246">
        <f>C13</f>
        <v>95000</v>
      </c>
      <c r="D12" s="359">
        <f>D13</f>
        <v>40405.14</v>
      </c>
      <c r="E12" s="345">
        <f aca="true" t="shared" si="0" ref="E12:E26">D12/C12</f>
        <v>0.42531726315789475</v>
      </c>
    </row>
    <row r="13" spans="1:5" ht="26.25" customHeight="1">
      <c r="A13" s="18" t="s">
        <v>796</v>
      </c>
      <c r="B13" s="243" t="s">
        <v>79</v>
      </c>
      <c r="C13" s="516">
        <v>95000</v>
      </c>
      <c r="D13" s="517">
        <v>40405.14</v>
      </c>
      <c r="E13" s="518">
        <f t="shared" si="0"/>
        <v>0.42531726315789475</v>
      </c>
    </row>
    <row r="14" spans="1:5" ht="21" customHeight="1">
      <c r="A14" s="241" t="s">
        <v>794</v>
      </c>
      <c r="B14" s="91" t="s">
        <v>750</v>
      </c>
      <c r="C14" s="246">
        <f>C15+C22</f>
        <v>89000</v>
      </c>
      <c r="D14" s="359">
        <f>D15+D22</f>
        <v>42239.310000000005</v>
      </c>
      <c r="E14" s="343">
        <f t="shared" si="0"/>
        <v>0.474598988764045</v>
      </c>
    </row>
    <row r="15" spans="1:5" ht="21" customHeight="1">
      <c r="A15" s="240" t="s">
        <v>796</v>
      </c>
      <c r="B15" s="3" t="s">
        <v>19</v>
      </c>
      <c r="C15" s="285">
        <f>SUM(C16:C21)</f>
        <v>79000</v>
      </c>
      <c r="D15" s="361">
        <f>SUM(D16:D21)</f>
        <v>34609.310000000005</v>
      </c>
      <c r="E15" s="515">
        <f t="shared" si="0"/>
        <v>0.43809253164556966</v>
      </c>
    </row>
    <row r="16" spans="1:5" ht="47.25" customHeight="1">
      <c r="A16" s="18"/>
      <c r="B16" s="243" t="s">
        <v>315</v>
      </c>
      <c r="C16" s="516">
        <v>50000</v>
      </c>
      <c r="D16" s="517">
        <v>25000</v>
      </c>
      <c r="E16" s="518">
        <f t="shared" si="0"/>
        <v>0.5</v>
      </c>
    </row>
    <row r="17" spans="1:5" ht="50.25" customHeight="1">
      <c r="A17" s="18"/>
      <c r="B17" s="243" t="s">
        <v>314</v>
      </c>
      <c r="C17" s="516">
        <v>5000</v>
      </c>
      <c r="D17" s="517">
        <v>0</v>
      </c>
      <c r="E17" s="518">
        <f t="shared" si="0"/>
        <v>0</v>
      </c>
    </row>
    <row r="18" spans="1:5" ht="26.25" customHeight="1">
      <c r="A18" s="18"/>
      <c r="B18" s="243" t="s">
        <v>313</v>
      </c>
      <c r="C18" s="516">
        <v>10000</v>
      </c>
      <c r="D18" s="517">
        <v>4956.52</v>
      </c>
      <c r="E18" s="518">
        <f t="shared" si="0"/>
        <v>0.49565200000000004</v>
      </c>
    </row>
    <row r="19" spans="1:5" ht="17.25" customHeight="1">
      <c r="A19" s="18"/>
      <c r="B19" s="243" t="s">
        <v>312</v>
      </c>
      <c r="C19" s="516">
        <v>10000</v>
      </c>
      <c r="D19" s="517">
        <v>4219.78</v>
      </c>
      <c r="E19" s="518">
        <f t="shared" si="0"/>
        <v>0.42197799999999996</v>
      </c>
    </row>
    <row r="20" spans="1:5" ht="17.25" customHeight="1">
      <c r="A20" s="18"/>
      <c r="B20" s="243" t="s">
        <v>311</v>
      </c>
      <c r="C20" s="516">
        <v>2000</v>
      </c>
      <c r="D20" s="517">
        <v>80</v>
      </c>
      <c r="E20" s="518">
        <f t="shared" si="0"/>
        <v>0.04</v>
      </c>
    </row>
    <row r="21" spans="1:5" ht="17.25" customHeight="1">
      <c r="A21" s="18"/>
      <c r="B21" s="243" t="s">
        <v>316</v>
      </c>
      <c r="C21" s="516">
        <v>2000</v>
      </c>
      <c r="D21" s="517">
        <v>353.01</v>
      </c>
      <c r="E21" s="518">
        <f t="shared" si="0"/>
        <v>0.176505</v>
      </c>
    </row>
    <row r="22" spans="1:5" ht="21" customHeight="1">
      <c r="A22" s="240" t="s">
        <v>797</v>
      </c>
      <c r="B22" s="3" t="s">
        <v>31</v>
      </c>
      <c r="C22" s="285">
        <f>C23+C24</f>
        <v>10000</v>
      </c>
      <c r="D22" s="285">
        <f>D23+D24</f>
        <v>7630</v>
      </c>
      <c r="E22" s="515">
        <f t="shared" si="0"/>
        <v>0.763</v>
      </c>
    </row>
    <row r="23" spans="1:5" ht="21" customHeight="1">
      <c r="A23" s="236"/>
      <c r="B23" s="235" t="s">
        <v>317</v>
      </c>
      <c r="C23" s="244">
        <v>5000</v>
      </c>
      <c r="D23" s="413">
        <v>4330</v>
      </c>
      <c r="E23" s="519">
        <f t="shared" si="0"/>
        <v>0.866</v>
      </c>
    </row>
    <row r="24" spans="1:5" ht="24">
      <c r="A24" s="236"/>
      <c r="B24" s="235" t="s">
        <v>30</v>
      </c>
      <c r="C24" s="244">
        <v>5000</v>
      </c>
      <c r="D24" s="413">
        <v>3300</v>
      </c>
      <c r="E24" s="519">
        <f t="shared" si="0"/>
        <v>0.66</v>
      </c>
    </row>
    <row r="25" spans="1:5" ht="12.75">
      <c r="A25" s="241" t="s">
        <v>965</v>
      </c>
      <c r="B25" s="91" t="s">
        <v>20</v>
      </c>
      <c r="C25" s="246">
        <f>C7+C12-C14</f>
        <v>23764</v>
      </c>
      <c r="D25" s="359">
        <f>D7+D12-D14</f>
        <v>15930.239999999998</v>
      </c>
      <c r="E25" s="345">
        <f t="shared" si="0"/>
        <v>0.6703517926275037</v>
      </c>
    </row>
    <row r="26" spans="1:5" ht="12.75">
      <c r="A26" s="18" t="s">
        <v>796</v>
      </c>
      <c r="B26" s="520" t="s">
        <v>14</v>
      </c>
      <c r="C26" s="516">
        <f>C25</f>
        <v>23764</v>
      </c>
      <c r="D26" s="517">
        <v>15952.94</v>
      </c>
      <c r="E26" s="518">
        <f t="shared" si="0"/>
        <v>0.6713070190203669</v>
      </c>
    </row>
    <row r="27" spans="1:5" ht="12.75">
      <c r="A27" s="18" t="s">
        <v>797</v>
      </c>
      <c r="B27" s="520" t="s">
        <v>15</v>
      </c>
      <c r="C27" s="522">
        <v>0</v>
      </c>
      <c r="D27" s="517">
        <v>0</v>
      </c>
      <c r="E27" s="518">
        <v>0</v>
      </c>
    </row>
    <row r="28" spans="1:5" ht="13.5" thickBot="1">
      <c r="A28" s="14" t="s">
        <v>799</v>
      </c>
      <c r="B28" s="523" t="s">
        <v>16</v>
      </c>
      <c r="C28" s="524">
        <v>0</v>
      </c>
      <c r="D28" s="525">
        <v>22.7</v>
      </c>
      <c r="E28" s="526">
        <v>0</v>
      </c>
    </row>
    <row r="29" ht="21" customHeight="1"/>
    <row r="30" spans="4:5" ht="12.75">
      <c r="D30" s="878" t="s">
        <v>392</v>
      </c>
      <c r="E30" s="878"/>
    </row>
    <row r="32" spans="4:5" ht="12.75">
      <c r="D32" s="878" t="s">
        <v>393</v>
      </c>
      <c r="E32" s="878"/>
    </row>
    <row r="33" ht="10.5" customHeight="1"/>
    <row r="34" ht="12.75" hidden="1"/>
    <row r="35" ht="12.75" hidden="1"/>
  </sheetData>
  <mergeCells count="3">
    <mergeCell ref="D30:E30"/>
    <mergeCell ref="A3:E3"/>
    <mergeCell ref="D32:E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7">
      <selection activeCell="C7" sqref="C7"/>
    </sheetView>
  </sheetViews>
  <sheetFormatPr defaultColWidth="9.00390625" defaultRowHeight="12.75"/>
  <cols>
    <col min="1" max="1" width="5.125" style="0" customWidth="1"/>
    <col min="2" max="2" width="36.875" style="0" customWidth="1"/>
    <col min="3" max="4" width="18.00390625" style="0" customWidth="1"/>
    <col min="5" max="5" width="14.125" style="0" customWidth="1"/>
  </cols>
  <sheetData>
    <row r="1" spans="3:5" ht="20.25" customHeight="1">
      <c r="C1" s="175"/>
      <c r="D1" s="175"/>
      <c r="E1" s="175"/>
    </row>
    <row r="2" spans="4:5" ht="12.75">
      <c r="D2" s="175" t="s">
        <v>326</v>
      </c>
      <c r="E2" s="175"/>
    </row>
    <row r="3" spans="3:5" ht="12.75">
      <c r="C3" s="174"/>
      <c r="D3" s="174"/>
      <c r="E3" s="174"/>
    </row>
    <row r="4" spans="1:5" ht="25.5" customHeight="1">
      <c r="A4" s="988" t="s">
        <v>318</v>
      </c>
      <c r="B4" s="988"/>
      <c r="C4" s="988"/>
      <c r="D4" s="988"/>
      <c r="E4" s="988"/>
    </row>
    <row r="5" spans="1:5" ht="13.5" customHeight="1">
      <c r="A5" s="988"/>
      <c r="B5" s="988"/>
      <c r="C5" s="988"/>
      <c r="D5" s="988"/>
      <c r="E5" s="988"/>
    </row>
    <row r="6" spans="3:5" ht="13.5" thickBot="1">
      <c r="C6" s="30"/>
      <c r="D6" s="30"/>
      <c r="E6" s="30"/>
    </row>
    <row r="7" spans="1:5" ht="36.75" customHeight="1">
      <c r="A7" s="237" t="s">
        <v>786</v>
      </c>
      <c r="B7" s="238" t="s">
        <v>12</v>
      </c>
      <c r="C7" s="238" t="s">
        <v>386</v>
      </c>
      <c r="D7" s="357" t="s">
        <v>489</v>
      </c>
      <c r="E7" s="239" t="s">
        <v>249</v>
      </c>
    </row>
    <row r="8" spans="1:5" ht="21.75" customHeight="1">
      <c r="A8" s="514" t="s">
        <v>789</v>
      </c>
      <c r="B8" s="528" t="s">
        <v>13</v>
      </c>
      <c r="C8" s="529">
        <f>C9+C10-C11</f>
        <v>262331</v>
      </c>
      <c r="D8" s="530">
        <f>D9+D10-D11</f>
        <v>262331.93</v>
      </c>
      <c r="E8" s="531">
        <f>D8/C8</f>
        <v>1.0000035451395375</v>
      </c>
    </row>
    <row r="9" spans="1:5" ht="15.75" customHeight="1">
      <c r="A9" s="18" t="s">
        <v>796</v>
      </c>
      <c r="B9" s="16" t="s">
        <v>14</v>
      </c>
      <c r="C9" s="516">
        <v>252815</v>
      </c>
      <c r="D9" s="517">
        <v>252815.45</v>
      </c>
      <c r="E9" s="518">
        <f aca="true" t="shared" si="0" ref="E9:E35">D9/C9</f>
        <v>1.0000017799576766</v>
      </c>
    </row>
    <row r="10" spans="1:5" ht="18.75" customHeight="1">
      <c r="A10" s="18" t="s">
        <v>797</v>
      </c>
      <c r="B10" s="16" t="s">
        <v>15</v>
      </c>
      <c r="C10" s="516">
        <v>9762</v>
      </c>
      <c r="D10" s="517">
        <v>9762.48</v>
      </c>
      <c r="E10" s="518">
        <f t="shared" si="0"/>
        <v>1.0000491702519976</v>
      </c>
    </row>
    <row r="11" spans="1:5" ht="17.25" customHeight="1">
      <c r="A11" s="18" t="s">
        <v>799</v>
      </c>
      <c r="B11" s="16" t="s">
        <v>16</v>
      </c>
      <c r="C11" s="516">
        <v>246</v>
      </c>
      <c r="D11" s="517">
        <v>246</v>
      </c>
      <c r="E11" s="518">
        <f t="shared" si="0"/>
        <v>1</v>
      </c>
    </row>
    <row r="12" spans="1:5" ht="16.5" customHeight="1">
      <c r="A12" s="18" t="s">
        <v>801</v>
      </c>
      <c r="B12" s="16" t="s">
        <v>17</v>
      </c>
      <c r="C12" s="516">
        <v>0</v>
      </c>
      <c r="D12" s="517">
        <v>0</v>
      </c>
      <c r="E12" s="518">
        <v>0</v>
      </c>
    </row>
    <row r="13" spans="1:5" ht="20.25" customHeight="1">
      <c r="A13" s="241" t="s">
        <v>791</v>
      </c>
      <c r="B13" s="91" t="s">
        <v>18</v>
      </c>
      <c r="C13" s="246">
        <f>C14+C15</f>
        <v>150000</v>
      </c>
      <c r="D13" s="359">
        <f>D14+D15</f>
        <v>81259.57999999999</v>
      </c>
      <c r="E13" s="343">
        <f t="shared" si="0"/>
        <v>0.5417305333333332</v>
      </c>
    </row>
    <row r="14" spans="1:5" ht="16.5" customHeight="1">
      <c r="A14" s="18" t="s">
        <v>796</v>
      </c>
      <c r="B14" s="6" t="s">
        <v>28</v>
      </c>
      <c r="C14" s="516">
        <v>146000</v>
      </c>
      <c r="D14" s="517">
        <v>78748.54</v>
      </c>
      <c r="E14" s="518">
        <f t="shared" si="0"/>
        <v>0.5393735616438355</v>
      </c>
    </row>
    <row r="15" spans="1:5" ht="16.5" customHeight="1">
      <c r="A15" s="18">
        <v>2</v>
      </c>
      <c r="B15" s="6" t="s">
        <v>29</v>
      </c>
      <c r="C15" s="516">
        <v>4000</v>
      </c>
      <c r="D15" s="517">
        <v>2511.04</v>
      </c>
      <c r="E15" s="518">
        <f t="shared" si="0"/>
        <v>0.62776</v>
      </c>
    </row>
    <row r="16" spans="1:5" ht="18" customHeight="1">
      <c r="A16" s="241" t="s">
        <v>794</v>
      </c>
      <c r="B16" s="91" t="s">
        <v>750</v>
      </c>
      <c r="C16" s="246">
        <f>C17+C30</f>
        <v>335724</v>
      </c>
      <c r="D16" s="359">
        <f>D17+D30</f>
        <v>38845.799999999996</v>
      </c>
      <c r="E16" s="343">
        <f t="shared" si="0"/>
        <v>0.11570754548379024</v>
      </c>
    </row>
    <row r="17" spans="1:5" ht="21" customHeight="1">
      <c r="A17" s="240" t="s">
        <v>796</v>
      </c>
      <c r="B17" s="3" t="s">
        <v>19</v>
      </c>
      <c r="C17" s="285">
        <f>C18+C21+C22+C23+C24+C25+C26+C27+C28+C29</f>
        <v>315724</v>
      </c>
      <c r="D17" s="361">
        <f>D18+D21+D22+D23+D24+D25+D26+D27+D28+D29</f>
        <v>38845.799999999996</v>
      </c>
      <c r="E17" s="515">
        <f t="shared" si="0"/>
        <v>0.12303720971481419</v>
      </c>
    </row>
    <row r="18" spans="1:5" ht="17.25" customHeight="1">
      <c r="A18" s="18"/>
      <c r="B18" s="6" t="s">
        <v>69</v>
      </c>
      <c r="C18" s="516">
        <f>C19+C20</f>
        <v>30000</v>
      </c>
      <c r="D18" s="517">
        <f>D19+D20</f>
        <v>16252</v>
      </c>
      <c r="E18" s="518">
        <f t="shared" si="0"/>
        <v>0.5417333333333333</v>
      </c>
    </row>
    <row r="19" spans="1:5" ht="17.25" customHeight="1">
      <c r="A19" s="18"/>
      <c r="B19" s="16" t="s">
        <v>998</v>
      </c>
      <c r="C19" s="516">
        <v>15000</v>
      </c>
      <c r="D19" s="517">
        <v>8126</v>
      </c>
      <c r="E19" s="518">
        <f t="shared" si="0"/>
        <v>0.5417333333333333</v>
      </c>
    </row>
    <row r="20" spans="1:5" ht="17.25" customHeight="1">
      <c r="A20" s="18"/>
      <c r="B20" s="16" t="s">
        <v>999</v>
      </c>
      <c r="C20" s="516">
        <v>15000</v>
      </c>
      <c r="D20" s="517">
        <v>8126</v>
      </c>
      <c r="E20" s="518">
        <f t="shared" si="0"/>
        <v>0.5417333333333333</v>
      </c>
    </row>
    <row r="21" spans="1:5" ht="17.25" customHeight="1">
      <c r="A21" s="18"/>
      <c r="B21" s="6" t="s">
        <v>70</v>
      </c>
      <c r="C21" s="516">
        <v>20000</v>
      </c>
      <c r="D21" s="517">
        <v>564.6</v>
      </c>
      <c r="E21" s="518">
        <f t="shared" si="0"/>
        <v>0.02823</v>
      </c>
    </row>
    <row r="22" spans="1:5" ht="17.25" customHeight="1">
      <c r="A22" s="18"/>
      <c r="B22" s="6" t="s">
        <v>593</v>
      </c>
      <c r="C22" s="516">
        <v>15000</v>
      </c>
      <c r="D22" s="517">
        <v>8156.76</v>
      </c>
      <c r="E22" s="518">
        <f t="shared" si="0"/>
        <v>0.543784</v>
      </c>
    </row>
    <row r="23" spans="1:5" ht="16.5" customHeight="1">
      <c r="A23" s="18"/>
      <c r="B23" s="6" t="s">
        <v>71</v>
      </c>
      <c r="C23" s="516">
        <v>10000</v>
      </c>
      <c r="D23" s="517">
        <v>0</v>
      </c>
      <c r="E23" s="518">
        <f t="shared" si="0"/>
        <v>0</v>
      </c>
    </row>
    <row r="24" spans="1:5" ht="19.5" customHeight="1">
      <c r="A24" s="18"/>
      <c r="B24" s="6" t="s">
        <v>72</v>
      </c>
      <c r="C24" s="516">
        <v>202724</v>
      </c>
      <c r="D24" s="517">
        <v>4217.41</v>
      </c>
      <c r="E24" s="518">
        <f t="shared" si="0"/>
        <v>0.02080370355754622</v>
      </c>
    </row>
    <row r="25" spans="1:5" ht="19.5" customHeight="1">
      <c r="A25" s="18"/>
      <c r="B25" s="6" t="s">
        <v>397</v>
      </c>
      <c r="C25" s="516">
        <v>1000</v>
      </c>
      <c r="D25" s="517">
        <v>270.46</v>
      </c>
      <c r="E25" s="518">
        <f t="shared" si="0"/>
        <v>0.27046</v>
      </c>
    </row>
    <row r="26" spans="1:5" ht="28.5" customHeight="1">
      <c r="A26" s="18"/>
      <c r="B26" s="6" t="s">
        <v>589</v>
      </c>
      <c r="C26" s="516">
        <v>2000</v>
      </c>
      <c r="D26" s="517">
        <v>810.01</v>
      </c>
      <c r="E26" s="518">
        <f t="shared" si="0"/>
        <v>0.405005</v>
      </c>
    </row>
    <row r="27" spans="1:5" ht="29.25" customHeight="1">
      <c r="A27" s="18"/>
      <c r="B27" s="6" t="s">
        <v>590</v>
      </c>
      <c r="C27" s="516">
        <v>5000</v>
      </c>
      <c r="D27" s="517">
        <v>2346</v>
      </c>
      <c r="E27" s="518">
        <f t="shared" si="0"/>
        <v>0.4692</v>
      </c>
    </row>
    <row r="28" spans="1:5" ht="18" customHeight="1">
      <c r="A28" s="18"/>
      <c r="B28" s="6" t="s">
        <v>591</v>
      </c>
      <c r="C28" s="516">
        <v>10000</v>
      </c>
      <c r="D28" s="517">
        <v>1117.86</v>
      </c>
      <c r="E28" s="518">
        <f t="shared" si="0"/>
        <v>0.111786</v>
      </c>
    </row>
    <row r="29" spans="1:5" ht="18" customHeight="1">
      <c r="A29" s="18"/>
      <c r="B29" s="6" t="s">
        <v>592</v>
      </c>
      <c r="C29" s="516">
        <v>20000</v>
      </c>
      <c r="D29" s="517">
        <v>5110.7</v>
      </c>
      <c r="E29" s="518">
        <f t="shared" si="0"/>
        <v>0.255535</v>
      </c>
    </row>
    <row r="30" spans="1:5" ht="15.75" customHeight="1">
      <c r="A30" s="240" t="s">
        <v>797</v>
      </c>
      <c r="B30" s="17" t="s">
        <v>73</v>
      </c>
      <c r="C30" s="285">
        <f>C31</f>
        <v>20000</v>
      </c>
      <c r="D30" s="361">
        <f>D31</f>
        <v>0</v>
      </c>
      <c r="E30" s="515">
        <f t="shared" si="0"/>
        <v>0</v>
      </c>
    </row>
    <row r="31" spans="1:5" ht="27.75" customHeight="1">
      <c r="A31" s="18"/>
      <c r="B31" s="16" t="s">
        <v>74</v>
      </c>
      <c r="C31" s="516">
        <v>20000</v>
      </c>
      <c r="D31" s="517">
        <v>0</v>
      </c>
      <c r="E31" s="518">
        <f t="shared" si="0"/>
        <v>0</v>
      </c>
    </row>
    <row r="32" spans="1:5" ht="16.5" customHeight="1">
      <c r="A32" s="241" t="s">
        <v>811</v>
      </c>
      <c r="B32" s="91" t="s">
        <v>20</v>
      </c>
      <c r="C32" s="246">
        <f>C33+C34-C35</f>
        <v>76607</v>
      </c>
      <c r="D32" s="359">
        <f>D33+D34-D35</f>
        <v>304745.71</v>
      </c>
      <c r="E32" s="343">
        <f t="shared" si="0"/>
        <v>3.978039996344982</v>
      </c>
    </row>
    <row r="33" spans="1:5" ht="15.75" customHeight="1">
      <c r="A33" s="18" t="s">
        <v>796</v>
      </c>
      <c r="B33" s="16" t="s">
        <v>14</v>
      </c>
      <c r="C33" s="516">
        <v>73607</v>
      </c>
      <c r="D33" s="517">
        <v>300546.51</v>
      </c>
      <c r="E33" s="518">
        <f t="shared" si="0"/>
        <v>4.083124023530371</v>
      </c>
    </row>
    <row r="34" spans="1:5" ht="15" customHeight="1">
      <c r="A34" s="18" t="s">
        <v>797</v>
      </c>
      <c r="B34" s="16" t="s">
        <v>15</v>
      </c>
      <c r="C34" s="516">
        <v>9000</v>
      </c>
      <c r="D34" s="517">
        <v>13331.2</v>
      </c>
      <c r="E34" s="518">
        <f t="shared" si="0"/>
        <v>1.4812444444444446</v>
      </c>
    </row>
    <row r="35" spans="1:5" ht="15" customHeight="1" thickBot="1">
      <c r="A35" s="14" t="s">
        <v>799</v>
      </c>
      <c r="B35" s="356" t="s">
        <v>16</v>
      </c>
      <c r="C35" s="527">
        <v>6000</v>
      </c>
      <c r="D35" s="525">
        <v>9132</v>
      </c>
      <c r="E35" s="526">
        <f t="shared" si="0"/>
        <v>1.522</v>
      </c>
    </row>
    <row r="38" spans="4:5" ht="12.75">
      <c r="D38" s="878" t="s">
        <v>392</v>
      </c>
      <c r="E38" s="878"/>
    </row>
    <row r="40" spans="4:5" ht="12.75">
      <c r="D40" s="878" t="s">
        <v>393</v>
      </c>
      <c r="E40" s="878"/>
    </row>
    <row r="43" spans="1:5" ht="12.75" hidden="1">
      <c r="A43" s="12"/>
      <c r="B43" s="12"/>
      <c r="C43" s="1081"/>
      <c r="D43" s="34"/>
      <c r="E43" s="34"/>
    </row>
    <row r="44" spans="1:5" ht="12" customHeight="1" hidden="1">
      <c r="A44" s="12"/>
      <c r="B44" s="12"/>
      <c r="C44" s="1081"/>
      <c r="D44" s="34"/>
      <c r="E44" s="34"/>
    </row>
    <row r="45" spans="1:5" ht="14.25" customHeight="1">
      <c r="A45" s="1080"/>
      <c r="B45" s="1080"/>
      <c r="C45" s="12"/>
      <c r="D45" s="12"/>
      <c r="E45" s="12"/>
    </row>
    <row r="46" spans="1:5" ht="15.75">
      <c r="A46" s="35"/>
      <c r="B46" s="35"/>
      <c r="C46" s="34"/>
      <c r="D46" s="34"/>
      <c r="E46" s="34"/>
    </row>
    <row r="47" spans="1:5" ht="12.75">
      <c r="A47" s="12"/>
      <c r="B47" s="12"/>
      <c r="C47" s="36"/>
      <c r="D47" s="36"/>
      <c r="E47" s="36"/>
    </row>
    <row r="48" spans="1:5" ht="12.75">
      <c r="A48" s="25"/>
      <c r="B48" s="25"/>
      <c r="C48" s="32"/>
      <c r="D48" s="32"/>
      <c r="E48" s="32"/>
    </row>
    <row r="49" spans="1:5" ht="12.75">
      <c r="A49" s="25"/>
      <c r="B49" s="22"/>
      <c r="C49" s="22"/>
      <c r="D49" s="22"/>
      <c r="E49" s="22"/>
    </row>
    <row r="50" spans="1:5" ht="12.75">
      <c r="A50" s="28"/>
      <c r="B50" s="37"/>
      <c r="C50" s="12"/>
      <c r="D50" s="12"/>
      <c r="E50" s="12"/>
    </row>
    <row r="51" spans="1:5" ht="12.75">
      <c r="A51" s="28"/>
      <c r="B51" s="37"/>
      <c r="C51" s="12"/>
      <c r="D51" s="12"/>
      <c r="E51" s="12"/>
    </row>
    <row r="52" spans="1:5" ht="12.75">
      <c r="A52" s="28"/>
      <c r="B52" s="37"/>
      <c r="C52" s="12"/>
      <c r="D52" s="12"/>
      <c r="E52" s="12"/>
    </row>
    <row r="53" spans="1:5" ht="12.75">
      <c r="A53" s="28"/>
      <c r="B53" s="37"/>
      <c r="C53" s="12"/>
      <c r="D53" s="12"/>
      <c r="E53" s="12"/>
    </row>
    <row r="54" spans="1:5" ht="12.75">
      <c r="A54" s="25"/>
      <c r="B54" s="22"/>
      <c r="C54" s="22"/>
      <c r="D54" s="22"/>
      <c r="E54" s="22"/>
    </row>
    <row r="55" spans="1:5" ht="12.75">
      <c r="A55" s="28"/>
      <c r="B55" s="12"/>
      <c r="C55" s="12"/>
      <c r="D55" s="12"/>
      <c r="E55" s="12"/>
    </row>
    <row r="56" spans="1:5" ht="12.75">
      <c r="A56" s="25"/>
      <c r="B56" s="22"/>
      <c r="C56" s="22"/>
      <c r="D56" s="22"/>
      <c r="E56" s="22"/>
    </row>
    <row r="57" spans="1:5" ht="12.75">
      <c r="A57" s="25"/>
      <c r="B57" s="22"/>
      <c r="C57" s="22"/>
      <c r="D57" s="22"/>
      <c r="E57" s="22"/>
    </row>
    <row r="58" spans="1:5" ht="12.75">
      <c r="A58" s="28"/>
      <c r="B58" s="36"/>
      <c r="C58" s="12"/>
      <c r="D58" s="12"/>
      <c r="E58" s="12"/>
    </row>
    <row r="59" spans="1:5" ht="12.75">
      <c r="A59" s="28"/>
      <c r="B59" s="36"/>
      <c r="C59" s="12"/>
      <c r="D59" s="12"/>
      <c r="E59" s="12"/>
    </row>
    <row r="60" spans="1:5" ht="12.75">
      <c r="A60" s="38"/>
      <c r="B60" s="22"/>
      <c r="C60" s="22"/>
      <c r="D60" s="22"/>
      <c r="E60" s="22"/>
    </row>
    <row r="61" spans="1:5" ht="12.75">
      <c r="A61" s="28"/>
      <c r="B61" s="36"/>
      <c r="C61" s="12"/>
      <c r="D61" s="12"/>
      <c r="E61" s="12"/>
    </row>
    <row r="62" spans="1:5" ht="12.75">
      <c r="A62" s="25"/>
      <c r="B62" s="22"/>
      <c r="C62" s="22"/>
      <c r="D62" s="22"/>
      <c r="E62" s="22"/>
    </row>
    <row r="63" spans="1:5" ht="12.75">
      <c r="A63" s="28"/>
      <c r="B63" s="37"/>
      <c r="C63" s="12"/>
      <c r="D63" s="12"/>
      <c r="E63" s="12"/>
    </row>
    <row r="64" spans="1:5" ht="12.75">
      <c r="A64" s="28"/>
      <c r="B64" s="37"/>
      <c r="C64" s="23"/>
      <c r="D64" s="23"/>
      <c r="E64" s="23"/>
    </row>
    <row r="65" spans="1:5" ht="12.75">
      <c r="A65" s="28"/>
      <c r="B65" s="37"/>
      <c r="C65" s="23"/>
      <c r="D65" s="23"/>
      <c r="E65" s="23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</sheetData>
  <mergeCells count="5">
    <mergeCell ref="A45:B45"/>
    <mergeCell ref="C43:C44"/>
    <mergeCell ref="D38:E38"/>
    <mergeCell ref="A4:E5"/>
    <mergeCell ref="D40:E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F15" sqref="F15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5.625" style="0" customWidth="1"/>
    <col min="4" max="4" width="4.75390625" style="0" customWidth="1"/>
    <col min="5" max="5" width="23.25390625" style="0" customWidth="1"/>
    <col min="6" max="6" width="19.25390625" style="0" customWidth="1"/>
    <col min="7" max="7" width="13.625" style="0" customWidth="1"/>
    <col min="8" max="8" width="15.25390625" style="0" customWidth="1"/>
    <col min="9" max="9" width="10.375" style="0" customWidth="1"/>
    <col min="10" max="12" width="8.625" style="0" hidden="1" customWidth="1"/>
    <col min="13" max="13" width="9.125" style="0" hidden="1" customWidth="1"/>
  </cols>
  <sheetData>
    <row r="2" ht="12.75">
      <c r="H2" s="158" t="s">
        <v>327</v>
      </c>
    </row>
    <row r="5" ht="19.5" customHeight="1">
      <c r="D5" t="s">
        <v>191</v>
      </c>
    </row>
    <row r="6" spans="1:9" ht="21" customHeight="1" thickBot="1">
      <c r="A6" s="12"/>
      <c r="B6" s="12"/>
      <c r="C6" s="12"/>
      <c r="D6" s="12"/>
      <c r="E6" s="12"/>
      <c r="F6" s="12"/>
      <c r="G6" s="12"/>
      <c r="H6" s="12"/>
      <c r="I6" s="12"/>
    </row>
    <row r="7" spans="1:9" ht="36.75" customHeight="1">
      <c r="A7" s="170" t="s">
        <v>786</v>
      </c>
      <c r="B7" s="171" t="s">
        <v>751</v>
      </c>
      <c r="C7" s="171" t="s">
        <v>348</v>
      </c>
      <c r="D7" s="171" t="s">
        <v>108</v>
      </c>
      <c r="E7" s="172" t="s">
        <v>77</v>
      </c>
      <c r="F7" s="172" t="s">
        <v>349</v>
      </c>
      <c r="G7" s="171" t="s">
        <v>488</v>
      </c>
      <c r="H7" s="172" t="s">
        <v>489</v>
      </c>
      <c r="I7" s="450" t="s">
        <v>130</v>
      </c>
    </row>
    <row r="8" spans="1:9" ht="10.5" customHeight="1">
      <c r="A8" s="451">
        <v>1</v>
      </c>
      <c r="B8" s="444">
        <v>2</v>
      </c>
      <c r="C8" s="444">
        <v>3</v>
      </c>
      <c r="D8" s="444">
        <v>4</v>
      </c>
      <c r="E8" s="444">
        <v>5</v>
      </c>
      <c r="F8" s="444">
        <v>6</v>
      </c>
      <c r="G8" s="444">
        <v>7</v>
      </c>
      <c r="H8" s="444"/>
      <c r="I8" s="452"/>
    </row>
    <row r="9" spans="1:9" ht="19.5" customHeight="1">
      <c r="A9" s="453">
        <v>1</v>
      </c>
      <c r="B9" s="138" t="s">
        <v>109</v>
      </c>
      <c r="C9" s="101"/>
      <c r="D9" s="101"/>
      <c r="E9" s="101" t="s">
        <v>925</v>
      </c>
      <c r="F9" s="101" t="s">
        <v>350</v>
      </c>
      <c r="G9" s="251">
        <f>G10</f>
        <v>0</v>
      </c>
      <c r="H9" s="460">
        <f>H10</f>
        <v>375.43</v>
      </c>
      <c r="I9" s="459">
        <v>0</v>
      </c>
    </row>
    <row r="10" spans="1:9" ht="20.25" customHeight="1">
      <c r="A10" s="454"/>
      <c r="B10" s="440"/>
      <c r="C10" s="440" t="s">
        <v>1000</v>
      </c>
      <c r="D10" s="440"/>
      <c r="E10" s="445" t="s">
        <v>351</v>
      </c>
      <c r="F10" s="446" t="s">
        <v>350</v>
      </c>
      <c r="G10" s="447">
        <f>G11+G12+G13</f>
        <v>0</v>
      </c>
      <c r="H10" s="461">
        <f>H11+H12+H13</f>
        <v>375.43</v>
      </c>
      <c r="I10" s="462">
        <v>0</v>
      </c>
    </row>
    <row r="11" spans="1:9" ht="13.5" customHeight="1">
      <c r="A11" s="173"/>
      <c r="B11" s="440"/>
      <c r="C11" s="440"/>
      <c r="D11" s="440" t="s">
        <v>34</v>
      </c>
      <c r="E11" s="45" t="s">
        <v>931</v>
      </c>
      <c r="F11" s="45"/>
      <c r="G11" s="255"/>
      <c r="H11" s="461">
        <v>375.43</v>
      </c>
      <c r="I11" s="462">
        <v>0</v>
      </c>
    </row>
    <row r="12" spans="1:9" ht="13.5" customHeight="1">
      <c r="A12" s="173"/>
      <c r="B12" s="440"/>
      <c r="C12" s="440"/>
      <c r="D12" s="440" t="s">
        <v>33</v>
      </c>
      <c r="E12" s="45" t="s">
        <v>928</v>
      </c>
      <c r="F12" s="45"/>
      <c r="G12" s="255"/>
      <c r="H12" s="461">
        <v>0</v>
      </c>
      <c r="I12" s="462"/>
    </row>
    <row r="13" spans="1:9" ht="13.5" customHeight="1">
      <c r="A13" s="173"/>
      <c r="B13" s="440"/>
      <c r="C13" s="440"/>
      <c r="D13" s="440" t="s">
        <v>37</v>
      </c>
      <c r="E13" s="45" t="s">
        <v>951</v>
      </c>
      <c r="F13" s="45"/>
      <c r="G13" s="255"/>
      <c r="H13" s="461">
        <v>0</v>
      </c>
      <c r="I13" s="462"/>
    </row>
    <row r="14" spans="1:9" ht="21" customHeight="1">
      <c r="A14" s="453">
        <v>2</v>
      </c>
      <c r="B14" s="138" t="s">
        <v>445</v>
      </c>
      <c r="C14" s="448"/>
      <c r="D14" s="448"/>
      <c r="E14" s="101" t="s">
        <v>352</v>
      </c>
      <c r="F14" s="101" t="s">
        <v>350</v>
      </c>
      <c r="G14" s="449">
        <f>G15</f>
        <v>126000</v>
      </c>
      <c r="H14" s="471">
        <f>H15</f>
        <v>151968.78</v>
      </c>
      <c r="I14" s="464">
        <f>H14/G14</f>
        <v>1.2061014285714287</v>
      </c>
    </row>
    <row r="15" spans="1:9" ht="22.5" customHeight="1">
      <c r="A15" s="173"/>
      <c r="B15" s="440"/>
      <c r="C15" s="440" t="s">
        <v>446</v>
      </c>
      <c r="D15" s="440"/>
      <c r="E15" s="445" t="s">
        <v>353</v>
      </c>
      <c r="F15" s="446" t="s">
        <v>350</v>
      </c>
      <c r="G15" s="255">
        <f>SUM(G16:G24)</f>
        <v>126000</v>
      </c>
      <c r="H15" s="472">
        <f>SUM(H16:H24)</f>
        <v>151968.78</v>
      </c>
      <c r="I15" s="463">
        <f>H15/G15</f>
        <v>1.2061014285714287</v>
      </c>
    </row>
    <row r="16" spans="1:9" ht="21" customHeight="1">
      <c r="A16" s="173"/>
      <c r="B16" s="440"/>
      <c r="C16" s="440"/>
      <c r="D16" s="440" t="s">
        <v>354</v>
      </c>
      <c r="E16" s="44" t="s">
        <v>355</v>
      </c>
      <c r="F16" s="45"/>
      <c r="G16" s="255">
        <v>100000</v>
      </c>
      <c r="H16" s="472">
        <v>131303.09</v>
      </c>
      <c r="I16" s="463">
        <f aca="true" t="shared" si="0" ref="I16:I22">H16/G16</f>
        <v>1.3130309</v>
      </c>
    </row>
    <row r="17" spans="1:9" ht="13.5" customHeight="1">
      <c r="A17" s="173"/>
      <c r="B17" s="440"/>
      <c r="C17" s="440"/>
      <c r="D17" s="440" t="s">
        <v>34</v>
      </c>
      <c r="E17" s="45" t="s">
        <v>931</v>
      </c>
      <c r="F17" s="45"/>
      <c r="G17" s="255">
        <v>0</v>
      </c>
      <c r="H17" s="472">
        <v>404.8</v>
      </c>
      <c r="I17" s="463">
        <v>0</v>
      </c>
    </row>
    <row r="18" spans="1:9" ht="15" customHeight="1">
      <c r="A18" s="173"/>
      <c r="B18" s="440"/>
      <c r="C18" s="440"/>
      <c r="D18" s="440" t="s">
        <v>35</v>
      </c>
      <c r="E18" s="45" t="s">
        <v>356</v>
      </c>
      <c r="F18" s="45"/>
      <c r="G18" s="255">
        <v>2500</v>
      </c>
      <c r="H18" s="472">
        <v>1053.3</v>
      </c>
      <c r="I18" s="463">
        <f t="shared" si="0"/>
        <v>0.42132</v>
      </c>
    </row>
    <row r="19" spans="1:9" ht="34.5" customHeight="1">
      <c r="A19" s="173"/>
      <c r="B19" s="440"/>
      <c r="C19" s="440"/>
      <c r="D19" s="440" t="s">
        <v>357</v>
      </c>
      <c r="E19" s="44" t="s">
        <v>358</v>
      </c>
      <c r="F19" s="45"/>
      <c r="G19" s="255">
        <v>11000</v>
      </c>
      <c r="H19" s="472">
        <v>7680.75</v>
      </c>
      <c r="I19" s="463">
        <f t="shared" si="0"/>
        <v>0.69825</v>
      </c>
    </row>
    <row r="20" spans="1:9" ht="22.5" customHeight="1">
      <c r="A20" s="173"/>
      <c r="B20" s="440"/>
      <c r="C20" s="440"/>
      <c r="D20" s="440" t="s">
        <v>359</v>
      </c>
      <c r="E20" s="44" t="s">
        <v>360</v>
      </c>
      <c r="F20" s="45"/>
      <c r="G20" s="255">
        <v>10000</v>
      </c>
      <c r="H20" s="472">
        <v>3885.82</v>
      </c>
      <c r="I20" s="463">
        <v>0</v>
      </c>
    </row>
    <row r="21" spans="1:9" ht="12.75" customHeight="1">
      <c r="A21" s="173"/>
      <c r="B21" s="440"/>
      <c r="C21" s="440"/>
      <c r="D21" s="440" t="s">
        <v>36</v>
      </c>
      <c r="E21" s="45" t="s">
        <v>934</v>
      </c>
      <c r="F21" s="45"/>
      <c r="G21" s="255">
        <v>0</v>
      </c>
      <c r="H21" s="472">
        <v>0</v>
      </c>
      <c r="I21" s="463">
        <v>0</v>
      </c>
    </row>
    <row r="22" spans="1:9" ht="23.25" customHeight="1">
      <c r="A22" s="173"/>
      <c r="B22" s="440"/>
      <c r="C22" s="440"/>
      <c r="D22" s="440" t="s">
        <v>729</v>
      </c>
      <c r="E22" s="44" t="s">
        <v>361</v>
      </c>
      <c r="F22" s="45"/>
      <c r="G22" s="255">
        <v>1470</v>
      </c>
      <c r="H22" s="472">
        <v>5878</v>
      </c>
      <c r="I22" s="463">
        <f t="shared" si="0"/>
        <v>3.998639455782313</v>
      </c>
    </row>
    <row r="23" spans="1:9" ht="13.5" customHeight="1">
      <c r="A23" s="173"/>
      <c r="B23" s="440"/>
      <c r="C23" s="440"/>
      <c r="D23" s="440" t="s">
        <v>33</v>
      </c>
      <c r="E23" s="45" t="s">
        <v>928</v>
      </c>
      <c r="F23" s="45"/>
      <c r="G23" s="255">
        <v>1030</v>
      </c>
      <c r="H23" s="472">
        <v>1685.35</v>
      </c>
      <c r="I23" s="463">
        <v>0</v>
      </c>
    </row>
    <row r="24" spans="1:9" ht="14.25" customHeight="1">
      <c r="A24" s="173"/>
      <c r="B24" s="440"/>
      <c r="C24" s="440"/>
      <c r="D24" s="440" t="s">
        <v>37</v>
      </c>
      <c r="E24" s="45" t="s">
        <v>951</v>
      </c>
      <c r="F24" s="45"/>
      <c r="G24" s="255">
        <v>0</v>
      </c>
      <c r="H24" s="472">
        <v>77.67</v>
      </c>
      <c r="I24" s="463">
        <v>0</v>
      </c>
    </row>
    <row r="25" spans="1:9" ht="26.25" customHeight="1">
      <c r="A25" s="455" t="s">
        <v>127</v>
      </c>
      <c r="B25" s="442" t="s">
        <v>449</v>
      </c>
      <c r="C25" s="442"/>
      <c r="D25" s="442"/>
      <c r="E25" s="442" t="s">
        <v>966</v>
      </c>
      <c r="F25" s="467" t="s">
        <v>131</v>
      </c>
      <c r="G25" s="449">
        <f>SUM(G26)</f>
        <v>0</v>
      </c>
      <c r="H25" s="471">
        <f>SUM(H26)</f>
        <v>4846.54</v>
      </c>
      <c r="I25" s="464">
        <v>0</v>
      </c>
    </row>
    <row r="26" spans="1:9" ht="23.25" customHeight="1">
      <c r="A26" s="173"/>
      <c r="B26" s="440"/>
      <c r="C26" s="441" t="s">
        <v>455</v>
      </c>
      <c r="D26" s="440"/>
      <c r="E26" s="466" t="s">
        <v>456</v>
      </c>
      <c r="F26" s="469" t="s">
        <v>131</v>
      </c>
      <c r="G26" s="255">
        <f>G27</f>
        <v>0</v>
      </c>
      <c r="H26" s="472">
        <f>H27+H28</f>
        <v>4846.54</v>
      </c>
      <c r="I26" s="463">
        <v>0</v>
      </c>
    </row>
    <row r="27" spans="1:9" ht="14.25" customHeight="1">
      <c r="A27" s="173"/>
      <c r="B27" s="440"/>
      <c r="C27" s="440"/>
      <c r="D27" s="440" t="s">
        <v>34</v>
      </c>
      <c r="E27" s="45" t="s">
        <v>931</v>
      </c>
      <c r="F27" s="45"/>
      <c r="G27" s="255">
        <v>0</v>
      </c>
      <c r="H27" s="472">
        <v>4840.1</v>
      </c>
      <c r="I27" s="463">
        <v>0</v>
      </c>
    </row>
    <row r="28" spans="1:9" ht="14.25" customHeight="1">
      <c r="A28" s="173"/>
      <c r="B28" s="440"/>
      <c r="C28" s="440"/>
      <c r="D28" s="440" t="s">
        <v>33</v>
      </c>
      <c r="E28" s="45" t="s">
        <v>928</v>
      </c>
      <c r="F28" s="45"/>
      <c r="G28" s="255">
        <v>0</v>
      </c>
      <c r="H28" s="472">
        <v>6.44</v>
      </c>
      <c r="I28" s="463"/>
    </row>
    <row r="29" spans="1:9" ht="14.25" customHeight="1">
      <c r="A29" s="455" t="s">
        <v>128</v>
      </c>
      <c r="B29" s="442" t="s">
        <v>458</v>
      </c>
      <c r="C29" s="442"/>
      <c r="D29" s="442"/>
      <c r="E29" s="442" t="s">
        <v>948</v>
      </c>
      <c r="F29" s="101" t="s">
        <v>350</v>
      </c>
      <c r="G29" s="449">
        <f>G30</f>
        <v>0</v>
      </c>
      <c r="H29" s="471">
        <f>H30</f>
        <v>31.64</v>
      </c>
      <c r="I29" s="464">
        <v>0</v>
      </c>
    </row>
    <row r="30" spans="1:9" ht="14.25" customHeight="1">
      <c r="A30" s="173"/>
      <c r="B30" s="440"/>
      <c r="C30" s="440" t="s">
        <v>460</v>
      </c>
      <c r="D30" s="440"/>
      <c r="E30" s="466" t="s">
        <v>461</v>
      </c>
      <c r="F30" s="446" t="s">
        <v>350</v>
      </c>
      <c r="G30" s="255">
        <f>G31</f>
        <v>0</v>
      </c>
      <c r="H30" s="472">
        <f>H31</f>
        <v>31.64</v>
      </c>
      <c r="I30" s="463">
        <v>0</v>
      </c>
    </row>
    <row r="31" spans="1:9" ht="14.25" customHeight="1">
      <c r="A31" s="173"/>
      <c r="B31" s="440"/>
      <c r="C31" s="440"/>
      <c r="D31" s="440" t="s">
        <v>33</v>
      </c>
      <c r="E31" s="45" t="s">
        <v>928</v>
      </c>
      <c r="F31" s="45"/>
      <c r="G31" s="255">
        <v>0</v>
      </c>
      <c r="H31" s="472">
        <v>31.64</v>
      </c>
      <c r="I31" s="463">
        <v>0</v>
      </c>
    </row>
    <row r="32" spans="1:9" ht="33" customHeight="1">
      <c r="A32" s="455" t="s">
        <v>129</v>
      </c>
      <c r="B32" s="442" t="s">
        <v>474</v>
      </c>
      <c r="C32" s="442"/>
      <c r="D32" s="442"/>
      <c r="E32" s="467" t="s">
        <v>952</v>
      </c>
      <c r="F32" s="470" t="s">
        <v>146</v>
      </c>
      <c r="G32" s="443">
        <f>SUM(G33)</f>
        <v>0</v>
      </c>
      <c r="H32" s="473">
        <f>SUM(H33)</f>
        <v>60.72</v>
      </c>
      <c r="I32" s="464">
        <v>0</v>
      </c>
    </row>
    <row r="33" spans="1:9" ht="35.25" customHeight="1">
      <c r="A33" s="173"/>
      <c r="B33" s="440"/>
      <c r="C33" s="440" t="s">
        <v>496</v>
      </c>
      <c r="D33" s="440"/>
      <c r="E33" s="468" t="s">
        <v>772</v>
      </c>
      <c r="F33" s="468" t="s">
        <v>146</v>
      </c>
      <c r="G33" s="255">
        <f>G35</f>
        <v>0</v>
      </c>
      <c r="H33" s="472">
        <f>H34+H35</f>
        <v>60.72</v>
      </c>
      <c r="I33" s="463">
        <v>0</v>
      </c>
    </row>
    <row r="34" spans="1:9" ht="17.25" customHeight="1">
      <c r="A34" s="173"/>
      <c r="B34" s="440"/>
      <c r="C34" s="440"/>
      <c r="D34" s="440" t="s">
        <v>33</v>
      </c>
      <c r="E34" s="45" t="s">
        <v>928</v>
      </c>
      <c r="F34" s="468"/>
      <c r="G34" s="255"/>
      <c r="H34" s="472">
        <v>0.5</v>
      </c>
      <c r="I34" s="463"/>
    </row>
    <row r="35" spans="1:9" ht="14.25" customHeight="1">
      <c r="A35" s="173"/>
      <c r="B35" s="440"/>
      <c r="C35" s="440"/>
      <c r="D35" s="440" t="s">
        <v>37</v>
      </c>
      <c r="E35" s="45" t="s">
        <v>951</v>
      </c>
      <c r="F35" s="45"/>
      <c r="G35" s="255">
        <v>0</v>
      </c>
      <c r="H35" s="472">
        <v>60.22</v>
      </c>
      <c r="I35" s="463">
        <v>0</v>
      </c>
    </row>
    <row r="36" spans="1:9" ht="21" customHeight="1" thickBot="1">
      <c r="A36" s="456"/>
      <c r="B36" s="457"/>
      <c r="C36" s="457"/>
      <c r="D36" s="457"/>
      <c r="E36" s="192" t="s">
        <v>362</v>
      </c>
      <c r="F36" s="457"/>
      <c r="G36" s="458">
        <f>G9+G14+G25+G29+G32</f>
        <v>126000</v>
      </c>
      <c r="H36" s="474">
        <f>H9+H14+H25+H29+H32</f>
        <v>157283.11000000002</v>
      </c>
      <c r="I36" s="465">
        <f>H36/G36</f>
        <v>1.248278650793651</v>
      </c>
    </row>
    <row r="37" spans="1:9" ht="17.25" customHeight="1" hidden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4.25" customHeight="1">
      <c r="A38" s="42"/>
      <c r="B38" s="42" t="s">
        <v>53</v>
      </c>
      <c r="C38" s="42"/>
      <c r="D38" s="42"/>
      <c r="E38" s="42"/>
      <c r="F38" s="42"/>
      <c r="G38" s="42"/>
      <c r="H38" s="42"/>
      <c r="I38" s="42"/>
    </row>
    <row r="39" spans="1:9" ht="10.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2.75">
      <c r="A40" s="42"/>
      <c r="B40" s="42"/>
      <c r="C40" s="42"/>
      <c r="D40" s="42"/>
      <c r="E40" s="42"/>
      <c r="F40" s="42"/>
      <c r="G40" s="878" t="s">
        <v>392</v>
      </c>
      <c r="H40" s="878"/>
      <c r="I40" s="42"/>
    </row>
    <row r="41" ht="11.25" customHeight="1"/>
    <row r="42" spans="7:8" ht="15.75" customHeight="1">
      <c r="G42" s="878" t="s">
        <v>393</v>
      </c>
      <c r="H42" s="878"/>
    </row>
    <row r="43" spans="1:13" ht="16.5" customHeight="1">
      <c r="A43" s="169"/>
      <c r="B43" s="169"/>
      <c r="C43" s="169"/>
      <c r="D43" s="169"/>
      <c r="E43" s="169"/>
      <c r="F43" s="409"/>
      <c r="G43" s="409"/>
      <c r="H43" s="409"/>
      <c r="I43" s="409"/>
      <c r="J43" s="409"/>
      <c r="K43" s="409"/>
      <c r="L43" s="409"/>
      <c r="M43" s="409"/>
    </row>
    <row r="44" ht="16.5" customHeight="1"/>
    <row r="45" ht="12.75" customHeight="1" hidden="1">
      <c r="J45" s="30"/>
    </row>
  </sheetData>
  <mergeCells count="2">
    <mergeCell ref="G40:H40"/>
    <mergeCell ref="G42:H4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4"/>
  <sheetViews>
    <sheetView zoomScaleSheetLayoutView="100" workbookViewId="0" topLeftCell="A106">
      <selection activeCell="G125" sqref="G125"/>
    </sheetView>
  </sheetViews>
  <sheetFormatPr defaultColWidth="9.00390625" defaultRowHeight="12.75"/>
  <cols>
    <col min="1" max="1" width="4.375" style="19" customWidth="1"/>
    <col min="2" max="2" width="31.125" style="0" customWidth="1"/>
    <col min="3" max="3" width="6.25390625" style="0" customWidth="1"/>
    <col min="4" max="4" width="7.25390625" style="0" customWidth="1"/>
    <col min="5" max="5" width="5.25390625" style="0" customWidth="1"/>
    <col min="6" max="6" width="12.25390625" style="0" customWidth="1"/>
    <col min="7" max="7" width="13.625" style="0" customWidth="1"/>
    <col min="8" max="8" width="12.875" style="0" customWidth="1"/>
    <col min="9" max="9" width="12.375" style="0" customWidth="1"/>
    <col min="10" max="10" width="12.125" style="0" customWidth="1"/>
    <col min="11" max="11" width="11.00390625" style="0" customWidth="1"/>
  </cols>
  <sheetData>
    <row r="1" ht="1.5" customHeight="1"/>
    <row r="2" spans="1:11" s="61" customFormat="1" ht="13.5" customHeight="1">
      <c r="A2" s="63"/>
      <c r="E2" s="196"/>
      <c r="G2" s="577"/>
      <c r="H2" s="577"/>
      <c r="I2" s="577"/>
      <c r="J2" s="576" t="s">
        <v>156</v>
      </c>
      <c r="K2" s="577"/>
    </row>
    <row r="3" s="61" customFormat="1" ht="14.25" customHeight="1">
      <c r="A3" s="63"/>
    </row>
    <row r="4" spans="1:11" s="61" customFormat="1" ht="15.75" customHeight="1">
      <c r="A4" s="868" t="s">
        <v>977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</row>
    <row r="5" spans="1:11" s="61" customFormat="1" ht="13.5" customHeight="1" thickBot="1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</row>
    <row r="6" spans="1:11" s="61" customFormat="1" ht="18.75" customHeight="1">
      <c r="A6" s="869" t="s">
        <v>786</v>
      </c>
      <c r="B6" s="533" t="s">
        <v>107</v>
      </c>
      <c r="C6" s="536" t="s">
        <v>748</v>
      </c>
      <c r="D6" s="536"/>
      <c r="E6" s="536"/>
      <c r="F6" s="867" t="s">
        <v>978</v>
      </c>
      <c r="G6" s="867" t="s">
        <v>970</v>
      </c>
      <c r="H6" s="867" t="s">
        <v>783</v>
      </c>
      <c r="I6" s="867"/>
      <c r="J6" s="867" t="s">
        <v>264</v>
      </c>
      <c r="K6" s="887" t="s">
        <v>265</v>
      </c>
    </row>
    <row r="7" spans="1:11" s="61" customFormat="1" ht="24.75" customHeight="1">
      <c r="A7" s="870"/>
      <c r="B7" s="534" t="s">
        <v>923</v>
      </c>
      <c r="C7" s="534" t="s">
        <v>924</v>
      </c>
      <c r="D7" s="535" t="s">
        <v>752</v>
      </c>
      <c r="E7" s="534" t="s">
        <v>108</v>
      </c>
      <c r="F7" s="871"/>
      <c r="G7" s="871"/>
      <c r="H7" s="532" t="s">
        <v>979</v>
      </c>
      <c r="I7" s="532" t="s">
        <v>980</v>
      </c>
      <c r="J7" s="871"/>
      <c r="K7" s="888"/>
    </row>
    <row r="8" spans="1:11" s="168" customFormat="1" ht="12.75">
      <c r="A8" s="497">
        <v>1</v>
      </c>
      <c r="B8" s="166">
        <v>2</v>
      </c>
      <c r="C8" s="166">
        <v>3</v>
      </c>
      <c r="D8" s="166">
        <v>4</v>
      </c>
      <c r="E8" s="166">
        <v>5</v>
      </c>
      <c r="F8" s="166">
        <v>6</v>
      </c>
      <c r="G8" s="166">
        <v>7</v>
      </c>
      <c r="H8" s="166"/>
      <c r="I8" s="166"/>
      <c r="J8" s="166">
        <v>8</v>
      </c>
      <c r="K8" s="498">
        <v>9</v>
      </c>
    </row>
    <row r="9" spans="1:11" s="12" customFormat="1" ht="16.5" customHeight="1">
      <c r="A9" s="499" t="s">
        <v>796</v>
      </c>
      <c r="B9" s="80" t="s">
        <v>925</v>
      </c>
      <c r="C9" s="83" t="s">
        <v>109</v>
      </c>
      <c r="D9" s="88"/>
      <c r="E9" s="89"/>
      <c r="F9" s="254">
        <f>F10+F12+F14</f>
        <v>145400</v>
      </c>
      <c r="G9" s="415">
        <f>G10+G12+G14</f>
        <v>27720</v>
      </c>
      <c r="H9" s="415">
        <f>H10+H12+H14</f>
        <v>27720</v>
      </c>
      <c r="I9" s="415">
        <f>I10+I12+I14</f>
        <v>0</v>
      </c>
      <c r="J9" s="297">
        <f>G9/F9</f>
        <v>0.190646492434663</v>
      </c>
      <c r="K9" s="500">
        <f>G9/G167</f>
        <v>0.0014549971186333035</v>
      </c>
    </row>
    <row r="10" spans="1:11" ht="24" customHeight="1">
      <c r="A10" s="539" t="s">
        <v>926</v>
      </c>
      <c r="B10" s="540" t="s">
        <v>757</v>
      </c>
      <c r="C10" s="541"/>
      <c r="D10" s="542" t="s">
        <v>427</v>
      </c>
      <c r="E10" s="543"/>
      <c r="F10" s="537">
        <f>F11</f>
        <v>45000</v>
      </c>
      <c r="G10" s="538">
        <f>G11</f>
        <v>27000</v>
      </c>
      <c r="H10" s="538">
        <f>H11</f>
        <v>27000</v>
      </c>
      <c r="I10" s="538">
        <f>I11</f>
        <v>0</v>
      </c>
      <c r="J10" s="557">
        <f aca="true" t="shared" si="0" ref="J10:J70">G10/F10</f>
        <v>0.6</v>
      </c>
      <c r="K10" s="562">
        <f>G10/G167</f>
        <v>0.001417204985681789</v>
      </c>
    </row>
    <row r="11" spans="1:11" ht="23.25" customHeight="1">
      <c r="A11" s="501"/>
      <c r="B11" s="44" t="s">
        <v>937</v>
      </c>
      <c r="C11" s="129"/>
      <c r="D11" s="129"/>
      <c r="E11" s="54">
        <v>2110</v>
      </c>
      <c r="F11" s="107">
        <v>45000</v>
      </c>
      <c r="G11" s="425">
        <v>27000</v>
      </c>
      <c r="H11" s="425">
        <f>G11</f>
        <v>27000</v>
      </c>
      <c r="I11" s="425"/>
      <c r="J11" s="550">
        <f t="shared" si="0"/>
        <v>0.6</v>
      </c>
      <c r="K11" s="551">
        <f>G11/G167</f>
        <v>0.001417204985681789</v>
      </c>
    </row>
    <row r="12" spans="1:11" ht="18.75" customHeight="1">
      <c r="A12" s="539" t="s">
        <v>929</v>
      </c>
      <c r="B12" s="544" t="s">
        <v>345</v>
      </c>
      <c r="C12" s="545"/>
      <c r="D12" s="546" t="s">
        <v>347</v>
      </c>
      <c r="E12" s="545"/>
      <c r="F12" s="547">
        <f>F13</f>
        <v>100000</v>
      </c>
      <c r="G12" s="548">
        <f>G13</f>
        <v>0</v>
      </c>
      <c r="H12" s="548">
        <f>H13</f>
        <v>0</v>
      </c>
      <c r="I12" s="548">
        <f>I13</f>
        <v>0</v>
      </c>
      <c r="J12" s="557">
        <f t="shared" si="0"/>
        <v>0</v>
      </c>
      <c r="K12" s="562">
        <f>G12/G167</f>
        <v>0</v>
      </c>
    </row>
    <row r="13" spans="1:11" ht="24.75" customHeight="1">
      <c r="A13" s="501"/>
      <c r="B13" s="44" t="s">
        <v>346</v>
      </c>
      <c r="C13" s="129"/>
      <c r="D13" s="129"/>
      <c r="E13" s="54">
        <v>6260</v>
      </c>
      <c r="F13" s="107">
        <v>100000</v>
      </c>
      <c r="G13" s="419">
        <v>0</v>
      </c>
      <c r="H13" s="419"/>
      <c r="I13" s="419">
        <f>G13</f>
        <v>0</v>
      </c>
      <c r="J13" s="550">
        <f t="shared" si="0"/>
        <v>0</v>
      </c>
      <c r="K13" s="551">
        <f>G13/G167</f>
        <v>0</v>
      </c>
    </row>
    <row r="14" spans="1:11" ht="18" customHeight="1">
      <c r="A14" s="539" t="s">
        <v>958</v>
      </c>
      <c r="B14" s="543" t="s">
        <v>473</v>
      </c>
      <c r="C14" s="542"/>
      <c r="D14" s="542" t="s">
        <v>930</v>
      </c>
      <c r="E14" s="542"/>
      <c r="F14" s="537">
        <f>F15</f>
        <v>400</v>
      </c>
      <c r="G14" s="538">
        <f>G15</f>
        <v>720</v>
      </c>
      <c r="H14" s="538">
        <f>H15</f>
        <v>720</v>
      </c>
      <c r="I14" s="538">
        <f>I15</f>
        <v>0</v>
      </c>
      <c r="J14" s="557">
        <f t="shared" si="0"/>
        <v>1.8</v>
      </c>
      <c r="K14" s="562">
        <f>G14/G167</f>
        <v>3.7792132951514374E-05</v>
      </c>
    </row>
    <row r="15" spans="1:11" ht="18" customHeight="1">
      <c r="A15" s="355"/>
      <c r="B15" s="44" t="s">
        <v>931</v>
      </c>
      <c r="C15" s="129"/>
      <c r="D15" s="129"/>
      <c r="E15" s="129" t="s">
        <v>34</v>
      </c>
      <c r="F15" s="107">
        <v>400</v>
      </c>
      <c r="G15" s="419">
        <v>720</v>
      </c>
      <c r="H15" s="419">
        <f>G15</f>
        <v>720</v>
      </c>
      <c r="I15" s="419"/>
      <c r="J15" s="550">
        <f t="shared" si="0"/>
        <v>1.8</v>
      </c>
      <c r="K15" s="551">
        <f>G15/G167</f>
        <v>3.7792132951514374E-05</v>
      </c>
    </row>
    <row r="16" spans="1:11" ht="17.25" customHeight="1">
      <c r="A16" s="499" t="s">
        <v>797</v>
      </c>
      <c r="B16" s="80" t="s">
        <v>964</v>
      </c>
      <c r="C16" s="83" t="s">
        <v>428</v>
      </c>
      <c r="D16" s="83"/>
      <c r="E16" s="84"/>
      <c r="F16" s="254">
        <f aca="true" t="shared" si="1" ref="F16:I17">F17</f>
        <v>142159</v>
      </c>
      <c r="G16" s="415">
        <f t="shared" si="1"/>
        <v>72429.42</v>
      </c>
      <c r="H16" s="415">
        <f t="shared" si="1"/>
        <v>72429.42</v>
      </c>
      <c r="I16" s="415">
        <f t="shared" si="1"/>
        <v>0</v>
      </c>
      <c r="J16" s="297">
        <f t="shared" si="0"/>
        <v>0.5094958462003812</v>
      </c>
      <c r="K16" s="500">
        <f>G16/G167</f>
        <v>0.003801753153112603</v>
      </c>
    </row>
    <row r="17" spans="1:11" ht="16.5" customHeight="1">
      <c r="A17" s="539" t="s">
        <v>926</v>
      </c>
      <c r="B17" s="543" t="s">
        <v>26</v>
      </c>
      <c r="C17" s="542"/>
      <c r="D17" s="542" t="s">
        <v>27</v>
      </c>
      <c r="E17" s="542"/>
      <c r="F17" s="537">
        <f t="shared" si="1"/>
        <v>142159</v>
      </c>
      <c r="G17" s="538">
        <f t="shared" si="1"/>
        <v>72429.42</v>
      </c>
      <c r="H17" s="538">
        <f t="shared" si="1"/>
        <v>72429.42</v>
      </c>
      <c r="I17" s="538">
        <f t="shared" si="1"/>
        <v>0</v>
      </c>
      <c r="J17" s="557">
        <f t="shared" si="0"/>
        <v>0.5094958462003812</v>
      </c>
      <c r="K17" s="562">
        <f>G17/G167</f>
        <v>0.003801753153112603</v>
      </c>
    </row>
    <row r="18" spans="1:11" ht="23.25" customHeight="1">
      <c r="A18" s="502"/>
      <c r="B18" s="78" t="s">
        <v>975</v>
      </c>
      <c r="C18" s="553"/>
      <c r="D18" s="553"/>
      <c r="E18" s="554" t="s">
        <v>41</v>
      </c>
      <c r="F18" s="107">
        <v>142159</v>
      </c>
      <c r="G18" s="419">
        <v>72429.42</v>
      </c>
      <c r="H18" s="419">
        <f>G18</f>
        <v>72429.42</v>
      </c>
      <c r="I18" s="419"/>
      <c r="J18" s="550">
        <f t="shared" si="0"/>
        <v>0.5094958462003812</v>
      </c>
      <c r="K18" s="551">
        <f>G18/G167</f>
        <v>0.003801753153112603</v>
      </c>
    </row>
    <row r="19" spans="1:11" ht="16.5" customHeight="1">
      <c r="A19" s="499" t="s">
        <v>799</v>
      </c>
      <c r="B19" s="80" t="s">
        <v>932</v>
      </c>
      <c r="C19" s="83" t="s">
        <v>432</v>
      </c>
      <c r="D19" s="83"/>
      <c r="E19" s="84"/>
      <c r="F19" s="254">
        <f>F20</f>
        <v>1002715</v>
      </c>
      <c r="G19" s="415">
        <f>G20</f>
        <v>785040.5700000001</v>
      </c>
      <c r="H19" s="415">
        <f>H20</f>
        <v>4223.639999999999</v>
      </c>
      <c r="I19" s="415">
        <f>I20</f>
        <v>780816.9299999999</v>
      </c>
      <c r="J19" s="297">
        <f t="shared" si="0"/>
        <v>0.7829149558947458</v>
      </c>
      <c r="K19" s="500">
        <f>G19/G167</f>
        <v>0.0412060522135731</v>
      </c>
    </row>
    <row r="20" spans="1:11" ht="15.75" customHeight="1">
      <c r="A20" s="539" t="s">
        <v>926</v>
      </c>
      <c r="B20" s="543" t="s">
        <v>88</v>
      </c>
      <c r="C20" s="542"/>
      <c r="D20" s="542" t="s">
        <v>434</v>
      </c>
      <c r="E20" s="542"/>
      <c r="F20" s="537">
        <f>SUM(F21:F25)</f>
        <v>1002715</v>
      </c>
      <c r="G20" s="538">
        <f>SUM(G21:G25)</f>
        <v>785040.5700000001</v>
      </c>
      <c r="H20" s="538">
        <f>SUM(H21:H25)</f>
        <v>4223.639999999999</v>
      </c>
      <c r="I20" s="538">
        <f>SUM(I21:I25)</f>
        <v>780816.9299999999</v>
      </c>
      <c r="J20" s="557">
        <f t="shared" si="0"/>
        <v>0.7829149558947458</v>
      </c>
      <c r="K20" s="562">
        <f>G20/G167</f>
        <v>0.0412060522135731</v>
      </c>
    </row>
    <row r="21" spans="1:11" ht="22.5" customHeight="1">
      <c r="A21" s="355"/>
      <c r="B21" s="44" t="s">
        <v>933</v>
      </c>
      <c r="C21" s="129"/>
      <c r="D21" s="129"/>
      <c r="E21" s="129" t="s">
        <v>35</v>
      </c>
      <c r="F21" s="107">
        <v>6200</v>
      </c>
      <c r="G21" s="419">
        <v>3971.72</v>
      </c>
      <c r="H21" s="419">
        <f>G21</f>
        <v>3971.72</v>
      </c>
      <c r="I21" s="419"/>
      <c r="J21" s="550">
        <f t="shared" si="0"/>
        <v>0.6406</v>
      </c>
      <c r="K21" s="551">
        <f>G21/G167</f>
        <v>0.000208471903175262</v>
      </c>
    </row>
    <row r="22" spans="1:11" ht="15.75" customHeight="1">
      <c r="A22" s="355"/>
      <c r="B22" s="44" t="s">
        <v>928</v>
      </c>
      <c r="C22" s="129"/>
      <c r="D22" s="129"/>
      <c r="E22" s="129" t="s">
        <v>33</v>
      </c>
      <c r="F22" s="107">
        <v>200</v>
      </c>
      <c r="G22" s="419">
        <v>251.92</v>
      </c>
      <c r="H22" s="419">
        <f>G22</f>
        <v>251.92</v>
      </c>
      <c r="I22" s="419"/>
      <c r="J22" s="550">
        <f t="shared" si="0"/>
        <v>1.2595999999999998</v>
      </c>
      <c r="K22" s="551">
        <f>G22/G167</f>
        <v>1.3223047407146529E-05</v>
      </c>
    </row>
    <row r="23" spans="1:11" ht="23.25" customHeight="1">
      <c r="A23" s="501"/>
      <c r="B23" s="44" t="s">
        <v>971</v>
      </c>
      <c r="C23" s="129"/>
      <c r="D23" s="129"/>
      <c r="E23" s="129" t="s">
        <v>804</v>
      </c>
      <c r="F23" s="107">
        <v>696633</v>
      </c>
      <c r="G23" s="419">
        <v>688595.49</v>
      </c>
      <c r="H23" s="419"/>
      <c r="I23" s="419">
        <f>G23</f>
        <v>688595.49</v>
      </c>
      <c r="J23" s="550">
        <f t="shared" si="0"/>
        <v>0.9884623467449862</v>
      </c>
      <c r="K23" s="551">
        <f>G23/G167</f>
        <v>0.03614373931651831</v>
      </c>
    </row>
    <row r="24" spans="1:11" ht="23.25" customHeight="1">
      <c r="A24" s="501"/>
      <c r="B24" s="44" t="s">
        <v>972</v>
      </c>
      <c r="C24" s="129"/>
      <c r="D24" s="129"/>
      <c r="E24" s="129" t="s">
        <v>983</v>
      </c>
      <c r="F24" s="107">
        <v>206798</v>
      </c>
      <c r="G24" s="419"/>
      <c r="H24" s="419"/>
      <c r="I24" s="419">
        <f>G24</f>
        <v>0</v>
      </c>
      <c r="J24" s="550">
        <f t="shared" si="0"/>
        <v>0</v>
      </c>
      <c r="K24" s="551">
        <v>0</v>
      </c>
    </row>
    <row r="25" spans="1:11" ht="23.25" customHeight="1">
      <c r="A25" s="501"/>
      <c r="B25" s="44" t="s">
        <v>973</v>
      </c>
      <c r="C25" s="129"/>
      <c r="D25" s="129"/>
      <c r="E25" s="129" t="s">
        <v>22</v>
      </c>
      <c r="F25" s="107">
        <v>92884</v>
      </c>
      <c r="G25" s="419">
        <v>92221.44</v>
      </c>
      <c r="H25" s="419"/>
      <c r="I25" s="419">
        <f>G25</f>
        <v>92221.44</v>
      </c>
      <c r="J25" s="550">
        <f t="shared" si="0"/>
        <v>0.9928668016019983</v>
      </c>
      <c r="K25" s="551">
        <f>G25/G167</f>
        <v>0.004840617946472369</v>
      </c>
    </row>
    <row r="26" spans="1:11" ht="24" customHeight="1">
      <c r="A26" s="499" t="s">
        <v>801</v>
      </c>
      <c r="B26" s="80" t="s">
        <v>974</v>
      </c>
      <c r="C26" s="83" t="s">
        <v>445</v>
      </c>
      <c r="D26" s="85"/>
      <c r="E26" s="86"/>
      <c r="F26" s="254">
        <f>F27</f>
        <v>2264751</v>
      </c>
      <c r="G26" s="415">
        <f>G27</f>
        <v>224152.26</v>
      </c>
      <c r="H26" s="415">
        <f>H27</f>
        <v>98174.26000000001</v>
      </c>
      <c r="I26" s="415">
        <f>I27</f>
        <v>125978</v>
      </c>
      <c r="J26" s="297">
        <f t="shared" si="0"/>
        <v>0.09897435082267322</v>
      </c>
      <c r="K26" s="500">
        <f>G26/G167</f>
        <v>0.011765544460142247</v>
      </c>
    </row>
    <row r="27" spans="1:11" ht="22.5" customHeight="1">
      <c r="A27" s="539" t="s">
        <v>926</v>
      </c>
      <c r="B27" s="543" t="s">
        <v>936</v>
      </c>
      <c r="C27" s="542"/>
      <c r="D27" s="542" t="s">
        <v>446</v>
      </c>
      <c r="E27" s="542"/>
      <c r="F27" s="537">
        <f>F28+F29+F30+F31+F32+F33</f>
        <v>2264751</v>
      </c>
      <c r="G27" s="538">
        <f>G28+G29+G30+G31+G32+G33</f>
        <v>224152.26</v>
      </c>
      <c r="H27" s="538">
        <f>H28+H29+H30+H31+H32+H33</f>
        <v>98174.26000000001</v>
      </c>
      <c r="I27" s="538">
        <f>I28+I29+I30+I31+I32+I33</f>
        <v>125978</v>
      </c>
      <c r="J27" s="557">
        <f t="shared" si="0"/>
        <v>0.09897435082267322</v>
      </c>
      <c r="K27" s="562">
        <f>G27/G167</f>
        <v>0.011765544460142247</v>
      </c>
    </row>
    <row r="28" spans="1:11" ht="22.5" customHeight="1">
      <c r="A28" s="503"/>
      <c r="B28" s="94" t="s">
        <v>375</v>
      </c>
      <c r="C28" s="549"/>
      <c r="D28" s="549"/>
      <c r="E28" s="549" t="s">
        <v>354</v>
      </c>
      <c r="F28" s="292">
        <v>2151</v>
      </c>
      <c r="G28" s="425">
        <v>2150.64</v>
      </c>
      <c r="H28" s="425">
        <f aca="true" t="shared" si="2" ref="H28:H33">G28</f>
        <v>2150.64</v>
      </c>
      <c r="I28" s="425"/>
      <c r="J28" s="550">
        <f t="shared" si="0"/>
        <v>0.9998326359832636</v>
      </c>
      <c r="K28" s="551">
        <f>G28/G167</f>
        <v>0.00011288510112617342</v>
      </c>
    </row>
    <row r="29" spans="1:11" ht="22.5" customHeight="1">
      <c r="A29" s="501"/>
      <c r="B29" s="44" t="s">
        <v>933</v>
      </c>
      <c r="C29" s="129"/>
      <c r="D29" s="129"/>
      <c r="E29" s="129" t="s">
        <v>35</v>
      </c>
      <c r="F29" s="107">
        <v>3000</v>
      </c>
      <c r="G29" s="419">
        <v>3341.74</v>
      </c>
      <c r="H29" s="425">
        <f t="shared" si="2"/>
        <v>3341.74</v>
      </c>
      <c r="I29" s="419"/>
      <c r="J29" s="550">
        <f t="shared" si="0"/>
        <v>1.1139133333333333</v>
      </c>
      <c r="K29" s="551">
        <f>G29/G167</f>
        <v>0.00017540483662415783</v>
      </c>
    </row>
    <row r="30" spans="1:11" ht="17.25" customHeight="1">
      <c r="A30" s="501"/>
      <c r="B30" s="44" t="s">
        <v>730</v>
      </c>
      <c r="C30" s="129"/>
      <c r="D30" s="129"/>
      <c r="E30" s="129" t="s">
        <v>729</v>
      </c>
      <c r="F30" s="107">
        <v>2150700</v>
      </c>
      <c r="G30" s="419">
        <v>125978</v>
      </c>
      <c r="H30" s="425"/>
      <c r="I30" s="419">
        <f>G30</f>
        <v>125978</v>
      </c>
      <c r="J30" s="550">
        <f t="shared" si="0"/>
        <v>0.05857534756125912</v>
      </c>
      <c r="K30" s="551">
        <f>G30/G167</f>
        <v>0.006612468506897052</v>
      </c>
    </row>
    <row r="31" spans="1:11" ht="16.5" customHeight="1">
      <c r="A31" s="501"/>
      <c r="B31" s="44" t="s">
        <v>928</v>
      </c>
      <c r="C31" s="129"/>
      <c r="D31" s="129"/>
      <c r="E31" s="129" t="s">
        <v>33</v>
      </c>
      <c r="F31" s="107">
        <v>1900</v>
      </c>
      <c r="G31" s="419">
        <v>1895.83</v>
      </c>
      <c r="H31" s="425">
        <f t="shared" si="2"/>
        <v>1895.83</v>
      </c>
      <c r="I31" s="419"/>
      <c r="J31" s="550">
        <f t="shared" si="0"/>
        <v>0.9978052631578948</v>
      </c>
      <c r="K31" s="551">
        <f>G31/G167</f>
        <v>9.951036029648541E-05</v>
      </c>
    </row>
    <row r="32" spans="1:11" ht="15.75" customHeight="1">
      <c r="A32" s="227"/>
      <c r="B32" s="44" t="s">
        <v>951</v>
      </c>
      <c r="C32" s="129"/>
      <c r="D32" s="129"/>
      <c r="E32" s="129" t="s">
        <v>37</v>
      </c>
      <c r="F32" s="107">
        <v>33000</v>
      </c>
      <c r="G32" s="419">
        <v>44186.05</v>
      </c>
      <c r="H32" s="425">
        <f t="shared" si="2"/>
        <v>44186.05</v>
      </c>
      <c r="I32" s="419"/>
      <c r="J32" s="550">
        <f t="shared" si="0"/>
        <v>1.3389712121212123</v>
      </c>
      <c r="K32" s="551">
        <f>G32/G167</f>
        <v>0.0023192848280586967</v>
      </c>
    </row>
    <row r="33" spans="1:11" ht="20.25" customHeight="1">
      <c r="A33" s="355"/>
      <c r="B33" s="44" t="s">
        <v>937</v>
      </c>
      <c r="C33" s="54"/>
      <c r="D33" s="54"/>
      <c r="E33" s="54">
        <v>2110</v>
      </c>
      <c r="F33" s="107">
        <v>74000</v>
      </c>
      <c r="G33" s="419">
        <v>46600</v>
      </c>
      <c r="H33" s="425">
        <f t="shared" si="2"/>
        <v>46600</v>
      </c>
      <c r="I33" s="419"/>
      <c r="J33" s="550">
        <f t="shared" si="0"/>
        <v>0.6297297297297297</v>
      </c>
      <c r="K33" s="551">
        <f>G33/G167</f>
        <v>0.0024459908271396804</v>
      </c>
    </row>
    <row r="34" spans="1:11" ht="15.75" customHeight="1">
      <c r="A34" s="499" t="s">
        <v>803</v>
      </c>
      <c r="B34" s="80" t="s">
        <v>966</v>
      </c>
      <c r="C34" s="87">
        <v>710</v>
      </c>
      <c r="D34" s="88"/>
      <c r="E34" s="89"/>
      <c r="F34" s="254">
        <f>F35+F37+F39</f>
        <v>287677</v>
      </c>
      <c r="G34" s="415">
        <f>G35+G37+G39</f>
        <v>156104.11</v>
      </c>
      <c r="H34" s="415">
        <f>H35+H37+H39</f>
        <v>156104.11</v>
      </c>
      <c r="I34" s="415">
        <f>I35+I37+I39</f>
        <v>0</v>
      </c>
      <c r="J34" s="297">
        <f t="shared" si="0"/>
        <v>0.5426367419015076</v>
      </c>
      <c r="K34" s="500">
        <f>G34/G167</f>
        <v>0.008193760110274756</v>
      </c>
    </row>
    <row r="35" spans="1:11" ht="24" customHeight="1">
      <c r="A35" s="539" t="s">
        <v>926</v>
      </c>
      <c r="B35" s="543" t="s">
        <v>452</v>
      </c>
      <c r="C35" s="541"/>
      <c r="D35" s="541">
        <v>71013</v>
      </c>
      <c r="E35" s="543"/>
      <c r="F35" s="537">
        <f>F36</f>
        <v>30000</v>
      </c>
      <c r="G35" s="538">
        <f>G36</f>
        <v>18000</v>
      </c>
      <c r="H35" s="538">
        <f>H36</f>
        <v>18000</v>
      </c>
      <c r="I35" s="538">
        <f>I36</f>
        <v>0</v>
      </c>
      <c r="J35" s="557">
        <f t="shared" si="0"/>
        <v>0.6</v>
      </c>
      <c r="K35" s="562">
        <f>G35/G167</f>
        <v>0.0009448033237878593</v>
      </c>
    </row>
    <row r="36" spans="1:11" ht="21.75" customHeight="1">
      <c r="A36" s="355"/>
      <c r="B36" s="44" t="s">
        <v>937</v>
      </c>
      <c r="C36" s="54"/>
      <c r="D36" s="54"/>
      <c r="E36" s="54">
        <v>2110</v>
      </c>
      <c r="F36" s="107">
        <v>30000</v>
      </c>
      <c r="G36" s="419">
        <v>18000</v>
      </c>
      <c r="H36" s="419">
        <f>G36</f>
        <v>18000</v>
      </c>
      <c r="I36" s="419"/>
      <c r="J36" s="550">
        <f t="shared" si="0"/>
        <v>0.6</v>
      </c>
      <c r="K36" s="551">
        <f>G36/G167</f>
        <v>0.0009448033237878593</v>
      </c>
    </row>
    <row r="37" spans="1:11" ht="22.5" customHeight="1">
      <c r="A37" s="539" t="s">
        <v>929</v>
      </c>
      <c r="B37" s="543" t="s">
        <v>454</v>
      </c>
      <c r="C37" s="541"/>
      <c r="D37" s="541">
        <v>71014</v>
      </c>
      <c r="E37" s="543"/>
      <c r="F37" s="537">
        <f>F38</f>
        <v>19000</v>
      </c>
      <c r="G37" s="538">
        <f>G38</f>
        <v>11800</v>
      </c>
      <c r="H37" s="538">
        <f>H38</f>
        <v>11800</v>
      </c>
      <c r="I37" s="538">
        <f>I38</f>
        <v>0</v>
      </c>
      <c r="J37" s="557">
        <f t="shared" si="0"/>
        <v>0.6210526315789474</v>
      </c>
      <c r="K37" s="562">
        <f>G37/G167</f>
        <v>0.0006193710678164856</v>
      </c>
    </row>
    <row r="38" spans="1:11" ht="21" customHeight="1">
      <c r="A38" s="355"/>
      <c r="B38" s="44" t="s">
        <v>937</v>
      </c>
      <c r="C38" s="54"/>
      <c r="D38" s="54"/>
      <c r="E38" s="54">
        <v>2110</v>
      </c>
      <c r="F38" s="107">
        <v>19000</v>
      </c>
      <c r="G38" s="419">
        <v>11800</v>
      </c>
      <c r="H38" s="419">
        <f>G38</f>
        <v>11800</v>
      </c>
      <c r="I38" s="419"/>
      <c r="J38" s="550">
        <f t="shared" si="0"/>
        <v>0.6210526315789474</v>
      </c>
      <c r="K38" s="551">
        <f>G38/G167</f>
        <v>0.0006193710678164856</v>
      </c>
    </row>
    <row r="39" spans="1:11" ht="18.75" customHeight="1">
      <c r="A39" s="539" t="s">
        <v>958</v>
      </c>
      <c r="B39" s="543" t="s">
        <v>456</v>
      </c>
      <c r="C39" s="541"/>
      <c r="D39" s="541">
        <v>71015</v>
      </c>
      <c r="E39" s="543"/>
      <c r="F39" s="537">
        <f>F40+F41</f>
        <v>238677</v>
      </c>
      <c r="G39" s="538">
        <f>G40+G41</f>
        <v>126304.11</v>
      </c>
      <c r="H39" s="538">
        <f>H40+H41</f>
        <v>126304.11</v>
      </c>
      <c r="I39" s="538">
        <f>I40+I41</f>
        <v>0</v>
      </c>
      <c r="J39" s="557">
        <f t="shared" si="0"/>
        <v>0.5291842531957416</v>
      </c>
      <c r="K39" s="562">
        <f>G39/G167</f>
        <v>0.006629585718670411</v>
      </c>
    </row>
    <row r="40" spans="1:11" ht="15.75" customHeight="1">
      <c r="A40" s="355"/>
      <c r="B40" s="44" t="s">
        <v>928</v>
      </c>
      <c r="C40" s="555"/>
      <c r="D40" s="555"/>
      <c r="E40" s="556" t="s">
        <v>33</v>
      </c>
      <c r="F40" s="107">
        <v>50</v>
      </c>
      <c r="G40" s="419">
        <v>87.11</v>
      </c>
      <c r="H40" s="419">
        <f>G40</f>
        <v>87.11</v>
      </c>
      <c r="I40" s="419"/>
      <c r="J40" s="550">
        <f t="shared" si="0"/>
        <v>1.7422</v>
      </c>
      <c r="K40" s="551">
        <f>G40/G167</f>
        <v>4.5723231963978015E-06</v>
      </c>
    </row>
    <row r="41" spans="1:11" ht="22.5" customHeight="1">
      <c r="A41" s="355"/>
      <c r="B41" s="44" t="s">
        <v>937</v>
      </c>
      <c r="C41" s="54"/>
      <c r="D41" s="54"/>
      <c r="E41" s="54">
        <v>2110</v>
      </c>
      <c r="F41" s="107">
        <v>238627</v>
      </c>
      <c r="G41" s="419">
        <v>126217</v>
      </c>
      <c r="H41" s="419">
        <f>G41</f>
        <v>126217</v>
      </c>
      <c r="I41" s="419"/>
      <c r="J41" s="550">
        <f t="shared" si="0"/>
        <v>0.5289300875424826</v>
      </c>
      <c r="K41" s="551">
        <f>G41/G167</f>
        <v>0.006625013395474014</v>
      </c>
    </row>
    <row r="42" spans="1:11" ht="17.25" customHeight="1">
      <c r="A42" s="499" t="s">
        <v>818</v>
      </c>
      <c r="B42" s="80" t="s">
        <v>948</v>
      </c>
      <c r="C42" s="87">
        <v>750</v>
      </c>
      <c r="D42" s="88"/>
      <c r="E42" s="82"/>
      <c r="F42" s="254">
        <f>F43+F45+F52+F54</f>
        <v>1330275</v>
      </c>
      <c r="G42" s="415">
        <f>G43+G45+G52+G54</f>
        <v>442219.94</v>
      </c>
      <c r="H42" s="415">
        <f>H43+H45+H52+H54</f>
        <v>442219.94</v>
      </c>
      <c r="I42" s="415">
        <f>I43+I45+I52+I54</f>
        <v>0</v>
      </c>
      <c r="J42" s="297">
        <f t="shared" si="0"/>
        <v>0.33242746048749316</v>
      </c>
      <c r="K42" s="500">
        <f>G42/G167</f>
        <v>0.023211714953181542</v>
      </c>
    </row>
    <row r="43" spans="1:11" ht="16.5" customHeight="1">
      <c r="A43" s="539" t="s">
        <v>926</v>
      </c>
      <c r="B43" s="543" t="s">
        <v>927</v>
      </c>
      <c r="C43" s="541"/>
      <c r="D43" s="541">
        <v>75011</v>
      </c>
      <c r="E43" s="543"/>
      <c r="F43" s="537">
        <f>F44</f>
        <v>102935</v>
      </c>
      <c r="G43" s="538">
        <f>G44</f>
        <v>53997</v>
      </c>
      <c r="H43" s="538">
        <f>H44</f>
        <v>53997</v>
      </c>
      <c r="I43" s="538">
        <f>I44</f>
        <v>0</v>
      </c>
      <c r="J43" s="557">
        <f t="shared" si="0"/>
        <v>0.5245737601398941</v>
      </c>
      <c r="K43" s="562">
        <f>G43/G167</f>
        <v>0.002834252504142947</v>
      </c>
    </row>
    <row r="44" spans="1:11" ht="21.75" customHeight="1">
      <c r="A44" s="355"/>
      <c r="B44" s="44" t="s">
        <v>937</v>
      </c>
      <c r="C44" s="54"/>
      <c r="D44" s="54"/>
      <c r="E44" s="54">
        <v>2110</v>
      </c>
      <c r="F44" s="107">
        <v>102935</v>
      </c>
      <c r="G44" s="419">
        <v>53997</v>
      </c>
      <c r="H44" s="419">
        <f>G44</f>
        <v>53997</v>
      </c>
      <c r="I44" s="419"/>
      <c r="J44" s="550">
        <f t="shared" si="0"/>
        <v>0.5245737601398941</v>
      </c>
      <c r="K44" s="551">
        <f>G44/G167</f>
        <v>0.002834252504142947</v>
      </c>
    </row>
    <row r="45" spans="1:11" ht="17.25" customHeight="1">
      <c r="A45" s="539" t="s">
        <v>929</v>
      </c>
      <c r="B45" s="543" t="s">
        <v>949</v>
      </c>
      <c r="C45" s="541"/>
      <c r="D45" s="541">
        <v>75020</v>
      </c>
      <c r="E45" s="541"/>
      <c r="F45" s="537">
        <f>SUM(F46:F51)</f>
        <v>683656</v>
      </c>
      <c r="G45" s="538">
        <f>SUM(G46:G51)</f>
        <v>375372.94</v>
      </c>
      <c r="H45" s="538">
        <f>SUM(H46:H51)</f>
        <v>375372.94</v>
      </c>
      <c r="I45" s="538">
        <f>SUM(I46:I51)</f>
        <v>0</v>
      </c>
      <c r="J45" s="557">
        <f t="shared" si="0"/>
        <v>0.5490669869056952</v>
      </c>
      <c r="K45" s="562">
        <f>G45/G167</f>
        <v>0.01970297785400115</v>
      </c>
    </row>
    <row r="46" spans="1:11" ht="15" customHeight="1">
      <c r="A46" s="355"/>
      <c r="B46" s="44" t="s">
        <v>950</v>
      </c>
      <c r="C46" s="129"/>
      <c r="D46" s="129"/>
      <c r="E46" s="129" t="s">
        <v>38</v>
      </c>
      <c r="F46" s="107">
        <v>678017</v>
      </c>
      <c r="G46" s="419">
        <v>353565.5</v>
      </c>
      <c r="H46" s="419">
        <f aca="true" t="shared" si="3" ref="H46:H51">G46</f>
        <v>353565.5</v>
      </c>
      <c r="I46" s="419"/>
      <c r="J46" s="550">
        <f t="shared" si="0"/>
        <v>0.521469963142517</v>
      </c>
      <c r="K46" s="551">
        <f>G46/G167</f>
        <v>0.018558325532039798</v>
      </c>
    </row>
    <row r="47" spans="1:11" ht="15" customHeight="1">
      <c r="A47" s="355"/>
      <c r="B47" s="44" t="s">
        <v>385</v>
      </c>
      <c r="C47" s="129"/>
      <c r="D47" s="129"/>
      <c r="E47" s="129" t="s">
        <v>384</v>
      </c>
      <c r="F47" s="107">
        <v>0</v>
      </c>
      <c r="G47" s="419">
        <v>6983</v>
      </c>
      <c r="H47" s="419">
        <f t="shared" si="3"/>
        <v>6983</v>
      </c>
      <c r="I47" s="419"/>
      <c r="J47" s="550">
        <v>0</v>
      </c>
      <c r="K47" s="551">
        <f>G47/G168</f>
        <v>0.0019961145714194085</v>
      </c>
    </row>
    <row r="48" spans="1:11" ht="16.5" customHeight="1">
      <c r="A48" s="355"/>
      <c r="B48" s="44" t="s">
        <v>931</v>
      </c>
      <c r="C48" s="129"/>
      <c r="D48" s="129"/>
      <c r="E48" s="129" t="s">
        <v>34</v>
      </c>
      <c r="F48" s="107">
        <v>2600</v>
      </c>
      <c r="G48" s="419">
        <v>2090.32</v>
      </c>
      <c r="H48" s="419">
        <f t="shared" si="3"/>
        <v>2090.32</v>
      </c>
      <c r="I48" s="419"/>
      <c r="J48" s="550">
        <f t="shared" si="0"/>
        <v>0.8039692307692309</v>
      </c>
      <c r="K48" s="551">
        <f>G48/G167</f>
        <v>0.00010971896021001324</v>
      </c>
    </row>
    <row r="49" spans="1:11" ht="20.25" customHeight="1">
      <c r="A49" s="355"/>
      <c r="B49" s="44" t="s">
        <v>933</v>
      </c>
      <c r="C49" s="129"/>
      <c r="D49" s="129"/>
      <c r="E49" s="129" t="s">
        <v>35</v>
      </c>
      <c r="F49" s="107">
        <v>1244</v>
      </c>
      <c r="G49" s="419">
        <v>672.14</v>
      </c>
      <c r="H49" s="419">
        <f t="shared" si="3"/>
        <v>672.14</v>
      </c>
      <c r="I49" s="419"/>
      <c r="J49" s="550">
        <f t="shared" si="0"/>
        <v>0.5403054662379421</v>
      </c>
      <c r="K49" s="551">
        <f>G49/G167</f>
        <v>3.528000589170954E-05</v>
      </c>
    </row>
    <row r="50" spans="1:11" ht="15.75" customHeight="1">
      <c r="A50" s="355"/>
      <c r="B50" s="44" t="s">
        <v>934</v>
      </c>
      <c r="C50" s="129"/>
      <c r="D50" s="129"/>
      <c r="E50" s="129" t="s">
        <v>36</v>
      </c>
      <c r="F50" s="107">
        <v>175</v>
      </c>
      <c r="G50" s="419">
        <v>78.69</v>
      </c>
      <c r="H50" s="419">
        <f t="shared" si="3"/>
        <v>78.69</v>
      </c>
      <c r="I50" s="419"/>
      <c r="J50" s="550">
        <f t="shared" si="0"/>
        <v>0.44965714285714287</v>
      </c>
      <c r="K50" s="551">
        <f>G50/G167</f>
        <v>4.1303651971592584E-06</v>
      </c>
    </row>
    <row r="51" spans="1:11" ht="16.5" customHeight="1">
      <c r="A51" s="355"/>
      <c r="B51" s="44" t="s">
        <v>951</v>
      </c>
      <c r="C51" s="129"/>
      <c r="D51" s="129"/>
      <c r="E51" s="129" t="s">
        <v>37</v>
      </c>
      <c r="F51" s="107">
        <v>1620</v>
      </c>
      <c r="G51" s="419">
        <v>11983.29</v>
      </c>
      <c r="H51" s="419">
        <f t="shared" si="3"/>
        <v>11983.29</v>
      </c>
      <c r="I51" s="419"/>
      <c r="J51" s="550">
        <f t="shared" si="0"/>
        <v>7.397092592592593</v>
      </c>
      <c r="K51" s="551">
        <f>G51/G167</f>
        <v>0.0006289917901063232</v>
      </c>
    </row>
    <row r="52" spans="1:11" ht="16.5" customHeight="1">
      <c r="A52" s="539" t="s">
        <v>958</v>
      </c>
      <c r="B52" s="543" t="s">
        <v>470</v>
      </c>
      <c r="C52" s="541"/>
      <c r="D52" s="541">
        <v>75045</v>
      </c>
      <c r="E52" s="543"/>
      <c r="F52" s="537">
        <f>F53</f>
        <v>14000</v>
      </c>
      <c r="G52" s="538">
        <f>G53</f>
        <v>12850</v>
      </c>
      <c r="H52" s="538">
        <f>H53</f>
        <v>12850</v>
      </c>
      <c r="I52" s="538">
        <f>I53</f>
        <v>0</v>
      </c>
      <c r="J52" s="557">
        <f t="shared" si="0"/>
        <v>0.9178571428571428</v>
      </c>
      <c r="K52" s="562">
        <f>G52/G167</f>
        <v>0.0006744845950374441</v>
      </c>
    </row>
    <row r="53" spans="1:11" ht="22.5" customHeight="1">
      <c r="A53" s="355"/>
      <c r="B53" s="44" t="s">
        <v>937</v>
      </c>
      <c r="C53" s="54"/>
      <c r="D53" s="54"/>
      <c r="E53" s="54">
        <v>2110</v>
      </c>
      <c r="F53" s="107">
        <v>14000</v>
      </c>
      <c r="G53" s="419">
        <v>12850</v>
      </c>
      <c r="H53" s="419">
        <f>G53</f>
        <v>12850</v>
      </c>
      <c r="I53" s="419"/>
      <c r="J53" s="550">
        <f t="shared" si="0"/>
        <v>0.9178571428571428</v>
      </c>
      <c r="K53" s="551">
        <f>G53/G167</f>
        <v>0.0006744845950374441</v>
      </c>
    </row>
    <row r="54" spans="1:11" ht="24" customHeight="1">
      <c r="A54" s="539" t="s">
        <v>960</v>
      </c>
      <c r="B54" s="541" t="s">
        <v>733</v>
      </c>
      <c r="C54" s="545"/>
      <c r="D54" s="545">
        <v>75075</v>
      </c>
      <c r="E54" s="545"/>
      <c r="F54" s="547">
        <f>F55+F56</f>
        <v>529684</v>
      </c>
      <c r="G54" s="548">
        <f>G55+G56</f>
        <v>0</v>
      </c>
      <c r="H54" s="548">
        <f>H55+H56</f>
        <v>0</v>
      </c>
      <c r="I54" s="548">
        <f>I55+I56</f>
        <v>0</v>
      </c>
      <c r="J54" s="557">
        <f t="shared" si="0"/>
        <v>0</v>
      </c>
      <c r="K54" s="562">
        <f>G54/G167</f>
        <v>0</v>
      </c>
    </row>
    <row r="55" spans="1:11" ht="22.5" customHeight="1">
      <c r="A55" s="355"/>
      <c r="B55" s="44" t="s">
        <v>364</v>
      </c>
      <c r="C55" s="54"/>
      <c r="D55" s="54"/>
      <c r="E55" s="54">
        <v>2326</v>
      </c>
      <c r="F55" s="107">
        <v>55756</v>
      </c>
      <c r="G55" s="419">
        <v>0</v>
      </c>
      <c r="H55" s="419">
        <f>G55</f>
        <v>0</v>
      </c>
      <c r="I55" s="419"/>
      <c r="J55" s="550">
        <f t="shared" si="0"/>
        <v>0</v>
      </c>
      <c r="K55" s="551">
        <f>G55/G167</f>
        <v>0</v>
      </c>
    </row>
    <row r="56" spans="1:11" ht="22.5" customHeight="1">
      <c r="A56" s="355"/>
      <c r="B56" s="44" t="s">
        <v>985</v>
      </c>
      <c r="C56" s="54"/>
      <c r="D56" s="54"/>
      <c r="E56" s="54">
        <v>2705</v>
      </c>
      <c r="F56" s="107">
        <v>473928</v>
      </c>
      <c r="G56" s="419">
        <v>0</v>
      </c>
      <c r="H56" s="419">
        <f>G56</f>
        <v>0</v>
      </c>
      <c r="I56" s="419"/>
      <c r="J56" s="550">
        <f t="shared" si="0"/>
        <v>0</v>
      </c>
      <c r="K56" s="551">
        <v>0</v>
      </c>
    </row>
    <row r="57" spans="1:11" ht="26.25" customHeight="1">
      <c r="A57" s="499" t="s">
        <v>819</v>
      </c>
      <c r="B57" s="80" t="s">
        <v>952</v>
      </c>
      <c r="C57" s="87">
        <v>754</v>
      </c>
      <c r="D57" s="88"/>
      <c r="E57" s="89"/>
      <c r="F57" s="254">
        <f>F58</f>
        <v>2763000</v>
      </c>
      <c r="G57" s="415">
        <f>G58</f>
        <v>1536160.27</v>
      </c>
      <c r="H57" s="415">
        <f>H58</f>
        <v>1513660.27</v>
      </c>
      <c r="I57" s="415">
        <f>I58</f>
        <v>22500</v>
      </c>
      <c r="J57" s="297">
        <f t="shared" si="0"/>
        <v>0.5559754867897213</v>
      </c>
      <c r="K57" s="500">
        <f>G57/G167</f>
        <v>0.08063162938704753</v>
      </c>
    </row>
    <row r="58" spans="1:11" ht="24.75" customHeight="1">
      <c r="A58" s="539" t="s">
        <v>926</v>
      </c>
      <c r="B58" s="543" t="s">
        <v>772</v>
      </c>
      <c r="C58" s="541"/>
      <c r="D58" s="541">
        <v>75411</v>
      </c>
      <c r="E58" s="543"/>
      <c r="F58" s="537">
        <f>F59+F60+F61+F62+F63</f>
        <v>2763000</v>
      </c>
      <c r="G58" s="538">
        <f>G59+G60+G61+G62+G63</f>
        <v>1536160.27</v>
      </c>
      <c r="H58" s="538">
        <f>H59+H60+H61+H62+H63</f>
        <v>1513660.27</v>
      </c>
      <c r="I58" s="538">
        <f>I59+I60+I61+I62+I63</f>
        <v>22500</v>
      </c>
      <c r="J58" s="557">
        <f t="shared" si="0"/>
        <v>0.5559754867897213</v>
      </c>
      <c r="K58" s="562">
        <f>G58/G167</f>
        <v>0.08063162938704753</v>
      </c>
    </row>
    <row r="59" spans="1:11" ht="15" customHeight="1">
      <c r="A59" s="355"/>
      <c r="B59" s="44" t="s">
        <v>928</v>
      </c>
      <c r="C59" s="555"/>
      <c r="D59" s="555"/>
      <c r="E59" s="549" t="s">
        <v>33</v>
      </c>
      <c r="F59" s="107">
        <v>1000</v>
      </c>
      <c r="G59" s="419">
        <v>660.27</v>
      </c>
      <c r="H59" s="419">
        <f>G59</f>
        <v>660.27</v>
      </c>
      <c r="I59" s="419"/>
      <c r="J59" s="550">
        <f t="shared" si="0"/>
        <v>0.66027</v>
      </c>
      <c r="K59" s="551">
        <f>G59/G167</f>
        <v>3.465696058874499E-05</v>
      </c>
    </row>
    <row r="60" spans="1:11" ht="20.25" customHeight="1">
      <c r="A60" s="355"/>
      <c r="B60" s="44" t="s">
        <v>937</v>
      </c>
      <c r="C60" s="54"/>
      <c r="D60" s="54"/>
      <c r="E60" s="54">
        <v>2110</v>
      </c>
      <c r="F60" s="107">
        <v>2582000</v>
      </c>
      <c r="G60" s="419">
        <v>1513000</v>
      </c>
      <c r="H60" s="419">
        <f>G60</f>
        <v>1513000</v>
      </c>
      <c r="I60" s="419"/>
      <c r="J60" s="550">
        <f t="shared" si="0"/>
        <v>0.5859798605731991</v>
      </c>
      <c r="K60" s="551">
        <f>G60/G167</f>
        <v>0.07941596827172395</v>
      </c>
    </row>
    <row r="61" spans="1:11" ht="21.75" customHeight="1">
      <c r="A61" s="355"/>
      <c r="B61" s="44" t="s">
        <v>972</v>
      </c>
      <c r="C61" s="54"/>
      <c r="D61" s="54"/>
      <c r="E61" s="54">
        <v>6300</v>
      </c>
      <c r="F61" s="107">
        <v>15000</v>
      </c>
      <c r="G61" s="419">
        <v>15000</v>
      </c>
      <c r="H61" s="419"/>
      <c r="I61" s="419">
        <f>G61</f>
        <v>15000</v>
      </c>
      <c r="J61" s="550">
        <f t="shared" si="0"/>
        <v>1</v>
      </c>
      <c r="K61" s="551">
        <f>G61/G167</f>
        <v>0.0007873361031565494</v>
      </c>
    </row>
    <row r="62" spans="1:11" ht="21" customHeight="1">
      <c r="A62" s="355"/>
      <c r="B62" s="44" t="s">
        <v>986</v>
      </c>
      <c r="C62" s="54"/>
      <c r="D62" s="54"/>
      <c r="E62" s="54">
        <v>6410</v>
      </c>
      <c r="F62" s="107">
        <v>150000</v>
      </c>
      <c r="G62" s="419">
        <v>0</v>
      </c>
      <c r="H62" s="419"/>
      <c r="I62" s="419">
        <f>G62</f>
        <v>0</v>
      </c>
      <c r="J62" s="550">
        <f t="shared" si="0"/>
        <v>0</v>
      </c>
      <c r="K62" s="551">
        <f>G62/G167</f>
        <v>0</v>
      </c>
    </row>
    <row r="63" spans="1:11" ht="21" customHeight="1">
      <c r="A63" s="355"/>
      <c r="B63" s="44" t="s">
        <v>382</v>
      </c>
      <c r="C63" s="54"/>
      <c r="D63" s="54"/>
      <c r="E63" s="54">
        <v>6610</v>
      </c>
      <c r="F63" s="107">
        <v>15000</v>
      </c>
      <c r="G63" s="419">
        <v>7500</v>
      </c>
      <c r="H63" s="419"/>
      <c r="I63" s="419">
        <f>G63</f>
        <v>7500</v>
      </c>
      <c r="J63" s="550">
        <f t="shared" si="0"/>
        <v>0.5</v>
      </c>
      <c r="K63" s="551">
        <f>G63/G167</f>
        <v>0.0003936680515782747</v>
      </c>
    </row>
    <row r="64" spans="1:11" ht="39" customHeight="1">
      <c r="A64" s="499" t="s">
        <v>922</v>
      </c>
      <c r="B64" s="87" t="s">
        <v>976</v>
      </c>
      <c r="C64" s="83" t="s">
        <v>953</v>
      </c>
      <c r="D64" s="85"/>
      <c r="E64" s="86"/>
      <c r="F64" s="254">
        <f>F65</f>
        <v>2698361</v>
      </c>
      <c r="G64" s="415">
        <f>G65</f>
        <v>1327243.2</v>
      </c>
      <c r="H64" s="415">
        <f>H65</f>
        <v>1327243.2</v>
      </c>
      <c r="I64" s="415">
        <f>I65</f>
        <v>0</v>
      </c>
      <c r="J64" s="297">
        <f t="shared" si="0"/>
        <v>0.49187013894730913</v>
      </c>
      <c r="K64" s="500">
        <f>G64/G167</f>
        <v>0.06966576593526859</v>
      </c>
    </row>
    <row r="65" spans="1:11" ht="24.75" customHeight="1">
      <c r="A65" s="539" t="s">
        <v>926</v>
      </c>
      <c r="B65" s="541" t="s">
        <v>54</v>
      </c>
      <c r="C65" s="542"/>
      <c r="D65" s="542" t="s">
        <v>954</v>
      </c>
      <c r="E65" s="542"/>
      <c r="F65" s="537">
        <f>F66+F67</f>
        <v>2698361</v>
      </c>
      <c r="G65" s="538">
        <f>G66+G67</f>
        <v>1327243.2</v>
      </c>
      <c r="H65" s="538">
        <f>H66+H67</f>
        <v>1327243.2</v>
      </c>
      <c r="I65" s="538">
        <f>I66+I67</f>
        <v>0</v>
      </c>
      <c r="J65" s="557">
        <f t="shared" si="0"/>
        <v>0.49187013894730913</v>
      </c>
      <c r="K65" s="562">
        <f>G65/G167</f>
        <v>0.06966576593526859</v>
      </c>
    </row>
    <row r="66" spans="1:11" ht="18.75" customHeight="1">
      <c r="A66" s="355"/>
      <c r="B66" s="44" t="s">
        <v>55</v>
      </c>
      <c r="C66" s="129"/>
      <c r="D66" s="129"/>
      <c r="E66" s="129" t="s">
        <v>39</v>
      </c>
      <c r="F66" s="107">
        <v>2651103</v>
      </c>
      <c r="G66" s="419">
        <v>1232006</v>
      </c>
      <c r="H66" s="419">
        <f>G66</f>
        <v>1232006</v>
      </c>
      <c r="I66" s="419"/>
      <c r="J66" s="550">
        <f t="shared" si="0"/>
        <v>0.4647144980787242</v>
      </c>
      <c r="K66" s="551">
        <f>G66/G167</f>
        <v>0.06466685354036586</v>
      </c>
    </row>
    <row r="67" spans="1:11" ht="17.25" customHeight="1">
      <c r="A67" s="355"/>
      <c r="B67" s="44" t="s">
        <v>438</v>
      </c>
      <c r="C67" s="129"/>
      <c r="D67" s="129"/>
      <c r="E67" s="129" t="s">
        <v>40</v>
      </c>
      <c r="F67" s="107">
        <v>47258</v>
      </c>
      <c r="G67" s="419">
        <v>95237.2</v>
      </c>
      <c r="H67" s="419">
        <f>G67</f>
        <v>95237.2</v>
      </c>
      <c r="I67" s="419"/>
      <c r="J67" s="550">
        <f t="shared" si="0"/>
        <v>2.015260908206018</v>
      </c>
      <c r="K67" s="551">
        <f>G67/G167</f>
        <v>0.004998912394902729</v>
      </c>
    </row>
    <row r="68" spans="1:11" ht="21" customHeight="1">
      <c r="A68" s="499" t="s">
        <v>908</v>
      </c>
      <c r="B68" s="80" t="s">
        <v>955</v>
      </c>
      <c r="C68" s="87">
        <v>758</v>
      </c>
      <c r="D68" s="88"/>
      <c r="E68" s="89"/>
      <c r="F68" s="254">
        <f>F69+F71+F73+F75</f>
        <v>20117313</v>
      </c>
      <c r="G68" s="415">
        <f>G69+G71+G73+G75</f>
        <v>11946800.29</v>
      </c>
      <c r="H68" s="415">
        <f>H69+H71+H73+H75</f>
        <v>11946800.29</v>
      </c>
      <c r="I68" s="415">
        <f>I69+I71+I73+I75</f>
        <v>0</v>
      </c>
      <c r="J68" s="297">
        <f t="shared" si="0"/>
        <v>0.5938566591870394</v>
      </c>
      <c r="K68" s="500">
        <f>G68/G167</f>
        <v>0.6270764790345422</v>
      </c>
    </row>
    <row r="69" spans="1:11" ht="24" customHeight="1">
      <c r="A69" s="539" t="s">
        <v>926</v>
      </c>
      <c r="B69" s="543" t="s">
        <v>981</v>
      </c>
      <c r="C69" s="541"/>
      <c r="D69" s="541">
        <v>75801</v>
      </c>
      <c r="E69" s="541"/>
      <c r="F69" s="537">
        <f>F70</f>
        <v>15842906</v>
      </c>
      <c r="G69" s="538">
        <f>G70</f>
        <v>9799480</v>
      </c>
      <c r="H69" s="538">
        <f>H70</f>
        <v>9799480</v>
      </c>
      <c r="I69" s="538">
        <f>I70</f>
        <v>0</v>
      </c>
      <c r="J69" s="557">
        <f t="shared" si="0"/>
        <v>0.6185405632022307</v>
      </c>
      <c r="K69" s="562">
        <f>G69/G167</f>
        <v>0.5143656264107028</v>
      </c>
    </row>
    <row r="70" spans="1:11" ht="23.25" customHeight="1">
      <c r="A70" s="355"/>
      <c r="B70" s="44" t="s">
        <v>805</v>
      </c>
      <c r="C70" s="54"/>
      <c r="D70" s="54"/>
      <c r="E70" s="129" t="s">
        <v>42</v>
      </c>
      <c r="F70" s="107">
        <v>15842906</v>
      </c>
      <c r="G70" s="419">
        <v>9799480</v>
      </c>
      <c r="H70" s="419">
        <f>G70</f>
        <v>9799480</v>
      </c>
      <c r="I70" s="419"/>
      <c r="J70" s="550">
        <f t="shared" si="0"/>
        <v>0.6185405632022307</v>
      </c>
      <c r="K70" s="551">
        <f>G70/G167</f>
        <v>0.5143656264107028</v>
      </c>
    </row>
    <row r="71" spans="1:11" ht="24.75" customHeight="1">
      <c r="A71" s="539" t="s">
        <v>958</v>
      </c>
      <c r="B71" s="543" t="s">
        <v>3</v>
      </c>
      <c r="C71" s="541"/>
      <c r="D71" s="541">
        <v>75803</v>
      </c>
      <c r="E71" s="542"/>
      <c r="F71" s="537">
        <f>F72</f>
        <v>2489885</v>
      </c>
      <c r="G71" s="538">
        <f>G72</f>
        <v>1244940</v>
      </c>
      <c r="H71" s="538">
        <f>H72</f>
        <v>1244940</v>
      </c>
      <c r="I71" s="538">
        <f>I72</f>
        <v>0</v>
      </c>
      <c r="J71" s="557">
        <f>J72</f>
        <v>0.49999899593756336</v>
      </c>
      <c r="K71" s="562">
        <f>G71/G167</f>
        <v>0.06534574721758098</v>
      </c>
    </row>
    <row r="72" spans="1:11" ht="22.5" customHeight="1">
      <c r="A72" s="313"/>
      <c r="B72" s="81" t="s">
        <v>761</v>
      </c>
      <c r="C72" s="558"/>
      <c r="D72" s="558"/>
      <c r="E72" s="559" t="s">
        <v>42</v>
      </c>
      <c r="F72" s="295">
        <v>2489885</v>
      </c>
      <c r="G72" s="436">
        <v>1244940</v>
      </c>
      <c r="H72" s="436">
        <f>G72</f>
        <v>1244940</v>
      </c>
      <c r="I72" s="436"/>
      <c r="J72" s="560">
        <f aca="true" t="shared" si="4" ref="J72:J143">G72/F72</f>
        <v>0.49999899593756336</v>
      </c>
      <c r="K72" s="561">
        <f>G72/G167</f>
        <v>0.06534574721758098</v>
      </c>
    </row>
    <row r="73" spans="1:11" ht="17.25" customHeight="1">
      <c r="A73" s="539" t="s">
        <v>960</v>
      </c>
      <c r="B73" s="543" t="s">
        <v>956</v>
      </c>
      <c r="C73" s="541"/>
      <c r="D73" s="541">
        <v>75814</v>
      </c>
      <c r="E73" s="542"/>
      <c r="F73" s="537">
        <f>F74</f>
        <v>30000</v>
      </c>
      <c r="G73" s="538">
        <f>G74</f>
        <v>25120.29</v>
      </c>
      <c r="H73" s="538">
        <f>H74</f>
        <v>25120.29</v>
      </c>
      <c r="I73" s="538">
        <f>I74</f>
        <v>0</v>
      </c>
      <c r="J73" s="557">
        <f t="shared" si="4"/>
        <v>0.8373430000000001</v>
      </c>
      <c r="K73" s="562">
        <f>G73/G167</f>
        <v>0.0013185407492508291</v>
      </c>
    </row>
    <row r="74" spans="1:11" ht="18" customHeight="1">
      <c r="A74" s="355"/>
      <c r="B74" s="44" t="s">
        <v>928</v>
      </c>
      <c r="C74" s="54"/>
      <c r="D74" s="54"/>
      <c r="E74" s="129" t="s">
        <v>33</v>
      </c>
      <c r="F74" s="107">
        <v>30000</v>
      </c>
      <c r="G74" s="419">
        <v>25120.29</v>
      </c>
      <c r="H74" s="419">
        <f>G74</f>
        <v>25120.29</v>
      </c>
      <c r="I74" s="419"/>
      <c r="J74" s="550">
        <f t="shared" si="4"/>
        <v>0.8373430000000001</v>
      </c>
      <c r="K74" s="551">
        <f>G74/G167</f>
        <v>0.0013185407492508291</v>
      </c>
    </row>
    <row r="75" spans="1:11" ht="24.75" customHeight="1">
      <c r="A75" s="539" t="s">
        <v>961</v>
      </c>
      <c r="B75" s="543" t="s">
        <v>110</v>
      </c>
      <c r="C75" s="541"/>
      <c r="D75" s="541">
        <v>75832</v>
      </c>
      <c r="E75" s="542"/>
      <c r="F75" s="537">
        <f>F76</f>
        <v>1754522</v>
      </c>
      <c r="G75" s="538">
        <f>G76</f>
        <v>877260</v>
      </c>
      <c r="H75" s="538">
        <f>H76</f>
        <v>877260</v>
      </c>
      <c r="I75" s="538">
        <f>I76</f>
        <v>0</v>
      </c>
      <c r="J75" s="557">
        <f t="shared" si="4"/>
        <v>0.4999994300441944</v>
      </c>
      <c r="K75" s="562">
        <f>G75/G167</f>
        <v>0.04604656465700764</v>
      </c>
    </row>
    <row r="76" spans="1:11" ht="21.75" customHeight="1">
      <c r="A76" s="227"/>
      <c r="B76" s="44" t="s">
        <v>806</v>
      </c>
      <c r="C76" s="552"/>
      <c r="D76" s="552"/>
      <c r="E76" s="129" t="s">
        <v>42</v>
      </c>
      <c r="F76" s="107">
        <v>1754522</v>
      </c>
      <c r="G76" s="419">
        <v>877260</v>
      </c>
      <c r="H76" s="419">
        <f>G76</f>
        <v>877260</v>
      </c>
      <c r="I76" s="419"/>
      <c r="J76" s="550">
        <f t="shared" si="4"/>
        <v>0.4999994300441944</v>
      </c>
      <c r="K76" s="551">
        <f>G76/G167</f>
        <v>0.04604656465700764</v>
      </c>
    </row>
    <row r="77" spans="1:11" ht="18.75" customHeight="1">
      <c r="A77" s="499" t="s">
        <v>81</v>
      </c>
      <c r="B77" s="80" t="s">
        <v>957</v>
      </c>
      <c r="C77" s="83" t="s">
        <v>520</v>
      </c>
      <c r="D77" s="85"/>
      <c r="E77" s="86"/>
      <c r="F77" s="254">
        <f>F78+F82+F89+F91+F94</f>
        <v>370872</v>
      </c>
      <c r="G77" s="415">
        <f>G78+G82+G89+G91+G94</f>
        <v>164805.93</v>
      </c>
      <c r="H77" s="415">
        <f>H78+H82+H89+H91+H94</f>
        <v>164712.83000000002</v>
      </c>
      <c r="I77" s="415">
        <f>I78+I82+I89+I91+I94</f>
        <v>93.1</v>
      </c>
      <c r="J77" s="297">
        <f t="shared" si="4"/>
        <v>0.4443741506503591</v>
      </c>
      <c r="K77" s="500">
        <f>G77/G167</f>
        <v>0.008650510580219404</v>
      </c>
    </row>
    <row r="78" spans="1:11" ht="15.75" customHeight="1">
      <c r="A78" s="539" t="s">
        <v>926</v>
      </c>
      <c r="B78" s="543" t="s">
        <v>534</v>
      </c>
      <c r="C78" s="542"/>
      <c r="D78" s="542" t="s">
        <v>533</v>
      </c>
      <c r="E78" s="542"/>
      <c r="F78" s="537">
        <f>F79+F80+F81</f>
        <v>17878</v>
      </c>
      <c r="G78" s="538">
        <f>G79+G80+G81</f>
        <v>11760.81</v>
      </c>
      <c r="H78" s="538">
        <f>H79+H80+H81</f>
        <v>11760.81</v>
      </c>
      <c r="I78" s="538">
        <f>I79+I80+I81</f>
        <v>0</v>
      </c>
      <c r="J78" s="557">
        <f t="shared" si="4"/>
        <v>0.6578370063765522</v>
      </c>
      <c r="K78" s="562">
        <f>G78/G167</f>
        <v>0.0006173140210243052</v>
      </c>
    </row>
    <row r="79" spans="1:11" ht="18" customHeight="1">
      <c r="A79" s="355"/>
      <c r="B79" s="44" t="s">
        <v>931</v>
      </c>
      <c r="C79" s="129"/>
      <c r="D79" s="129"/>
      <c r="E79" s="129" t="s">
        <v>34</v>
      </c>
      <c r="F79" s="107">
        <v>624</v>
      </c>
      <c r="G79" s="419">
        <v>304</v>
      </c>
      <c r="H79" s="419">
        <f>G79</f>
        <v>304</v>
      </c>
      <c r="I79" s="419"/>
      <c r="J79" s="550">
        <f t="shared" si="4"/>
        <v>0.48717948717948717</v>
      </c>
      <c r="K79" s="551">
        <f>G79/G167</f>
        <v>1.595667835730607E-05</v>
      </c>
    </row>
    <row r="80" spans="1:11" ht="24" customHeight="1">
      <c r="A80" s="355"/>
      <c r="B80" s="44" t="s">
        <v>78</v>
      </c>
      <c r="C80" s="129"/>
      <c r="D80" s="129"/>
      <c r="E80" s="129" t="s">
        <v>35</v>
      </c>
      <c r="F80" s="107">
        <v>16810</v>
      </c>
      <c r="G80" s="419">
        <v>11083.98</v>
      </c>
      <c r="H80" s="419">
        <f>G80</f>
        <v>11083.98</v>
      </c>
      <c r="I80" s="419"/>
      <c r="J80" s="550">
        <f t="shared" si="4"/>
        <v>0.6593682331945271</v>
      </c>
      <c r="K80" s="551">
        <f>G80/G167</f>
        <v>0.0005817878413776754</v>
      </c>
    </row>
    <row r="81" spans="1:11" ht="20.25" customHeight="1">
      <c r="A81" s="227"/>
      <c r="B81" s="44" t="s">
        <v>928</v>
      </c>
      <c r="C81" s="54"/>
      <c r="D81" s="552"/>
      <c r="E81" s="129" t="s">
        <v>33</v>
      </c>
      <c r="F81" s="107">
        <v>444</v>
      </c>
      <c r="G81" s="419">
        <v>372.83</v>
      </c>
      <c r="H81" s="419">
        <f>G81</f>
        <v>372.83</v>
      </c>
      <c r="I81" s="419"/>
      <c r="J81" s="550">
        <f t="shared" si="4"/>
        <v>0.8397072072072072</v>
      </c>
      <c r="K81" s="551">
        <f>G81/G167</f>
        <v>1.9569501289323753E-05</v>
      </c>
    </row>
    <row r="82" spans="1:11" ht="20.25" customHeight="1">
      <c r="A82" s="539" t="s">
        <v>929</v>
      </c>
      <c r="B82" s="543" t="s">
        <v>565</v>
      </c>
      <c r="C82" s="541"/>
      <c r="D82" s="541">
        <v>80130</v>
      </c>
      <c r="E82" s="541"/>
      <c r="F82" s="537">
        <f>SUM(F83:F88)</f>
        <v>86871</v>
      </c>
      <c r="G82" s="538">
        <f>SUM(G83:G88)</f>
        <v>53359.909999999996</v>
      </c>
      <c r="H82" s="538">
        <f>SUM(H83:H88)</f>
        <v>53266.81</v>
      </c>
      <c r="I82" s="538">
        <f>SUM(I83:I88)</f>
        <v>93.1</v>
      </c>
      <c r="J82" s="557">
        <f t="shared" si="4"/>
        <v>0.6142430730623568</v>
      </c>
      <c r="K82" s="562">
        <f>G82/G167</f>
        <v>0.0028008122402789462</v>
      </c>
    </row>
    <row r="83" spans="1:11" ht="23.25" customHeight="1">
      <c r="A83" s="227"/>
      <c r="B83" s="44" t="s">
        <v>78</v>
      </c>
      <c r="C83" s="54"/>
      <c r="D83" s="552"/>
      <c r="E83" s="129" t="s">
        <v>35</v>
      </c>
      <c r="F83" s="107">
        <v>32160</v>
      </c>
      <c r="G83" s="419">
        <v>14361.89</v>
      </c>
      <c r="H83" s="419">
        <f>G83</f>
        <v>14361.89</v>
      </c>
      <c r="I83" s="419"/>
      <c r="J83" s="550">
        <f t="shared" si="4"/>
        <v>0.44657618159203977</v>
      </c>
      <c r="K83" s="551">
        <f>G83/G167</f>
        <v>0.0007538423004375343</v>
      </c>
    </row>
    <row r="84" spans="1:11" ht="20.25" customHeight="1">
      <c r="A84" s="227"/>
      <c r="B84" s="44" t="s">
        <v>934</v>
      </c>
      <c r="C84" s="54"/>
      <c r="D84" s="552"/>
      <c r="E84" s="129" t="s">
        <v>36</v>
      </c>
      <c r="F84" s="107">
        <v>45385</v>
      </c>
      <c r="G84" s="419">
        <v>29358.9</v>
      </c>
      <c r="H84" s="419">
        <f>G84</f>
        <v>29358.9</v>
      </c>
      <c r="I84" s="419"/>
      <c r="J84" s="550">
        <f t="shared" si="4"/>
        <v>0.6468855348683487</v>
      </c>
      <c r="K84" s="551">
        <f>G84/G167</f>
        <v>0.001541021461264188</v>
      </c>
    </row>
    <row r="85" spans="1:11" ht="20.25" customHeight="1">
      <c r="A85" s="227"/>
      <c r="B85" s="44" t="s">
        <v>730</v>
      </c>
      <c r="C85" s="54"/>
      <c r="D85" s="552"/>
      <c r="E85" s="129" t="s">
        <v>729</v>
      </c>
      <c r="F85" s="107">
        <v>0</v>
      </c>
      <c r="G85" s="419">
        <v>93.1</v>
      </c>
      <c r="H85" s="419"/>
      <c r="I85" s="419">
        <f>G85</f>
        <v>93.1</v>
      </c>
      <c r="J85" s="550">
        <v>0</v>
      </c>
      <c r="K85" s="551">
        <f>G85/G168</f>
        <v>2.6612955262658877E-05</v>
      </c>
    </row>
    <row r="86" spans="1:11" ht="20.25" customHeight="1">
      <c r="A86" s="227"/>
      <c r="B86" s="44" t="s">
        <v>928</v>
      </c>
      <c r="C86" s="54"/>
      <c r="D86" s="552"/>
      <c r="E86" s="129" t="s">
        <v>33</v>
      </c>
      <c r="F86" s="107">
        <v>368</v>
      </c>
      <c r="G86" s="419">
        <v>336.75</v>
      </c>
      <c r="H86" s="419">
        <f>G86</f>
        <v>336.75</v>
      </c>
      <c r="I86" s="419"/>
      <c r="J86" s="550">
        <f t="shared" si="4"/>
        <v>0.9150815217391305</v>
      </c>
      <c r="K86" s="551">
        <f>G86/G167</f>
        <v>1.7675695515864536E-05</v>
      </c>
    </row>
    <row r="87" spans="1:11" ht="20.25" customHeight="1">
      <c r="A87" s="227"/>
      <c r="B87" s="44" t="s">
        <v>951</v>
      </c>
      <c r="C87" s="54"/>
      <c r="D87" s="552"/>
      <c r="E87" s="129" t="s">
        <v>37</v>
      </c>
      <c r="F87" s="107">
        <v>6672</v>
      </c>
      <c r="G87" s="419">
        <v>6923.2</v>
      </c>
      <c r="H87" s="419">
        <f>G87</f>
        <v>6923.2</v>
      </c>
      <c r="I87" s="419"/>
      <c r="J87" s="550">
        <f t="shared" si="4"/>
        <v>1.0376498800959233</v>
      </c>
      <c r="K87" s="551">
        <f>G87/G167</f>
        <v>0.0003633923539582282</v>
      </c>
    </row>
    <row r="88" spans="1:11" ht="21" customHeight="1">
      <c r="A88" s="227"/>
      <c r="B88" s="44" t="s">
        <v>985</v>
      </c>
      <c r="C88" s="54"/>
      <c r="D88" s="552"/>
      <c r="E88" s="129" t="s">
        <v>987</v>
      </c>
      <c r="F88" s="107">
        <v>2286</v>
      </c>
      <c r="G88" s="419">
        <v>2286.07</v>
      </c>
      <c r="H88" s="419">
        <f>G88</f>
        <v>2286.07</v>
      </c>
      <c r="I88" s="419"/>
      <c r="J88" s="550">
        <f t="shared" si="4"/>
        <v>1.0000306211723535</v>
      </c>
      <c r="K88" s="551"/>
    </row>
    <row r="89" spans="1:11" ht="21" customHeight="1">
      <c r="A89" s="539" t="s">
        <v>988</v>
      </c>
      <c r="B89" s="543" t="s">
        <v>989</v>
      </c>
      <c r="C89" s="541"/>
      <c r="D89" s="541">
        <v>80147</v>
      </c>
      <c r="E89" s="541"/>
      <c r="F89" s="537">
        <f>F90</f>
        <v>90000</v>
      </c>
      <c r="G89" s="538">
        <f>G90</f>
        <v>0</v>
      </c>
      <c r="H89" s="538">
        <f>H90</f>
        <v>0</v>
      </c>
      <c r="I89" s="538">
        <f>I90</f>
        <v>0</v>
      </c>
      <c r="J89" s="557">
        <f t="shared" si="4"/>
        <v>0</v>
      </c>
      <c r="K89" s="562">
        <f>G89/G167</f>
        <v>0</v>
      </c>
    </row>
    <row r="90" spans="1:11" ht="27" customHeight="1">
      <c r="A90" s="227"/>
      <c r="B90" s="44" t="s">
        <v>984</v>
      </c>
      <c r="C90" s="54"/>
      <c r="D90" s="129"/>
      <c r="E90" s="129" t="s">
        <v>983</v>
      </c>
      <c r="F90" s="107">
        <v>90000</v>
      </c>
      <c r="G90" s="419">
        <v>0</v>
      </c>
      <c r="H90" s="419"/>
      <c r="I90" s="419">
        <f>G90</f>
        <v>0</v>
      </c>
      <c r="J90" s="550">
        <f t="shared" si="4"/>
        <v>0</v>
      </c>
      <c r="K90" s="551">
        <v>0</v>
      </c>
    </row>
    <row r="91" spans="1:11" ht="21.75" customHeight="1">
      <c r="A91" s="539" t="s">
        <v>960</v>
      </c>
      <c r="B91" s="543" t="s">
        <v>990</v>
      </c>
      <c r="C91" s="541"/>
      <c r="D91" s="541">
        <v>80148</v>
      </c>
      <c r="E91" s="542"/>
      <c r="F91" s="537">
        <f>SUM(F92:F93)</f>
        <v>2500</v>
      </c>
      <c r="G91" s="538">
        <f>SUM(G92:G93)</f>
        <v>4126.8</v>
      </c>
      <c r="H91" s="538">
        <f>SUM(H92:H93)</f>
        <v>4126.8</v>
      </c>
      <c r="I91" s="538">
        <f>SUM(I92:I93)</f>
        <v>0</v>
      </c>
      <c r="J91" s="557">
        <f t="shared" si="4"/>
        <v>1.65072</v>
      </c>
      <c r="K91" s="562">
        <f>G91/G167</f>
        <v>0.0002166119087004299</v>
      </c>
    </row>
    <row r="92" spans="1:11" ht="21.75" customHeight="1">
      <c r="A92" s="642"/>
      <c r="B92" s="44" t="s">
        <v>78</v>
      </c>
      <c r="C92" s="643"/>
      <c r="D92" s="643"/>
      <c r="E92" s="644" t="s">
        <v>35</v>
      </c>
      <c r="F92" s="645">
        <v>0</v>
      </c>
      <c r="G92" s="646">
        <v>50</v>
      </c>
      <c r="H92" s="646">
        <f>G92</f>
        <v>50</v>
      </c>
      <c r="I92" s="646"/>
      <c r="J92" s="647"/>
      <c r="K92" s="648"/>
    </row>
    <row r="93" spans="1:11" ht="21" customHeight="1">
      <c r="A93" s="227"/>
      <c r="B93" s="44" t="s">
        <v>934</v>
      </c>
      <c r="C93" s="54"/>
      <c r="D93" s="54"/>
      <c r="E93" s="129" t="s">
        <v>36</v>
      </c>
      <c r="F93" s="107">
        <v>2500</v>
      </c>
      <c r="G93" s="419">
        <v>4076.8</v>
      </c>
      <c r="H93" s="419">
        <f>G93</f>
        <v>4076.8</v>
      </c>
      <c r="I93" s="419"/>
      <c r="J93" s="550">
        <f t="shared" si="4"/>
        <v>1.6307200000000002</v>
      </c>
      <c r="K93" s="551">
        <f>G93/G167</f>
        <v>0.0002139874550232414</v>
      </c>
    </row>
    <row r="94" spans="1:11" ht="21" customHeight="1">
      <c r="A94" s="539" t="s">
        <v>961</v>
      </c>
      <c r="B94" s="579" t="s">
        <v>473</v>
      </c>
      <c r="C94" s="539"/>
      <c r="D94" s="539">
        <v>80195</v>
      </c>
      <c r="E94" s="539"/>
      <c r="F94" s="580">
        <f>F95+F96</f>
        <v>173623</v>
      </c>
      <c r="G94" s="585">
        <f>G95+G96</f>
        <v>95558.41</v>
      </c>
      <c r="H94" s="585">
        <f>H95+H96</f>
        <v>95558.41</v>
      </c>
      <c r="I94" s="585">
        <f>I95+I96</f>
        <v>0</v>
      </c>
      <c r="J94" s="570">
        <f t="shared" si="4"/>
        <v>0.5503787516630861</v>
      </c>
      <c r="K94" s="571">
        <f>G94/G168</f>
        <v>0.027315700218053865</v>
      </c>
    </row>
    <row r="95" spans="1:11" ht="21" customHeight="1">
      <c r="A95" s="227"/>
      <c r="B95" s="44" t="s">
        <v>78</v>
      </c>
      <c r="C95" s="54"/>
      <c r="D95" s="54"/>
      <c r="E95" s="129" t="s">
        <v>35</v>
      </c>
      <c r="F95" s="107">
        <v>80000</v>
      </c>
      <c r="G95" s="419">
        <v>24039.69</v>
      </c>
      <c r="H95" s="419">
        <f>G95</f>
        <v>24039.69</v>
      </c>
      <c r="I95" s="419"/>
      <c r="J95" s="550">
        <f t="shared" si="4"/>
        <v>0.300496125</v>
      </c>
      <c r="K95" s="551">
        <f>G95/G169</f>
        <v>0.06634704677869342</v>
      </c>
    </row>
    <row r="96" spans="1:11" ht="21" customHeight="1">
      <c r="A96" s="227"/>
      <c r="B96" s="44" t="s">
        <v>934</v>
      </c>
      <c r="C96" s="54"/>
      <c r="D96" s="54"/>
      <c r="E96" s="129" t="s">
        <v>36</v>
      </c>
      <c r="F96" s="107">
        <v>93623</v>
      </c>
      <c r="G96" s="419">
        <v>71518.72</v>
      </c>
      <c r="H96" s="419">
        <f>G96</f>
        <v>71518.72</v>
      </c>
      <c r="I96" s="419"/>
      <c r="J96" s="550">
        <f t="shared" si="4"/>
        <v>0.7639011781293058</v>
      </c>
      <c r="K96" s="551">
        <f>G96/G170</f>
        <v>0.029859247368168355</v>
      </c>
    </row>
    <row r="97" spans="1:11" s="11" customFormat="1" ht="20.25" customHeight="1">
      <c r="A97" s="499" t="s">
        <v>939</v>
      </c>
      <c r="B97" s="80" t="s">
        <v>959</v>
      </c>
      <c r="C97" s="87">
        <v>851</v>
      </c>
      <c r="D97" s="82"/>
      <c r="E97" s="84"/>
      <c r="F97" s="245">
        <f>F98+F104+F106</f>
        <v>2012669</v>
      </c>
      <c r="G97" s="416">
        <f>G98+G104+G106</f>
        <v>1329535.21</v>
      </c>
      <c r="H97" s="416">
        <f>H98+H104+H106</f>
        <v>446316</v>
      </c>
      <c r="I97" s="416">
        <f>I98+I104+I106</f>
        <v>883219.21</v>
      </c>
      <c r="J97" s="297">
        <f t="shared" si="4"/>
        <v>0.660583141092748</v>
      </c>
      <c r="K97" s="500">
        <f>G97/G167</f>
        <v>0.06978607141672163</v>
      </c>
    </row>
    <row r="98" spans="1:11" ht="20.25" customHeight="1">
      <c r="A98" s="539" t="s">
        <v>926</v>
      </c>
      <c r="B98" s="543" t="s">
        <v>605</v>
      </c>
      <c r="C98" s="541"/>
      <c r="D98" s="541">
        <v>85111</v>
      </c>
      <c r="E98" s="542"/>
      <c r="F98" s="537">
        <f>F99+F100+F101+F102+F103</f>
        <v>975301</v>
      </c>
      <c r="G98" s="538">
        <f>SUM(G99:G103)</f>
        <v>760279.21</v>
      </c>
      <c r="H98" s="538">
        <f>H99+H100+H101+H102+H103</f>
        <v>27060</v>
      </c>
      <c r="I98" s="538">
        <f>I99+I100+I101+I102+I103</f>
        <v>733219.21</v>
      </c>
      <c r="J98" s="557">
        <f t="shared" si="4"/>
        <v>0.7795328929222876</v>
      </c>
      <c r="K98" s="562">
        <f>G98/G167</f>
        <v>0.03990635136748932</v>
      </c>
    </row>
    <row r="99" spans="1:11" ht="21.75" customHeight="1">
      <c r="A99" s="227"/>
      <c r="B99" s="44" t="s">
        <v>78</v>
      </c>
      <c r="C99" s="54"/>
      <c r="D99" s="54"/>
      <c r="E99" s="129" t="s">
        <v>35</v>
      </c>
      <c r="F99" s="107">
        <v>54120</v>
      </c>
      <c r="G99" s="419">
        <v>27060</v>
      </c>
      <c r="H99" s="419">
        <f>G99</f>
        <v>27060</v>
      </c>
      <c r="I99" s="419"/>
      <c r="J99" s="550">
        <f t="shared" si="4"/>
        <v>0.5</v>
      </c>
      <c r="K99" s="551">
        <f>G99/G167</f>
        <v>0.001420354330094415</v>
      </c>
    </row>
    <row r="100" spans="1:11" ht="21" customHeight="1">
      <c r="A100" s="227"/>
      <c r="B100" s="44" t="s">
        <v>781</v>
      </c>
      <c r="C100" s="54"/>
      <c r="D100" s="54"/>
      <c r="E100" s="129" t="s">
        <v>804</v>
      </c>
      <c r="F100" s="107">
        <v>474803</v>
      </c>
      <c r="G100" s="419">
        <v>346618.17</v>
      </c>
      <c r="H100" s="419"/>
      <c r="I100" s="419">
        <f>G100</f>
        <v>346618.17</v>
      </c>
      <c r="J100" s="550">
        <f t="shared" si="4"/>
        <v>0.7300252315170712</v>
      </c>
      <c r="K100" s="551">
        <f>G100/G167</f>
        <v>0.018193666616736957</v>
      </c>
    </row>
    <row r="101" spans="1:11" ht="21.75" customHeight="1">
      <c r="A101" s="227"/>
      <c r="B101" s="44" t="s">
        <v>972</v>
      </c>
      <c r="C101" s="54"/>
      <c r="D101" s="54"/>
      <c r="E101" s="129" t="s">
        <v>983</v>
      </c>
      <c r="F101" s="107">
        <v>25000</v>
      </c>
      <c r="G101" s="419">
        <v>0</v>
      </c>
      <c r="H101" s="419"/>
      <c r="I101" s="419">
        <f>G101</f>
        <v>0</v>
      </c>
      <c r="J101" s="550">
        <f t="shared" si="4"/>
        <v>0</v>
      </c>
      <c r="K101" s="551">
        <f>G101/G167</f>
        <v>0</v>
      </c>
    </row>
    <row r="102" spans="1:11" ht="24" customHeight="1">
      <c r="A102" s="227"/>
      <c r="B102" s="44" t="s">
        <v>973</v>
      </c>
      <c r="C102" s="54"/>
      <c r="D102" s="552"/>
      <c r="E102" s="129" t="s">
        <v>22</v>
      </c>
      <c r="F102" s="107">
        <v>101912</v>
      </c>
      <c r="G102" s="419">
        <v>67135.04</v>
      </c>
      <c r="H102" s="419"/>
      <c r="I102" s="419">
        <f>G102</f>
        <v>67135.04</v>
      </c>
      <c r="J102" s="550">
        <f t="shared" si="4"/>
        <v>0.6587550043174503</v>
      </c>
      <c r="K102" s="551">
        <f>G102/G167</f>
        <v>0.003523856051923938</v>
      </c>
    </row>
    <row r="103" spans="1:11" ht="24" customHeight="1">
      <c r="A103" s="227"/>
      <c r="B103" s="44" t="s">
        <v>938</v>
      </c>
      <c r="C103" s="54"/>
      <c r="D103" s="552"/>
      <c r="E103" s="129" t="s">
        <v>780</v>
      </c>
      <c r="F103" s="107">
        <v>319466</v>
      </c>
      <c r="G103" s="419">
        <v>319466</v>
      </c>
      <c r="H103" s="419"/>
      <c r="I103" s="419">
        <f>G103</f>
        <v>319466</v>
      </c>
      <c r="J103" s="550">
        <f t="shared" si="4"/>
        <v>1</v>
      </c>
      <c r="K103" s="551">
        <f>G103/G167</f>
        <v>0.016768474368734014</v>
      </c>
    </row>
    <row r="104" spans="1:11" ht="26.25" customHeight="1">
      <c r="A104" s="539" t="s">
        <v>929</v>
      </c>
      <c r="B104" s="581" t="s">
        <v>991</v>
      </c>
      <c r="C104" s="539"/>
      <c r="D104" s="539">
        <v>85117</v>
      </c>
      <c r="E104" s="539"/>
      <c r="F104" s="580">
        <f>F105</f>
        <v>150000</v>
      </c>
      <c r="G104" s="585">
        <f>G105</f>
        <v>150000</v>
      </c>
      <c r="H104" s="585">
        <f>H105</f>
        <v>0</v>
      </c>
      <c r="I104" s="585">
        <f>I105</f>
        <v>150000</v>
      </c>
      <c r="J104" s="557">
        <f t="shared" si="4"/>
        <v>1</v>
      </c>
      <c r="K104" s="562">
        <f>G104/G168</f>
        <v>0.042878015997839226</v>
      </c>
    </row>
    <row r="105" spans="1:11" ht="23.25" customHeight="1">
      <c r="A105" s="227"/>
      <c r="B105" s="44" t="s">
        <v>938</v>
      </c>
      <c r="C105" s="54"/>
      <c r="D105" s="552"/>
      <c r="E105" s="129" t="s">
        <v>992</v>
      </c>
      <c r="F105" s="107">
        <v>150000</v>
      </c>
      <c r="G105" s="419">
        <v>150000</v>
      </c>
      <c r="H105" s="419"/>
      <c r="I105" s="419">
        <f>G105</f>
        <v>150000</v>
      </c>
      <c r="J105" s="550">
        <f t="shared" si="4"/>
        <v>1</v>
      </c>
      <c r="K105" s="551">
        <f>G105/G169</f>
        <v>0.41398441563947014</v>
      </c>
    </row>
    <row r="106" spans="1:11" ht="24.75" customHeight="1">
      <c r="A106" s="539" t="s">
        <v>958</v>
      </c>
      <c r="B106" s="543" t="s">
        <v>982</v>
      </c>
      <c r="C106" s="541"/>
      <c r="D106" s="541">
        <v>85156</v>
      </c>
      <c r="E106" s="543"/>
      <c r="F106" s="537">
        <f>F107</f>
        <v>887368</v>
      </c>
      <c r="G106" s="538">
        <f>G107</f>
        <v>419256</v>
      </c>
      <c r="H106" s="538">
        <f>H107</f>
        <v>419256</v>
      </c>
      <c r="I106" s="538">
        <f>I107</f>
        <v>0</v>
      </c>
      <c r="J106" s="557">
        <f t="shared" si="4"/>
        <v>0.4724713985629412</v>
      </c>
      <c r="K106" s="562">
        <f>G106/G167</f>
        <v>0.02200635901766682</v>
      </c>
    </row>
    <row r="107" spans="1:11" ht="21" customHeight="1">
      <c r="A107" s="355"/>
      <c r="B107" s="44" t="s">
        <v>940</v>
      </c>
      <c r="C107" s="54"/>
      <c r="D107" s="54"/>
      <c r="E107" s="54">
        <v>2110</v>
      </c>
      <c r="F107" s="107">
        <v>887368</v>
      </c>
      <c r="G107" s="419">
        <v>419256</v>
      </c>
      <c r="H107" s="419">
        <f>G107</f>
        <v>419256</v>
      </c>
      <c r="I107" s="419"/>
      <c r="J107" s="550">
        <f t="shared" si="4"/>
        <v>0.4724713985629412</v>
      </c>
      <c r="K107" s="551">
        <f>G107/G167</f>
        <v>0.02200635901766682</v>
      </c>
    </row>
    <row r="108" spans="1:11" ht="16.5" customHeight="1">
      <c r="A108" s="499" t="s">
        <v>941</v>
      </c>
      <c r="B108" s="80" t="s">
        <v>501</v>
      </c>
      <c r="C108" s="87">
        <v>852</v>
      </c>
      <c r="D108" s="87"/>
      <c r="E108" s="82"/>
      <c r="F108" s="254">
        <f>F109+F114+F118+F120+F124+F128+F130</f>
        <v>1451624</v>
      </c>
      <c r="G108" s="415">
        <f>G109+G114+G118+G120+G124+G128+G130</f>
        <v>706030.31</v>
      </c>
      <c r="H108" s="415">
        <f>H109+H114+H118+H120+H124+H128+H130</f>
        <v>706030.31</v>
      </c>
      <c r="I108" s="415">
        <f>I109+I114+I118+I120+I124+I128+I130</f>
        <v>0</v>
      </c>
      <c r="J108" s="297">
        <f t="shared" si="4"/>
        <v>0.48637271772855784</v>
      </c>
      <c r="K108" s="500">
        <f>G108/G167</f>
        <v>0.03705887686572071</v>
      </c>
    </row>
    <row r="109" spans="1:11" ht="25.5" customHeight="1">
      <c r="A109" s="539" t="s">
        <v>926</v>
      </c>
      <c r="B109" s="543" t="s">
        <v>777</v>
      </c>
      <c r="C109" s="542"/>
      <c r="D109" s="542" t="s">
        <v>502</v>
      </c>
      <c r="E109" s="542"/>
      <c r="F109" s="537">
        <f>F110+F111+F112+F113</f>
        <v>87414</v>
      </c>
      <c r="G109" s="538">
        <f>G110+G111+G112+G113</f>
        <v>33289.97</v>
      </c>
      <c r="H109" s="538">
        <f>H110+H111+H112+H113</f>
        <v>33289.97</v>
      </c>
      <c r="I109" s="538">
        <f>I110+I111+I112+I113</f>
        <v>0</v>
      </c>
      <c r="J109" s="557">
        <f t="shared" si="4"/>
        <v>0.3808311025693825</v>
      </c>
      <c r="K109" s="562">
        <f>G109/G167</f>
        <v>0.0017473596835998959</v>
      </c>
    </row>
    <row r="110" spans="1:11" ht="23.25" customHeight="1">
      <c r="A110" s="227"/>
      <c r="B110" s="44" t="s">
        <v>745</v>
      </c>
      <c r="C110" s="563"/>
      <c r="D110" s="563"/>
      <c r="E110" s="129" t="s">
        <v>746</v>
      </c>
      <c r="F110" s="107">
        <v>500</v>
      </c>
      <c r="G110" s="419">
        <v>560.73</v>
      </c>
      <c r="H110" s="419">
        <f>G110</f>
        <v>560.73</v>
      </c>
      <c r="I110" s="419"/>
      <c r="J110" s="550">
        <f t="shared" si="4"/>
        <v>1.1214600000000001</v>
      </c>
      <c r="K110" s="551">
        <f>G110/G167</f>
        <v>2.943219820819813E-05</v>
      </c>
    </row>
    <row r="111" spans="1:11" ht="17.25" customHeight="1">
      <c r="A111" s="227"/>
      <c r="B111" s="44" t="s">
        <v>928</v>
      </c>
      <c r="C111" s="129"/>
      <c r="D111" s="129"/>
      <c r="E111" s="129" t="s">
        <v>33</v>
      </c>
      <c r="F111" s="107">
        <v>200</v>
      </c>
      <c r="G111" s="419">
        <v>50.75</v>
      </c>
      <c r="H111" s="419">
        <f>G111</f>
        <v>50.75</v>
      </c>
      <c r="I111" s="419"/>
      <c r="J111" s="550">
        <f t="shared" si="4"/>
        <v>0.25375</v>
      </c>
      <c r="K111" s="551">
        <f>G111/G167</f>
        <v>2.6638204823463257E-06</v>
      </c>
    </row>
    <row r="112" spans="1:11" ht="17.25" customHeight="1">
      <c r="A112" s="227"/>
      <c r="B112" s="44" t="s">
        <v>943</v>
      </c>
      <c r="C112" s="129"/>
      <c r="D112" s="129"/>
      <c r="E112" s="129" t="s">
        <v>374</v>
      </c>
      <c r="F112" s="107">
        <v>15000</v>
      </c>
      <c r="G112" s="419">
        <v>1500</v>
      </c>
      <c r="H112" s="419">
        <f>G112</f>
        <v>1500</v>
      </c>
      <c r="I112" s="419"/>
      <c r="J112" s="550">
        <f t="shared" si="4"/>
        <v>0.1</v>
      </c>
      <c r="K112" s="551">
        <v>68</v>
      </c>
    </row>
    <row r="113" spans="1:11" ht="22.5" customHeight="1">
      <c r="A113" s="227"/>
      <c r="B113" s="44" t="s">
        <v>942</v>
      </c>
      <c r="C113" s="552"/>
      <c r="D113" s="54"/>
      <c r="E113" s="54">
        <v>2320</v>
      </c>
      <c r="F113" s="107">
        <v>71714</v>
      </c>
      <c r="G113" s="419">
        <v>31178.49</v>
      </c>
      <c r="H113" s="419">
        <f>G113</f>
        <v>31178.49</v>
      </c>
      <c r="I113" s="419"/>
      <c r="J113" s="550">
        <f t="shared" si="4"/>
        <v>0.4347615528348719</v>
      </c>
      <c r="K113" s="551">
        <f>G113/G167</f>
        <v>0.0016365300545936965</v>
      </c>
    </row>
    <row r="114" spans="1:11" ht="17.25" customHeight="1">
      <c r="A114" s="539" t="s">
        <v>929</v>
      </c>
      <c r="B114" s="543" t="s">
        <v>650</v>
      </c>
      <c r="C114" s="542"/>
      <c r="D114" s="542" t="s">
        <v>503</v>
      </c>
      <c r="E114" s="542"/>
      <c r="F114" s="537">
        <f>F115+F116+F117</f>
        <v>902516</v>
      </c>
      <c r="G114" s="538">
        <f>G115+G116+G117</f>
        <v>460527.96</v>
      </c>
      <c r="H114" s="538">
        <f>H115+H116+H117</f>
        <v>460527.96</v>
      </c>
      <c r="I114" s="538">
        <f>I115+I116+I117</f>
        <v>0</v>
      </c>
      <c r="J114" s="557">
        <f t="shared" si="4"/>
        <v>0.5102712417286785</v>
      </c>
      <c r="K114" s="562">
        <f>G114/G167</f>
        <v>0.024172685961402353</v>
      </c>
    </row>
    <row r="115" spans="1:11" ht="15.75" customHeight="1">
      <c r="A115" s="355"/>
      <c r="B115" s="44" t="s">
        <v>934</v>
      </c>
      <c r="C115" s="129"/>
      <c r="D115" s="129"/>
      <c r="E115" s="129" t="s">
        <v>36</v>
      </c>
      <c r="F115" s="107">
        <v>560000</v>
      </c>
      <c r="G115" s="419">
        <v>276410.45</v>
      </c>
      <c r="H115" s="419">
        <f>G115</f>
        <v>276410.45</v>
      </c>
      <c r="I115" s="419"/>
      <c r="J115" s="550">
        <f t="shared" si="4"/>
        <v>0.4935900892857143</v>
      </c>
      <c r="K115" s="551">
        <f>G115/G167</f>
        <v>0.014508528438316551</v>
      </c>
    </row>
    <row r="116" spans="1:11" ht="13.5" customHeight="1">
      <c r="A116" s="355"/>
      <c r="B116" s="44" t="s">
        <v>928</v>
      </c>
      <c r="C116" s="129"/>
      <c r="D116" s="129"/>
      <c r="E116" s="129" t="s">
        <v>33</v>
      </c>
      <c r="F116" s="107">
        <v>200</v>
      </c>
      <c r="G116" s="419">
        <v>141.51</v>
      </c>
      <c r="H116" s="419">
        <f>G116</f>
        <v>141.51</v>
      </c>
      <c r="I116" s="419"/>
      <c r="J116" s="550">
        <f t="shared" si="4"/>
        <v>0.7075499999999999</v>
      </c>
      <c r="K116" s="551">
        <f>G116/G167</f>
        <v>7.427728797178887E-06</v>
      </c>
    </row>
    <row r="117" spans="1:11" ht="15.75" customHeight="1">
      <c r="A117" s="355"/>
      <c r="B117" s="44" t="s">
        <v>943</v>
      </c>
      <c r="C117" s="54"/>
      <c r="D117" s="552"/>
      <c r="E117" s="54">
        <v>2130</v>
      </c>
      <c r="F117" s="107">
        <v>342316</v>
      </c>
      <c r="G117" s="419">
        <v>183976</v>
      </c>
      <c r="H117" s="419">
        <f>G117</f>
        <v>183976</v>
      </c>
      <c r="I117" s="419"/>
      <c r="J117" s="550">
        <f t="shared" si="4"/>
        <v>0.5374449339207048</v>
      </c>
      <c r="K117" s="551">
        <f>G117/G167</f>
        <v>0.009656729794288622</v>
      </c>
    </row>
    <row r="118" spans="1:11" ht="16.5" customHeight="1">
      <c r="A118" s="539" t="s">
        <v>958</v>
      </c>
      <c r="B118" s="544" t="s">
        <v>944</v>
      </c>
      <c r="C118" s="545"/>
      <c r="D118" s="544">
        <v>85203</v>
      </c>
      <c r="E118" s="545"/>
      <c r="F118" s="547">
        <f>F119</f>
        <v>309166</v>
      </c>
      <c r="G118" s="548">
        <f>G119</f>
        <v>157475</v>
      </c>
      <c r="H118" s="548">
        <f>H119</f>
        <v>157475</v>
      </c>
      <c r="I118" s="548">
        <f>I119</f>
        <v>0</v>
      </c>
      <c r="J118" s="557">
        <f t="shared" si="4"/>
        <v>0.5093541980683516</v>
      </c>
      <c r="K118" s="562">
        <f>G118/G167</f>
        <v>0.008265716856305175</v>
      </c>
    </row>
    <row r="119" spans="1:11" ht="25.5" customHeight="1">
      <c r="A119" s="355"/>
      <c r="B119" s="44" t="s">
        <v>940</v>
      </c>
      <c r="C119" s="54"/>
      <c r="D119" s="552"/>
      <c r="E119" s="54">
        <v>2110</v>
      </c>
      <c r="F119" s="107">
        <v>309166</v>
      </c>
      <c r="G119" s="419">
        <v>157475</v>
      </c>
      <c r="H119" s="419">
        <f>G119</f>
        <v>157475</v>
      </c>
      <c r="I119" s="419"/>
      <c r="J119" s="550">
        <f t="shared" si="4"/>
        <v>0.5093541980683516</v>
      </c>
      <c r="K119" s="551">
        <f>G119/G167</f>
        <v>0.008265716856305175</v>
      </c>
    </row>
    <row r="120" spans="1:11" ht="18.75" customHeight="1">
      <c r="A120" s="539" t="s">
        <v>960</v>
      </c>
      <c r="B120" s="543" t="s">
        <v>778</v>
      </c>
      <c r="C120" s="542"/>
      <c r="D120" s="542" t="s">
        <v>508</v>
      </c>
      <c r="E120" s="542"/>
      <c r="F120" s="537">
        <f>SUM(F121:F123)</f>
        <v>82959</v>
      </c>
      <c r="G120" s="538">
        <f>SUM(G121:G123)</f>
        <v>39666.22</v>
      </c>
      <c r="H120" s="538">
        <f>SUM(H121:H123)</f>
        <v>39666.22</v>
      </c>
      <c r="I120" s="538">
        <f>SUM(I121:I123)</f>
        <v>0</v>
      </c>
      <c r="J120" s="557">
        <f t="shared" si="4"/>
        <v>0.47814245591195653</v>
      </c>
      <c r="K120" s="562">
        <f>G120/G167</f>
        <v>0.002082043138783359</v>
      </c>
    </row>
    <row r="121" spans="1:11" ht="24" customHeight="1">
      <c r="A121" s="355"/>
      <c r="B121" s="44" t="s">
        <v>745</v>
      </c>
      <c r="C121" s="129"/>
      <c r="D121" s="129"/>
      <c r="E121" s="129" t="s">
        <v>746</v>
      </c>
      <c r="F121" s="107">
        <v>500</v>
      </c>
      <c r="G121" s="419">
        <v>342</v>
      </c>
      <c r="H121" s="419">
        <f>G121</f>
        <v>342</v>
      </c>
      <c r="I121" s="419"/>
      <c r="J121" s="550">
        <f t="shared" si="4"/>
        <v>0.684</v>
      </c>
      <c r="K121" s="551">
        <f>G121/G167</f>
        <v>1.7951263151969326E-05</v>
      </c>
    </row>
    <row r="122" spans="1:11" ht="24" customHeight="1">
      <c r="A122" s="355"/>
      <c r="B122" s="44" t="s">
        <v>364</v>
      </c>
      <c r="C122" s="129"/>
      <c r="D122" s="129"/>
      <c r="E122" s="129" t="s">
        <v>463</v>
      </c>
      <c r="F122" s="107">
        <v>32854</v>
      </c>
      <c r="G122" s="419">
        <v>13689.02</v>
      </c>
      <c r="H122" s="419">
        <f>G122</f>
        <v>13689.02</v>
      </c>
      <c r="I122" s="419"/>
      <c r="J122" s="550">
        <f t="shared" si="4"/>
        <v>0.4166622024715408</v>
      </c>
      <c r="K122" s="551"/>
    </row>
    <row r="123" spans="1:11" ht="24" customHeight="1">
      <c r="A123" s="355"/>
      <c r="B123" s="44" t="s">
        <v>942</v>
      </c>
      <c r="C123" s="129"/>
      <c r="D123" s="129"/>
      <c r="E123" s="129" t="s">
        <v>583</v>
      </c>
      <c r="F123" s="107">
        <v>49605</v>
      </c>
      <c r="G123" s="419">
        <v>25635.2</v>
      </c>
      <c r="H123" s="419">
        <f>G123</f>
        <v>25635.2</v>
      </c>
      <c r="I123" s="419"/>
      <c r="J123" s="550">
        <f t="shared" si="4"/>
        <v>0.5167866142525955</v>
      </c>
      <c r="K123" s="551">
        <f>G123/G167</f>
        <v>0.0013455678981092519</v>
      </c>
    </row>
    <row r="124" spans="1:11" ht="16.5" customHeight="1">
      <c r="A124" s="539" t="s">
        <v>961</v>
      </c>
      <c r="B124" s="543" t="s">
        <v>126</v>
      </c>
      <c r="C124" s="542"/>
      <c r="D124" s="542" t="s">
        <v>504</v>
      </c>
      <c r="E124" s="542"/>
      <c r="F124" s="537">
        <f>F125+F126+F127</f>
        <v>11000</v>
      </c>
      <c r="G124" s="538">
        <f>G125+G126+G127</f>
        <v>10699.78</v>
      </c>
      <c r="H124" s="538">
        <f>H125+H126+H127</f>
        <v>10699.78</v>
      </c>
      <c r="I124" s="538">
        <f>I125+I126+I127</f>
        <v>0</v>
      </c>
      <c r="J124" s="557">
        <f t="shared" si="4"/>
        <v>0.9727072727272728</v>
      </c>
      <c r="K124" s="562">
        <f>G124/G167</f>
        <v>0.000561621539322159</v>
      </c>
    </row>
    <row r="125" spans="1:11" ht="18" customHeight="1">
      <c r="A125" s="355"/>
      <c r="B125" s="44" t="s">
        <v>928</v>
      </c>
      <c r="C125" s="129"/>
      <c r="D125" s="129"/>
      <c r="E125" s="129" t="s">
        <v>33</v>
      </c>
      <c r="F125" s="107">
        <v>500</v>
      </c>
      <c r="G125" s="419">
        <v>199.78</v>
      </c>
      <c r="H125" s="419">
        <f>G125</f>
        <v>199.78</v>
      </c>
      <c r="I125" s="419"/>
      <c r="J125" s="550">
        <f t="shared" si="4"/>
        <v>0.39956</v>
      </c>
      <c r="K125" s="551">
        <f>G125/G167</f>
        <v>1.0486267112574363E-05</v>
      </c>
    </row>
    <row r="126" spans="1:11" ht="22.5" customHeight="1">
      <c r="A126" s="355"/>
      <c r="B126" s="44" t="s">
        <v>940</v>
      </c>
      <c r="C126" s="129"/>
      <c r="D126" s="129"/>
      <c r="E126" s="129" t="s">
        <v>571</v>
      </c>
      <c r="F126" s="107">
        <v>9000</v>
      </c>
      <c r="G126" s="419">
        <v>9000</v>
      </c>
      <c r="H126" s="419">
        <f>G126</f>
        <v>9000</v>
      </c>
      <c r="I126" s="419"/>
      <c r="J126" s="550">
        <f t="shared" si="4"/>
        <v>1</v>
      </c>
      <c r="K126" s="551">
        <f>G126/G167</f>
        <v>0.00047240166189392965</v>
      </c>
    </row>
    <row r="127" spans="1:11" ht="16.5" customHeight="1">
      <c r="A127" s="355"/>
      <c r="B127" s="44" t="s">
        <v>943</v>
      </c>
      <c r="C127" s="129"/>
      <c r="D127" s="129"/>
      <c r="E127" s="129" t="s">
        <v>374</v>
      </c>
      <c r="F127" s="107">
        <v>1500</v>
      </c>
      <c r="G127" s="419">
        <v>1500</v>
      </c>
      <c r="H127" s="419">
        <f>G127</f>
        <v>1500</v>
      </c>
      <c r="I127" s="419"/>
      <c r="J127" s="550">
        <f t="shared" si="4"/>
        <v>1</v>
      </c>
      <c r="K127" s="551">
        <f>G127/G167</f>
        <v>7.873361031565494E-05</v>
      </c>
    </row>
    <row r="128" spans="1:11" ht="35.25" customHeight="1">
      <c r="A128" s="539" t="s">
        <v>367</v>
      </c>
      <c r="B128" s="543" t="s">
        <v>743</v>
      </c>
      <c r="C128" s="542"/>
      <c r="D128" s="542" t="s">
        <v>741</v>
      </c>
      <c r="E128" s="542"/>
      <c r="F128" s="537">
        <f>F129</f>
        <v>3600</v>
      </c>
      <c r="G128" s="538">
        <f>G129</f>
        <v>4371.38</v>
      </c>
      <c r="H128" s="538">
        <f>H129</f>
        <v>4371.38</v>
      </c>
      <c r="I128" s="538">
        <f>I129</f>
        <v>0</v>
      </c>
      <c r="J128" s="557">
        <f t="shared" si="4"/>
        <v>1.2142722222222222</v>
      </c>
      <c r="K128" s="562">
        <f>G128/G167</f>
        <v>0.00022944968630776515</v>
      </c>
    </row>
    <row r="129" spans="1:11" ht="15.75" customHeight="1">
      <c r="A129" s="504"/>
      <c r="B129" s="44" t="s">
        <v>951</v>
      </c>
      <c r="C129" s="549"/>
      <c r="D129" s="549"/>
      <c r="E129" s="549" t="s">
        <v>37</v>
      </c>
      <c r="F129" s="107">
        <v>3600</v>
      </c>
      <c r="G129" s="419">
        <v>4371.38</v>
      </c>
      <c r="H129" s="419">
        <f>G129</f>
        <v>4371.38</v>
      </c>
      <c r="I129" s="419"/>
      <c r="J129" s="550">
        <f t="shared" si="4"/>
        <v>1.2142722222222222</v>
      </c>
      <c r="K129" s="551">
        <f>G129/G167</f>
        <v>0.00022944968630776515</v>
      </c>
    </row>
    <row r="130" spans="1:11" ht="20.25" customHeight="1">
      <c r="A130" s="539" t="s">
        <v>993</v>
      </c>
      <c r="B130" s="579" t="s">
        <v>994</v>
      </c>
      <c r="C130" s="539"/>
      <c r="D130" s="579">
        <v>85232</v>
      </c>
      <c r="E130" s="539"/>
      <c r="F130" s="580">
        <f>F131</f>
        <v>54969</v>
      </c>
      <c r="G130" s="585">
        <f>G131</f>
        <v>0</v>
      </c>
      <c r="H130" s="585">
        <f>H131</f>
        <v>0</v>
      </c>
      <c r="I130" s="585">
        <f>I131</f>
        <v>0</v>
      </c>
      <c r="J130" s="557">
        <f t="shared" si="4"/>
        <v>0</v>
      </c>
      <c r="K130" s="562">
        <f>G130/G168</f>
        <v>0</v>
      </c>
    </row>
    <row r="131" spans="1:11" ht="23.25" customHeight="1">
      <c r="A131" s="504"/>
      <c r="B131" s="44" t="s">
        <v>995</v>
      </c>
      <c r="C131" s="549"/>
      <c r="D131" s="549"/>
      <c r="E131" s="549" t="s">
        <v>996</v>
      </c>
      <c r="F131" s="107">
        <v>54969</v>
      </c>
      <c r="G131" s="419">
        <v>0</v>
      </c>
      <c r="H131" s="419">
        <f>G131</f>
        <v>0</v>
      </c>
      <c r="I131" s="419"/>
      <c r="J131" s="550">
        <f t="shared" si="4"/>
        <v>0</v>
      </c>
      <c r="K131" s="551">
        <f>G131/G169</f>
        <v>0</v>
      </c>
    </row>
    <row r="132" spans="1:12" ht="29.25" customHeight="1">
      <c r="A132" s="499" t="s">
        <v>945</v>
      </c>
      <c r="B132" s="80" t="s">
        <v>505</v>
      </c>
      <c r="C132" s="83" t="s">
        <v>644</v>
      </c>
      <c r="D132" s="83"/>
      <c r="E132" s="84"/>
      <c r="F132" s="254">
        <f>F133+F135+F141</f>
        <v>560505</v>
      </c>
      <c r="G132" s="415">
        <f>G133+G135+G141</f>
        <v>198327.01</v>
      </c>
      <c r="H132" s="415">
        <f>H133+H135+H141</f>
        <v>198327.01</v>
      </c>
      <c r="I132" s="415">
        <f>I133+I135+I141</f>
        <v>0</v>
      </c>
      <c r="J132" s="297">
        <f t="shared" si="4"/>
        <v>0.35383629048804205</v>
      </c>
      <c r="K132" s="500">
        <f>G132/G167</f>
        <v>0.010410001013606002</v>
      </c>
      <c r="L132" s="65"/>
    </row>
    <row r="133" spans="1:11" s="62" customFormat="1" ht="21" customHeight="1">
      <c r="A133" s="539" t="s">
        <v>926</v>
      </c>
      <c r="B133" s="543" t="s">
        <v>962</v>
      </c>
      <c r="C133" s="542"/>
      <c r="D133" s="542" t="s">
        <v>655</v>
      </c>
      <c r="E133" s="542"/>
      <c r="F133" s="537">
        <f>F134</f>
        <v>47251</v>
      </c>
      <c r="G133" s="538">
        <f>G134</f>
        <v>35363.32</v>
      </c>
      <c r="H133" s="538">
        <f>H134</f>
        <v>35363.32</v>
      </c>
      <c r="I133" s="538">
        <f>I134</f>
        <v>0</v>
      </c>
      <c r="J133" s="557">
        <f t="shared" si="4"/>
        <v>0.7484142134557998</v>
      </c>
      <c r="K133" s="562">
        <f>G133/G167</f>
        <v>0.0018561879042318713</v>
      </c>
    </row>
    <row r="134" spans="1:11" s="62" customFormat="1" ht="15" customHeight="1">
      <c r="A134" s="355"/>
      <c r="B134" s="44" t="s">
        <v>951</v>
      </c>
      <c r="C134" s="129"/>
      <c r="D134" s="129"/>
      <c r="E134" s="129" t="s">
        <v>37</v>
      </c>
      <c r="F134" s="564">
        <v>47251</v>
      </c>
      <c r="G134" s="565">
        <v>35363.32</v>
      </c>
      <c r="H134" s="565">
        <f>G134</f>
        <v>35363.32</v>
      </c>
      <c r="I134" s="565"/>
      <c r="J134" s="550">
        <f t="shared" si="4"/>
        <v>0.7484142134557998</v>
      </c>
      <c r="K134" s="551">
        <f>G134/G167</f>
        <v>0.0018561879042318713</v>
      </c>
    </row>
    <row r="135" spans="1:11" s="11" customFormat="1" ht="21" customHeight="1">
      <c r="A135" s="539" t="s">
        <v>929</v>
      </c>
      <c r="B135" s="566" t="s">
        <v>682</v>
      </c>
      <c r="C135" s="542"/>
      <c r="D135" s="542" t="s">
        <v>681</v>
      </c>
      <c r="E135" s="542"/>
      <c r="F135" s="537">
        <f>F136+F137+F138+F139+F140</f>
        <v>343365</v>
      </c>
      <c r="G135" s="538">
        <f>G136+G137+G138+G139+G140</f>
        <v>162963.69</v>
      </c>
      <c r="H135" s="538">
        <f>H136+H137+H138+H139+H140</f>
        <v>162963.69</v>
      </c>
      <c r="I135" s="538">
        <f>I136+I137+I138+I139+I140</f>
        <v>0</v>
      </c>
      <c r="J135" s="557">
        <f t="shared" si="4"/>
        <v>0.47460774977065223</v>
      </c>
      <c r="K135" s="562">
        <f>G135/G167</f>
        <v>0.00855381310937413</v>
      </c>
    </row>
    <row r="136" spans="1:11" s="11" customFormat="1" ht="24" customHeight="1">
      <c r="A136" s="503"/>
      <c r="B136" s="44" t="s">
        <v>78</v>
      </c>
      <c r="C136" s="549"/>
      <c r="D136" s="549"/>
      <c r="E136" s="549" t="s">
        <v>35</v>
      </c>
      <c r="F136" s="292">
        <v>20331</v>
      </c>
      <c r="G136" s="425">
        <v>8974.96</v>
      </c>
      <c r="H136" s="425">
        <f>G136</f>
        <v>8974.96</v>
      </c>
      <c r="I136" s="425"/>
      <c r="J136" s="550">
        <f t="shared" si="4"/>
        <v>0.4414421327037528</v>
      </c>
      <c r="K136" s="551">
        <f>G136/G167</f>
        <v>0.0004710873354923936</v>
      </c>
    </row>
    <row r="137" spans="1:11" s="11" customFormat="1" ht="17.25" customHeight="1">
      <c r="A137" s="503"/>
      <c r="B137" s="44" t="s">
        <v>928</v>
      </c>
      <c r="C137" s="549"/>
      <c r="D137" s="549"/>
      <c r="E137" s="549" t="s">
        <v>33</v>
      </c>
      <c r="F137" s="292">
        <v>530</v>
      </c>
      <c r="G137" s="425">
        <v>109.91</v>
      </c>
      <c r="H137" s="425">
        <f>G137</f>
        <v>109.91</v>
      </c>
      <c r="I137" s="425"/>
      <c r="J137" s="550">
        <f t="shared" si="4"/>
        <v>0.20737735849056604</v>
      </c>
      <c r="K137" s="551">
        <f>G137/G167</f>
        <v>5.769074073195757E-06</v>
      </c>
    </row>
    <row r="138" spans="1:11" ht="18" customHeight="1">
      <c r="A138" s="355"/>
      <c r="B138" s="44" t="s">
        <v>951</v>
      </c>
      <c r="C138" s="129"/>
      <c r="D138" s="129"/>
      <c r="E138" s="129" t="s">
        <v>37</v>
      </c>
      <c r="F138" s="107">
        <v>5148</v>
      </c>
      <c r="G138" s="419">
        <v>3878.82</v>
      </c>
      <c r="H138" s="425">
        <f>G138</f>
        <v>3878.82</v>
      </c>
      <c r="I138" s="419"/>
      <c r="J138" s="550">
        <f t="shared" si="4"/>
        <v>0.7534615384615385</v>
      </c>
      <c r="K138" s="551">
        <f>G138/G167</f>
        <v>0.00020359566824304582</v>
      </c>
    </row>
    <row r="139" spans="1:11" ht="21.75" customHeight="1">
      <c r="A139" s="355"/>
      <c r="B139" s="44" t="s">
        <v>995</v>
      </c>
      <c r="C139" s="129"/>
      <c r="D139" s="129"/>
      <c r="E139" s="129" t="s">
        <v>996</v>
      </c>
      <c r="F139" s="107">
        <v>22856</v>
      </c>
      <c r="G139" s="419">
        <v>0</v>
      </c>
      <c r="H139" s="425">
        <f>G139</f>
        <v>0</v>
      </c>
      <c r="I139" s="419"/>
      <c r="J139" s="550">
        <v>0</v>
      </c>
      <c r="K139" s="551">
        <f>G139/G167</f>
        <v>0</v>
      </c>
    </row>
    <row r="140" spans="1:11" s="11" customFormat="1" ht="23.25" customHeight="1">
      <c r="A140" s="227"/>
      <c r="B140" s="44" t="s">
        <v>779</v>
      </c>
      <c r="C140" s="54"/>
      <c r="D140" s="54"/>
      <c r="E140" s="54">
        <v>2690</v>
      </c>
      <c r="F140" s="107">
        <v>294500</v>
      </c>
      <c r="G140" s="419">
        <v>150000</v>
      </c>
      <c r="H140" s="425">
        <f>G140</f>
        <v>150000</v>
      </c>
      <c r="I140" s="419"/>
      <c r="J140" s="550">
        <f t="shared" si="4"/>
        <v>0.5093378607809848</v>
      </c>
      <c r="K140" s="551">
        <f>G140/G167</f>
        <v>0.007873361031565494</v>
      </c>
    </row>
    <row r="141" spans="1:11" s="11" customFormat="1" ht="20.25" customHeight="1">
      <c r="A141" s="539" t="s">
        <v>958</v>
      </c>
      <c r="B141" s="579" t="s">
        <v>473</v>
      </c>
      <c r="C141" s="539"/>
      <c r="D141" s="579">
        <v>85395</v>
      </c>
      <c r="E141" s="539"/>
      <c r="F141" s="580">
        <f>F142</f>
        <v>169889</v>
      </c>
      <c r="G141" s="585">
        <f>G142</f>
        <v>0</v>
      </c>
      <c r="H141" s="585">
        <f>H142</f>
        <v>0</v>
      </c>
      <c r="I141" s="585">
        <f>I142</f>
        <v>0</v>
      </c>
      <c r="J141" s="570">
        <f t="shared" si="4"/>
        <v>0</v>
      </c>
      <c r="K141" s="571">
        <f>G141/G168</f>
        <v>0</v>
      </c>
    </row>
    <row r="142" spans="1:11" s="11" customFormat="1" ht="23.25" customHeight="1">
      <c r="A142" s="227"/>
      <c r="B142" s="44" t="s">
        <v>995</v>
      </c>
      <c r="C142" s="54"/>
      <c r="D142" s="54"/>
      <c r="E142" s="54">
        <v>2008</v>
      </c>
      <c r="F142" s="107">
        <v>169889</v>
      </c>
      <c r="G142" s="419">
        <v>0</v>
      </c>
      <c r="H142" s="425">
        <f>G142</f>
        <v>0</v>
      </c>
      <c r="I142" s="419"/>
      <c r="J142" s="550">
        <f t="shared" si="4"/>
        <v>0</v>
      </c>
      <c r="K142" s="551">
        <f>G142/G169</f>
        <v>0</v>
      </c>
    </row>
    <row r="143" spans="1:11" s="11" customFormat="1" ht="25.5" customHeight="1">
      <c r="A143" s="499" t="s">
        <v>946</v>
      </c>
      <c r="B143" s="80" t="s">
        <v>963</v>
      </c>
      <c r="C143" s="83" t="s">
        <v>684</v>
      </c>
      <c r="D143" s="85"/>
      <c r="E143" s="86"/>
      <c r="F143" s="254">
        <f>F144+F150+F153+F158+F160</f>
        <v>203820</v>
      </c>
      <c r="G143" s="415">
        <f>G144+G150+G153+G158+G160</f>
        <v>106715.6</v>
      </c>
      <c r="H143" s="415">
        <f>H144+H150+H153+H158+H160</f>
        <v>106575.6</v>
      </c>
      <c r="I143" s="415">
        <f>I144+I150+I153+I158+I160</f>
        <v>140</v>
      </c>
      <c r="J143" s="297">
        <f t="shared" si="4"/>
        <v>0.5235776665685409</v>
      </c>
      <c r="K143" s="500">
        <f>G143/G167</f>
        <v>0.005601402976667538</v>
      </c>
    </row>
    <row r="144" spans="1:11" s="11" customFormat="1" ht="24" customHeight="1">
      <c r="A144" s="539" t="s">
        <v>926</v>
      </c>
      <c r="B144" s="543" t="s">
        <v>687</v>
      </c>
      <c r="C144" s="542"/>
      <c r="D144" s="542" t="s">
        <v>686</v>
      </c>
      <c r="E144" s="542"/>
      <c r="F144" s="537">
        <f>SUM(F145:F149)</f>
        <v>55548</v>
      </c>
      <c r="G144" s="538">
        <f>SUM(G145:G149)</f>
        <v>29715.73</v>
      </c>
      <c r="H144" s="538">
        <f>SUM(H145:H149)</f>
        <v>29575.73</v>
      </c>
      <c r="I144" s="538">
        <f>SUM(I145:I149)</f>
        <v>140</v>
      </c>
      <c r="J144" s="557">
        <f aca="true" t="shared" si="5" ref="J144:J167">G144/F144</f>
        <v>0.5349558940015842</v>
      </c>
      <c r="K144" s="562">
        <f>G144/G167</f>
        <v>0.0015597511373768114</v>
      </c>
    </row>
    <row r="145" spans="1:11" ht="25.5" customHeight="1">
      <c r="A145" s="355"/>
      <c r="B145" s="44" t="s">
        <v>747</v>
      </c>
      <c r="C145" s="129"/>
      <c r="D145" s="129"/>
      <c r="E145" s="129" t="s">
        <v>746</v>
      </c>
      <c r="F145" s="107">
        <v>32848</v>
      </c>
      <c r="G145" s="419">
        <v>23282</v>
      </c>
      <c r="H145" s="419">
        <f>G145</f>
        <v>23282</v>
      </c>
      <c r="I145" s="419"/>
      <c r="J145" s="550">
        <f t="shared" si="5"/>
        <v>0.7087798343886995</v>
      </c>
      <c r="K145" s="551">
        <f>G145/G167</f>
        <v>0.0012220506102460522</v>
      </c>
    </row>
    <row r="146" spans="1:11" ht="21.75" customHeight="1">
      <c r="A146" s="355"/>
      <c r="B146" s="44" t="s">
        <v>78</v>
      </c>
      <c r="C146" s="129"/>
      <c r="D146" s="129"/>
      <c r="E146" s="549" t="s">
        <v>35</v>
      </c>
      <c r="F146" s="292">
        <v>15000</v>
      </c>
      <c r="G146" s="425">
        <v>2474.96</v>
      </c>
      <c r="H146" s="419">
        <f>G146</f>
        <v>2474.96</v>
      </c>
      <c r="I146" s="425"/>
      <c r="J146" s="550">
        <f t="shared" si="5"/>
        <v>0.16499733333333333</v>
      </c>
      <c r="K146" s="551">
        <f>G146/G167</f>
        <v>0.00012990835745788892</v>
      </c>
    </row>
    <row r="147" spans="1:11" ht="15.75" customHeight="1">
      <c r="A147" s="355"/>
      <c r="B147" s="44" t="s">
        <v>730</v>
      </c>
      <c r="C147" s="129"/>
      <c r="D147" s="129"/>
      <c r="E147" s="549" t="s">
        <v>729</v>
      </c>
      <c r="F147" s="292">
        <v>0</v>
      </c>
      <c r="G147" s="425">
        <v>140</v>
      </c>
      <c r="H147" s="419"/>
      <c r="I147" s="425">
        <f>G147</f>
        <v>140</v>
      </c>
      <c r="J147" s="550">
        <v>0</v>
      </c>
      <c r="K147" s="551">
        <f>G147/G168</f>
        <v>4.001948159798327E-05</v>
      </c>
    </row>
    <row r="148" spans="1:11" ht="17.25" customHeight="1">
      <c r="A148" s="355"/>
      <c r="B148" s="44" t="s">
        <v>928</v>
      </c>
      <c r="C148" s="129"/>
      <c r="D148" s="129"/>
      <c r="E148" s="129" t="s">
        <v>33</v>
      </c>
      <c r="F148" s="292">
        <v>700</v>
      </c>
      <c r="G148" s="425">
        <v>845.49</v>
      </c>
      <c r="H148" s="419">
        <f>G148</f>
        <v>845.49</v>
      </c>
      <c r="I148" s="425"/>
      <c r="J148" s="550">
        <f t="shared" si="5"/>
        <v>1.2078428571428572</v>
      </c>
      <c r="K148" s="551">
        <f>G148/G167</f>
        <v>4.4378986790522065E-05</v>
      </c>
    </row>
    <row r="149" spans="1:11" ht="16.5" customHeight="1">
      <c r="A149" s="355"/>
      <c r="B149" s="44" t="s">
        <v>951</v>
      </c>
      <c r="C149" s="129"/>
      <c r="D149" s="129"/>
      <c r="E149" s="129" t="s">
        <v>37</v>
      </c>
      <c r="F149" s="292">
        <v>7000</v>
      </c>
      <c r="G149" s="425">
        <v>2973.28</v>
      </c>
      <c r="H149" s="419">
        <f>G149</f>
        <v>2973.28</v>
      </c>
      <c r="I149" s="425"/>
      <c r="J149" s="550">
        <f t="shared" si="5"/>
        <v>0.42475428571428575</v>
      </c>
      <c r="K149" s="551">
        <f>G149/G167</f>
        <v>0.00015606471258622037</v>
      </c>
    </row>
    <row r="150" spans="1:11" ht="25.5" customHeight="1">
      <c r="A150" s="539" t="s">
        <v>929</v>
      </c>
      <c r="B150" s="543" t="s">
        <v>56</v>
      </c>
      <c r="C150" s="542"/>
      <c r="D150" s="542" t="s">
        <v>688</v>
      </c>
      <c r="E150" s="542"/>
      <c r="F150" s="537">
        <f>F151+F152</f>
        <v>187</v>
      </c>
      <c r="G150" s="538">
        <f>G151+G152</f>
        <v>8.81</v>
      </c>
      <c r="H150" s="538">
        <f>H151+H152</f>
        <v>8.81</v>
      </c>
      <c r="I150" s="538">
        <f>I151+I152</f>
        <v>0</v>
      </c>
      <c r="J150" s="557">
        <f t="shared" si="5"/>
        <v>0.04711229946524064</v>
      </c>
      <c r="K150" s="562">
        <f>G150/G167</f>
        <v>4.624287379206134E-07</v>
      </c>
    </row>
    <row r="151" spans="1:11" ht="21" customHeight="1">
      <c r="A151" s="503"/>
      <c r="B151" s="81" t="s">
        <v>934</v>
      </c>
      <c r="C151" s="567"/>
      <c r="D151" s="567"/>
      <c r="E151" s="567" t="s">
        <v>36</v>
      </c>
      <c r="F151" s="294">
        <v>152</v>
      </c>
      <c r="G151" s="429">
        <v>0</v>
      </c>
      <c r="H151" s="429">
        <f>G151</f>
        <v>0</v>
      </c>
      <c r="I151" s="429"/>
      <c r="J151" s="560">
        <v>0</v>
      </c>
      <c r="K151" s="561">
        <f>G151/G167</f>
        <v>0</v>
      </c>
    </row>
    <row r="152" spans="1:11" ht="21" customHeight="1">
      <c r="A152" s="355"/>
      <c r="B152" s="81" t="s">
        <v>928</v>
      </c>
      <c r="C152" s="559"/>
      <c r="D152" s="559"/>
      <c r="E152" s="559" t="s">
        <v>33</v>
      </c>
      <c r="F152" s="294">
        <v>35</v>
      </c>
      <c r="G152" s="429">
        <v>8.81</v>
      </c>
      <c r="H152" s="429">
        <f>G152</f>
        <v>8.81</v>
      </c>
      <c r="I152" s="429"/>
      <c r="J152" s="560">
        <f t="shared" si="5"/>
        <v>0.2517142857142857</v>
      </c>
      <c r="K152" s="561">
        <f>G152/G167</f>
        <v>4.624287379206134E-07</v>
      </c>
    </row>
    <row r="153" spans="1:11" ht="21" customHeight="1">
      <c r="A153" s="539" t="s">
        <v>958</v>
      </c>
      <c r="B153" s="543" t="s">
        <v>691</v>
      </c>
      <c r="C153" s="542"/>
      <c r="D153" s="542" t="s">
        <v>690</v>
      </c>
      <c r="E153" s="542"/>
      <c r="F153" s="537">
        <f>SUM(F154:F157)</f>
        <v>86224</v>
      </c>
      <c r="G153" s="538">
        <f>SUM(G154:G157)</f>
        <v>15090.59</v>
      </c>
      <c r="H153" s="538">
        <f>SUM(H154:H157)</f>
        <v>15090.59</v>
      </c>
      <c r="I153" s="538">
        <f>SUM(I154:I157)</f>
        <v>0</v>
      </c>
      <c r="J153" s="557">
        <f t="shared" si="5"/>
        <v>0.17501612080163295</v>
      </c>
      <c r="K153" s="562">
        <f>G153/G167</f>
        <v>0.0007920910883288796</v>
      </c>
    </row>
    <row r="154" spans="1:11" ht="24.75" customHeight="1">
      <c r="A154" s="355"/>
      <c r="B154" s="44" t="s">
        <v>933</v>
      </c>
      <c r="C154" s="129"/>
      <c r="D154" s="129"/>
      <c r="E154" s="129" t="s">
        <v>35</v>
      </c>
      <c r="F154" s="292">
        <v>75000</v>
      </c>
      <c r="G154" s="425">
        <v>7412.24</v>
      </c>
      <c r="H154" s="425">
        <f>G154</f>
        <v>7412.24</v>
      </c>
      <c r="I154" s="425"/>
      <c r="J154" s="550">
        <f t="shared" si="5"/>
        <v>0.09882986666666667</v>
      </c>
      <c r="K154" s="551">
        <f>G154/G167</f>
        <v>0.00038906161048407346</v>
      </c>
    </row>
    <row r="155" spans="1:11" ht="18.75" customHeight="1">
      <c r="A155" s="355"/>
      <c r="B155" s="81" t="s">
        <v>934</v>
      </c>
      <c r="C155" s="129"/>
      <c r="D155" s="129"/>
      <c r="E155" s="129" t="s">
        <v>36</v>
      </c>
      <c r="F155" s="292">
        <v>0</v>
      </c>
      <c r="G155" s="425">
        <v>126</v>
      </c>
      <c r="H155" s="425">
        <f>G155</f>
        <v>126</v>
      </c>
      <c r="I155" s="425"/>
      <c r="J155" s="550">
        <v>0</v>
      </c>
      <c r="K155" s="551">
        <f>G155/G168</f>
        <v>3.6017533438184945E-05</v>
      </c>
    </row>
    <row r="156" spans="1:11" ht="17.25" customHeight="1">
      <c r="A156" s="355"/>
      <c r="B156" s="44" t="s">
        <v>928</v>
      </c>
      <c r="C156" s="129"/>
      <c r="D156" s="129"/>
      <c r="E156" s="129" t="s">
        <v>33</v>
      </c>
      <c r="F156" s="107">
        <v>7</v>
      </c>
      <c r="G156" s="419">
        <v>0</v>
      </c>
      <c r="H156" s="425">
        <f>G156</f>
        <v>0</v>
      </c>
      <c r="I156" s="419"/>
      <c r="J156" s="550">
        <f t="shared" si="5"/>
        <v>0</v>
      </c>
      <c r="K156" s="551">
        <f>G156/G167</f>
        <v>0</v>
      </c>
    </row>
    <row r="157" spans="1:11" ht="17.25" customHeight="1">
      <c r="A157" s="355"/>
      <c r="B157" s="44" t="s">
        <v>951</v>
      </c>
      <c r="C157" s="129"/>
      <c r="D157" s="129"/>
      <c r="E157" s="129" t="s">
        <v>37</v>
      </c>
      <c r="F157" s="107">
        <v>11217</v>
      </c>
      <c r="G157" s="419">
        <v>7552.35</v>
      </c>
      <c r="H157" s="425">
        <f>G157</f>
        <v>7552.35</v>
      </c>
      <c r="I157" s="419"/>
      <c r="J157" s="550">
        <f t="shared" si="5"/>
        <v>0.6732949986627441</v>
      </c>
      <c r="K157" s="551">
        <f>G157/G167</f>
        <v>0.0003964158545782911</v>
      </c>
    </row>
    <row r="158" spans="1:11" ht="22.5" customHeight="1">
      <c r="A158" s="539" t="s">
        <v>960</v>
      </c>
      <c r="B158" s="543" t="s">
        <v>947</v>
      </c>
      <c r="C158" s="542"/>
      <c r="D158" s="542" t="s">
        <v>692</v>
      </c>
      <c r="E158" s="542"/>
      <c r="F158" s="537">
        <f>F159</f>
        <v>16000</v>
      </c>
      <c r="G158" s="538">
        <f>G159</f>
        <v>16000</v>
      </c>
      <c r="H158" s="538">
        <f>H159</f>
        <v>16000</v>
      </c>
      <c r="I158" s="538">
        <f>I159</f>
        <v>0</v>
      </c>
      <c r="J158" s="557">
        <f>G158/F158</f>
        <v>1</v>
      </c>
      <c r="K158" s="562">
        <f>G158/G167</f>
        <v>0.0008398251767003194</v>
      </c>
    </row>
    <row r="159" spans="1:11" ht="18" customHeight="1">
      <c r="A159" s="504"/>
      <c r="B159" s="81" t="s">
        <v>943</v>
      </c>
      <c r="C159" s="567"/>
      <c r="D159" s="567"/>
      <c r="E159" s="567" t="s">
        <v>374</v>
      </c>
      <c r="F159" s="295">
        <v>16000</v>
      </c>
      <c r="G159" s="436">
        <v>16000</v>
      </c>
      <c r="H159" s="436">
        <f>G159</f>
        <v>16000</v>
      </c>
      <c r="I159" s="436"/>
      <c r="J159" s="560">
        <f t="shared" si="5"/>
        <v>1</v>
      </c>
      <c r="K159" s="561">
        <f>G159/G167</f>
        <v>0.0008398251767003194</v>
      </c>
    </row>
    <row r="160" spans="1:11" ht="18" customHeight="1">
      <c r="A160" s="539" t="s">
        <v>961</v>
      </c>
      <c r="B160" s="579" t="s">
        <v>473</v>
      </c>
      <c r="C160" s="539"/>
      <c r="D160" s="539">
        <v>85495</v>
      </c>
      <c r="E160" s="539"/>
      <c r="F160" s="580">
        <f>SUM(F161:F162)</f>
        <v>45861</v>
      </c>
      <c r="G160" s="585">
        <f>SUM(G161:G162)</f>
        <v>45900.47</v>
      </c>
      <c r="H160" s="585">
        <f>SUM(H161:H162)</f>
        <v>45900.47</v>
      </c>
      <c r="I160" s="585">
        <f>SUM(I161:I162)</f>
        <v>0</v>
      </c>
      <c r="J160" s="582">
        <f t="shared" si="5"/>
        <v>1.0008606441202765</v>
      </c>
      <c r="K160" s="583">
        <f>G160/G168</f>
        <v>0.013120807246455595</v>
      </c>
    </row>
    <row r="161" spans="1:11" ht="18" customHeight="1">
      <c r="A161" s="652"/>
      <c r="B161" s="44" t="s">
        <v>928</v>
      </c>
      <c r="C161" s="649"/>
      <c r="D161" s="649"/>
      <c r="E161" s="567" t="s">
        <v>33</v>
      </c>
      <c r="F161" s="650">
        <v>0</v>
      </c>
      <c r="G161" s="651">
        <v>224.12</v>
      </c>
      <c r="H161" s="651">
        <f>G161</f>
        <v>224.12</v>
      </c>
      <c r="I161" s="651"/>
      <c r="J161" s="560">
        <v>0</v>
      </c>
      <c r="K161" s="561">
        <f>G161/G168</f>
        <v>6.406547296957151E-05</v>
      </c>
    </row>
    <row r="162" spans="1:11" ht="25.5" customHeight="1">
      <c r="A162" s="504"/>
      <c r="B162" s="44" t="s">
        <v>985</v>
      </c>
      <c r="C162" s="567"/>
      <c r="D162" s="567"/>
      <c r="E162" s="567" t="s">
        <v>967</v>
      </c>
      <c r="F162" s="295">
        <v>45861</v>
      </c>
      <c r="G162" s="436">
        <v>45676.35</v>
      </c>
      <c r="H162" s="651">
        <f>G162</f>
        <v>45676.35</v>
      </c>
      <c r="I162" s="436"/>
      <c r="J162" s="560">
        <f t="shared" si="5"/>
        <v>0.9959737031464643</v>
      </c>
      <c r="K162" s="561">
        <f>G162/G169</f>
        <v>0.1260619804219594</v>
      </c>
    </row>
    <row r="163" spans="1:12" ht="27.75" customHeight="1">
      <c r="A163" s="499" t="s">
        <v>400</v>
      </c>
      <c r="B163" s="87" t="s">
        <v>401</v>
      </c>
      <c r="C163" s="66">
        <v>900</v>
      </c>
      <c r="D163" s="66"/>
      <c r="E163" s="66"/>
      <c r="F163" s="272">
        <f>F164</f>
        <v>53300</v>
      </c>
      <c r="G163" s="414">
        <f>G164</f>
        <v>28300</v>
      </c>
      <c r="H163" s="414">
        <f>H164</f>
        <v>25000</v>
      </c>
      <c r="I163" s="414">
        <f>I164</f>
        <v>3300</v>
      </c>
      <c r="J163" s="297">
        <f t="shared" si="5"/>
        <v>0.5309568480300187</v>
      </c>
      <c r="K163" s="500">
        <f>G163/G167</f>
        <v>0.00148544078128869</v>
      </c>
      <c r="L163" s="65"/>
    </row>
    <row r="164" spans="1:12" ht="24" customHeight="1">
      <c r="A164" s="539" t="s">
        <v>926</v>
      </c>
      <c r="B164" s="541" t="s">
        <v>402</v>
      </c>
      <c r="C164" s="545"/>
      <c r="D164" s="545">
        <v>90011</v>
      </c>
      <c r="E164" s="545"/>
      <c r="F164" s="547">
        <f>SUM(F165:F166)</f>
        <v>53300</v>
      </c>
      <c r="G164" s="548">
        <f>SUM(G165:G166)</f>
        <v>28300</v>
      </c>
      <c r="H164" s="548">
        <f>SUM(H165:H166)</f>
        <v>25000</v>
      </c>
      <c r="I164" s="548">
        <f>SUM(I165:I166)</f>
        <v>3300</v>
      </c>
      <c r="J164" s="557">
        <f t="shared" si="5"/>
        <v>0.5309568480300187</v>
      </c>
      <c r="K164" s="562">
        <f>G164/G167</f>
        <v>0.00148544078128869</v>
      </c>
      <c r="L164" s="65"/>
    </row>
    <row r="165" spans="1:12" ht="34.5" customHeight="1">
      <c r="A165" s="503"/>
      <c r="B165" s="44" t="s">
        <v>968</v>
      </c>
      <c r="C165" s="568"/>
      <c r="D165" s="568"/>
      <c r="E165" s="584">
        <v>2440</v>
      </c>
      <c r="F165" s="569">
        <v>50000</v>
      </c>
      <c r="G165" s="423">
        <v>25000</v>
      </c>
      <c r="H165" s="423">
        <f>G165</f>
        <v>25000</v>
      </c>
      <c r="I165" s="423"/>
      <c r="J165" s="550">
        <f t="shared" si="5"/>
        <v>0.5</v>
      </c>
      <c r="K165" s="551">
        <f>G165/G167</f>
        <v>0.001312226838594249</v>
      </c>
      <c r="L165" s="65"/>
    </row>
    <row r="166" spans="1:12" ht="33.75" customHeight="1" thickBot="1">
      <c r="A166" s="660"/>
      <c r="B166" s="46" t="s">
        <v>969</v>
      </c>
      <c r="C166" s="661"/>
      <c r="D166" s="661"/>
      <c r="E166" s="662">
        <v>6260</v>
      </c>
      <c r="F166" s="653">
        <v>3300</v>
      </c>
      <c r="G166" s="438">
        <v>3300</v>
      </c>
      <c r="H166" s="438"/>
      <c r="I166" s="438">
        <f>G166</f>
        <v>3300</v>
      </c>
      <c r="J166" s="663">
        <f t="shared" si="5"/>
        <v>1</v>
      </c>
      <c r="K166" s="654">
        <f>G166/G167</f>
        <v>0.00017321394269444087</v>
      </c>
      <c r="L166" s="65"/>
    </row>
    <row r="167" spans="1:12" ht="18.75" customHeight="1">
      <c r="A167" s="664"/>
      <c r="B167" s="665" t="s">
        <v>4</v>
      </c>
      <c r="C167" s="666"/>
      <c r="D167" s="666"/>
      <c r="E167" s="666"/>
      <c r="F167" s="667">
        <f>F9+F16+F19+F26+F34+F42+F57+F64+F68+F77+F97+F108+F132+F143+F163</f>
        <v>35404441</v>
      </c>
      <c r="G167" s="668">
        <f>G9+G16+G19+G26+G34+G42+G57+G64+G68+G77+G97+G108+G132+G143+G163</f>
        <v>19051584.12</v>
      </c>
      <c r="H167" s="668">
        <f>H9+H16+H19+H26+H34+H42+H57+H64+H68+H77+H97+H108+H132+H143+H163</f>
        <v>17235536.880000003</v>
      </c>
      <c r="I167" s="668">
        <f>I9+I16+I19+I26+I34+I42+I57+I64+I68+I77+I97+I108+I132+I143+I163</f>
        <v>1816047.2399999998</v>
      </c>
      <c r="J167" s="669">
        <f t="shared" si="5"/>
        <v>0.5381128350536589</v>
      </c>
      <c r="K167" s="670">
        <f>G167/G167</f>
        <v>1</v>
      </c>
      <c r="L167" s="65"/>
    </row>
    <row r="168" spans="1:11" ht="18" customHeight="1">
      <c r="A168" s="539"/>
      <c r="B168" s="873" t="s">
        <v>5</v>
      </c>
      <c r="C168" s="873"/>
      <c r="D168" s="873"/>
      <c r="E168" s="873"/>
      <c r="F168" s="537">
        <f>F169+F170+F171+F172+F173</f>
        <v>6757415</v>
      </c>
      <c r="G168" s="538">
        <f>G169+G170+G171+G172+G173</f>
        <v>3498296.19</v>
      </c>
      <c r="H168" s="538">
        <f>H169+H170+H171+H172+H173</f>
        <v>2843673.71</v>
      </c>
      <c r="I168" s="538">
        <f>I169+I170+I171+I172+I173</f>
        <v>654622.48</v>
      </c>
      <c r="J168" s="557">
        <f aca="true" t="shared" si="6" ref="J168:J176">G168/F168</f>
        <v>0.5176974020390933</v>
      </c>
      <c r="K168" s="562">
        <f>G168/G167</f>
        <v>0.18362232599480025</v>
      </c>
    </row>
    <row r="169" spans="1:11" ht="15.75" customHeight="1">
      <c r="A169" s="355"/>
      <c r="B169" s="872" t="s">
        <v>43</v>
      </c>
      <c r="C169" s="872"/>
      <c r="D169" s="872"/>
      <c r="E169" s="872"/>
      <c r="F169" s="107">
        <f>F25+F102+F112+F117+F127+F159</f>
        <v>569612</v>
      </c>
      <c r="G169" s="419">
        <f>G25+G102+G112+G117+G127+G159</f>
        <v>362332.48</v>
      </c>
      <c r="H169" s="419">
        <f>H25+H102+H112+H117+H127+H159</f>
        <v>202976</v>
      </c>
      <c r="I169" s="419">
        <f>I25+I102+I112+I117+I127+I159</f>
        <v>159356.47999999998</v>
      </c>
      <c r="J169" s="572">
        <f t="shared" si="6"/>
        <v>0.6361040146626125</v>
      </c>
      <c r="K169" s="551">
        <f>G169/G167</f>
        <v>0.019018496190016557</v>
      </c>
    </row>
    <row r="170" spans="1:11" ht="14.25" customHeight="1">
      <c r="A170" s="355"/>
      <c r="B170" s="872" t="s">
        <v>387</v>
      </c>
      <c r="C170" s="872"/>
      <c r="D170" s="872"/>
      <c r="E170" s="872"/>
      <c r="F170" s="107">
        <f>F11+F33+F36+F38+F41+F44+F53+F60+F62+F107+F119+F126</f>
        <v>4461096</v>
      </c>
      <c r="G170" s="419">
        <f>G11+G33+G36+G38+G41+G44+G53+G60+G62+G107+G119+G126</f>
        <v>2395195</v>
      </c>
      <c r="H170" s="419">
        <f>H11+H33+H36+H38+H41+H44+H53+H60+H62+H107+H119+H126</f>
        <v>2395195</v>
      </c>
      <c r="I170" s="419">
        <f>I11+I33+I36+I38+I41+I44+I53+I60+I62+I107+I119+I126</f>
        <v>0</v>
      </c>
      <c r="J170" s="572">
        <f t="shared" si="6"/>
        <v>0.5369072981168753</v>
      </c>
      <c r="K170" s="551">
        <f>G170/G167</f>
        <v>0.1257215665066701</v>
      </c>
    </row>
    <row r="171" spans="1:11" ht="15.75" customHeight="1">
      <c r="A171" s="355"/>
      <c r="B171" s="876" t="s">
        <v>388</v>
      </c>
      <c r="C171" s="876"/>
      <c r="D171" s="876"/>
      <c r="E171" s="876"/>
      <c r="F171" s="107">
        <f>F24+F55+F61+F63+F90+F101+F103+F105+F113+F122+F123</f>
        <v>1031193</v>
      </c>
      <c r="G171" s="419">
        <f>G24+G55+G61+G63+G90+G101+G103+G105+G113+G122+G123</f>
        <v>562468.71</v>
      </c>
      <c r="H171" s="419">
        <f>H24+H55+H61+H63+H90+H101+H103+H105+H113+H122+H123</f>
        <v>70502.71</v>
      </c>
      <c r="I171" s="419">
        <f>I24+I55+I61+I63+I90+I101+I103+I105+I113+I122+I123</f>
        <v>491966</v>
      </c>
      <c r="J171" s="572">
        <f t="shared" si="6"/>
        <v>0.5454543523860228</v>
      </c>
      <c r="K171" s="551">
        <f>G171/G167</f>
        <v>0.029523461485259417</v>
      </c>
    </row>
    <row r="172" spans="1:11" ht="17.25" customHeight="1">
      <c r="A172" s="355"/>
      <c r="B172" s="876" t="s">
        <v>553</v>
      </c>
      <c r="C172" s="876"/>
      <c r="D172" s="876"/>
      <c r="E172" s="876"/>
      <c r="F172" s="107">
        <f>F13+F140+F165+F166</f>
        <v>447800</v>
      </c>
      <c r="G172" s="419">
        <f>G13+G140+G165+G166</f>
        <v>178300</v>
      </c>
      <c r="H172" s="419">
        <f>H13+H140+H165+H166</f>
        <v>175000</v>
      </c>
      <c r="I172" s="419">
        <f>I13+I140+I165+I166</f>
        <v>3300</v>
      </c>
      <c r="J172" s="572">
        <f t="shared" si="6"/>
        <v>0.3981688253684681</v>
      </c>
      <c r="K172" s="551">
        <f>G172/G167</f>
        <v>0.009358801812854185</v>
      </c>
    </row>
    <row r="173" spans="1:11" ht="16.5" customHeight="1">
      <c r="A173" s="355"/>
      <c r="B173" s="875" t="s">
        <v>389</v>
      </c>
      <c r="C173" s="875"/>
      <c r="D173" s="875"/>
      <c r="E173" s="875"/>
      <c r="F173" s="107">
        <f>F131+F139+F142</f>
        <v>247714</v>
      </c>
      <c r="G173" s="419">
        <f>G131+G139+G142</f>
        <v>0</v>
      </c>
      <c r="H173" s="419">
        <f>H131+H139+H142</f>
        <v>0</v>
      </c>
      <c r="I173" s="419">
        <f>I131+I139+I142</f>
        <v>0</v>
      </c>
      <c r="J173" s="572">
        <f t="shared" si="6"/>
        <v>0</v>
      </c>
      <c r="K173" s="551">
        <f>G173/G167</f>
        <v>0</v>
      </c>
    </row>
    <row r="174" spans="1:11" ht="16.5" customHeight="1">
      <c r="A174" s="655"/>
      <c r="B174" s="884" t="s">
        <v>390</v>
      </c>
      <c r="C174" s="885"/>
      <c r="D174" s="885"/>
      <c r="E174" s="886"/>
      <c r="F174" s="656">
        <f>F18+F23+F56+F88+F100+F162</f>
        <v>1835670</v>
      </c>
      <c r="G174" s="657">
        <f>G18+G23+G56+G88+G100+G162</f>
        <v>1155605.5</v>
      </c>
      <c r="H174" s="657">
        <f>H18+H23+H56+H88+H100+H162</f>
        <v>120391.84</v>
      </c>
      <c r="I174" s="657">
        <f>I18+I23+I56+I88+I100+I162</f>
        <v>1035213.6599999999</v>
      </c>
      <c r="J174" s="557">
        <f t="shared" si="6"/>
        <v>0.6295279107900658</v>
      </c>
      <c r="K174" s="562">
        <f>G174/G167</f>
        <v>0.06065666207708506</v>
      </c>
    </row>
    <row r="175" spans="1:11" ht="16.5" customHeight="1">
      <c r="A175" s="655"/>
      <c r="B175" s="884" t="s">
        <v>391</v>
      </c>
      <c r="C175" s="885"/>
      <c r="D175" s="885"/>
      <c r="E175" s="886"/>
      <c r="F175" s="656">
        <f>F70+F72+F76</f>
        <v>20087313</v>
      </c>
      <c r="G175" s="657">
        <f>G70+G72+G76</f>
        <v>11921680</v>
      </c>
      <c r="H175" s="657">
        <f>H70+H72+H76</f>
        <v>11921680</v>
      </c>
      <c r="I175" s="657">
        <f>I70+I72+I76</f>
        <v>0</v>
      </c>
      <c r="J175" s="557">
        <f t="shared" si="6"/>
        <v>0.5934930172094197</v>
      </c>
      <c r="K175" s="562">
        <f>G175/G167</f>
        <v>0.6257579382852915</v>
      </c>
    </row>
    <row r="176" spans="1:11" ht="17.25" customHeight="1" thickBot="1">
      <c r="A176" s="573"/>
      <c r="B176" s="874" t="s">
        <v>782</v>
      </c>
      <c r="C176" s="874"/>
      <c r="D176" s="874"/>
      <c r="E176" s="874"/>
      <c r="F176" s="574">
        <f>F15+F21+F22+F28+F29+F30+F31+F32+F40+F46+F47+F48+F49+F50+F51+F59+F66+F67+F74+F79+F80+F81+F83+F84+F85+F86+F87+F92+F93+F95+F96+F99+F110+F111+F115+F116+F121+F125+F129+F134+F136+F137+F138+F145+F146+F147+F148+F149+F151+F152+F154+F155+F156+F157+F161</f>
        <v>6724043</v>
      </c>
      <c r="G176" s="575">
        <f>G15+G21+G22+G28+G29+G30+G31+G32+G40+G46+G47+G48+G49+G50+G51+G59+G66+G67+G74+G79+G80+G81+G83+G84+G85+G86+G87+G92+G93+G95+G96+G99+G110+G111+G115+G116+G121+G125+G129+G134+G136+G137+G138+G145+G146+G147+G148+G149+G151+G152+G154+G155+G156+G157+G161</f>
        <v>2476002.4299999997</v>
      </c>
      <c r="H176" s="575">
        <f>H15+H21+H22+H28+H29+H30+H31+H32+H40+H46+H47+H48+H49+H50+H51+H59+H66+H67+H74+H79+H80+H81+H83+H84+H85+H86+H87+H92+H93+H95+H96+H99+H110+H111+H115+H116+H121+H125+H129+H134+H136+H137+H138+H145+H146+H147+H148+H149+H151+H152+H154+H155+H156+H157+H161</f>
        <v>2349791.3299999996</v>
      </c>
      <c r="I176" s="575">
        <f>I15+I21+I22+I28+I29+I30+I31+I32+I40+I46+I47+I48+I49+I50+I51+I59+I66+I67+I74+I79+I80+I81+I83+I84+I85+I86+I87+I92+I93+I95+I96+I99+I110+I111+I115+I116+I121+I125+I129+I134+I136+I137+I138+I145+I146+I147+I148+I149+I151+I152+I154+I155+I156+I157+I161</f>
        <v>126211.1</v>
      </c>
      <c r="J176" s="658">
        <f t="shared" si="6"/>
        <v>0.36823120107946955</v>
      </c>
      <c r="K176" s="659">
        <f>G176/G167</f>
        <v>0.1299630736428231</v>
      </c>
    </row>
    <row r="177" ht="8.25" customHeight="1">
      <c r="K177" s="496"/>
    </row>
    <row r="178" spans="9:11" ht="12" customHeight="1">
      <c r="I178" s="878" t="s">
        <v>392</v>
      </c>
      <c r="J178" s="878"/>
      <c r="K178" s="496"/>
    </row>
    <row r="179" spans="9:11" ht="10.5" customHeight="1">
      <c r="I179" s="158"/>
      <c r="J179" s="158"/>
      <c r="K179" s="496"/>
    </row>
    <row r="180" spans="9:11" ht="10.5" customHeight="1">
      <c r="I180" s="878" t="s">
        <v>393</v>
      </c>
      <c r="J180" s="878"/>
      <c r="K180" s="496"/>
    </row>
    <row r="181" ht="9" customHeight="1" hidden="1">
      <c r="K181" s="496"/>
    </row>
    <row r="182" ht="14.25" customHeight="1">
      <c r="K182" s="496"/>
    </row>
    <row r="183" ht="15.75" customHeight="1">
      <c r="K183" s="496"/>
    </row>
    <row r="184" ht="12.75">
      <c r="K184" s="496"/>
    </row>
  </sheetData>
  <mergeCells count="18">
    <mergeCell ref="I178:J178"/>
    <mergeCell ref="I180:J180"/>
    <mergeCell ref="B170:E170"/>
    <mergeCell ref="B168:E168"/>
    <mergeCell ref="B169:E169"/>
    <mergeCell ref="B176:E176"/>
    <mergeCell ref="B173:E173"/>
    <mergeCell ref="B171:E171"/>
    <mergeCell ref="B172:E172"/>
    <mergeCell ref="B174:E174"/>
    <mergeCell ref="B175:E175"/>
    <mergeCell ref="K6:K7"/>
    <mergeCell ref="H6:I6"/>
    <mergeCell ref="A4:K4"/>
    <mergeCell ref="A6:A7"/>
    <mergeCell ref="F6:F7"/>
    <mergeCell ref="G6:G7"/>
    <mergeCell ref="J6:J7"/>
  </mergeCells>
  <printOptions/>
  <pageMargins left="0.5511811023622047" right="0" top="0.1968503937007874" bottom="0.1968503937007874" header="0.4330708661417323" footer="0.5118110236220472"/>
  <pageSetup horizontalDpi="600" verticalDpi="600" orientation="portrait" paperSize="9" scale="75" r:id="rId1"/>
  <headerFooter alignWithMargins="0">
    <oddFooter>&amp;CStrona &amp;P</oddFooter>
  </headerFooter>
  <rowBreaks count="3" manualBreakCount="3">
    <brk id="56" max="10" man="1"/>
    <brk id="96" max="10" man="1"/>
    <brk id="1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2113"/>
  <sheetViews>
    <sheetView zoomScaleSheetLayoutView="100" workbookViewId="0" topLeftCell="A140">
      <selection activeCell="E144" sqref="E144"/>
    </sheetView>
  </sheetViews>
  <sheetFormatPr defaultColWidth="9.00390625" defaultRowHeight="12.75"/>
  <cols>
    <col min="1" max="1" width="5.125" style="0" customWidth="1"/>
    <col min="2" max="2" width="4.375" style="0" bestFit="1" customWidth="1"/>
    <col min="3" max="3" width="33.375" style="0" customWidth="1"/>
    <col min="4" max="4" width="10.25390625" style="0" customWidth="1"/>
    <col min="5" max="5" width="10.625" style="0" customWidth="1"/>
    <col min="6" max="6" width="11.75390625" style="0" customWidth="1"/>
    <col min="7" max="7" width="10.125" style="0" customWidth="1"/>
    <col min="8" max="8" width="11.87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95"/>
      <c r="E1" s="195"/>
      <c r="F1" s="195"/>
      <c r="G1" s="195"/>
      <c r="H1" s="195"/>
      <c r="I1" s="475" t="s">
        <v>155</v>
      </c>
      <c r="J1" s="198"/>
      <c r="K1" s="198"/>
      <c r="L1" s="198"/>
      <c r="M1" s="199"/>
      <c r="N1" s="199"/>
    </row>
    <row r="2" spans="2:18" ht="18.75" customHeight="1" thickBot="1">
      <c r="B2" s="866" t="s">
        <v>911</v>
      </c>
      <c r="C2" s="853"/>
      <c r="D2" s="853"/>
      <c r="E2" s="853"/>
      <c r="F2" s="853"/>
      <c r="G2" s="853"/>
      <c r="H2" s="853"/>
      <c r="I2" s="853"/>
      <c r="J2" s="853"/>
      <c r="K2" s="853"/>
      <c r="L2" s="854"/>
      <c r="M2" s="854"/>
      <c r="N2" s="854"/>
      <c r="O2" s="854"/>
      <c r="P2" s="854"/>
      <c r="Q2" s="854"/>
      <c r="R2" s="854"/>
    </row>
    <row r="3" spans="1:87" ht="13.5" customHeight="1">
      <c r="A3" s="863" t="s">
        <v>284</v>
      </c>
      <c r="B3" s="855" t="s">
        <v>108</v>
      </c>
      <c r="C3" s="861" t="s">
        <v>749</v>
      </c>
      <c r="D3" s="861" t="s">
        <v>978</v>
      </c>
      <c r="E3" s="861" t="s">
        <v>894</v>
      </c>
      <c r="F3" s="861" t="s">
        <v>264</v>
      </c>
      <c r="G3" s="861" t="s">
        <v>265</v>
      </c>
      <c r="H3" s="861" t="s">
        <v>727</v>
      </c>
      <c r="I3" s="861"/>
      <c r="J3" s="861"/>
      <c r="K3" s="861"/>
      <c r="L3" s="861"/>
      <c r="M3" s="861"/>
      <c r="N3" s="857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87" ht="12.75" customHeight="1">
      <c r="A4" s="864"/>
      <c r="B4" s="856"/>
      <c r="C4" s="862"/>
      <c r="D4" s="862"/>
      <c r="E4" s="862"/>
      <c r="F4" s="862"/>
      <c r="G4" s="862"/>
      <c r="H4" s="862" t="s">
        <v>19</v>
      </c>
      <c r="I4" s="862" t="s">
        <v>783</v>
      </c>
      <c r="J4" s="862"/>
      <c r="K4" s="862"/>
      <c r="L4" s="862"/>
      <c r="M4" s="862"/>
      <c r="N4" s="858" t="s">
        <v>73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</row>
    <row r="5" spans="1:87" ht="21" customHeight="1">
      <c r="A5" s="864"/>
      <c r="B5" s="856"/>
      <c r="C5" s="862"/>
      <c r="D5" s="862"/>
      <c r="E5" s="862"/>
      <c r="F5" s="862"/>
      <c r="G5" s="862"/>
      <c r="H5" s="862"/>
      <c r="I5" s="860" t="s">
        <v>541</v>
      </c>
      <c r="J5" s="860" t="s">
        <v>540</v>
      </c>
      <c r="K5" s="860" t="s">
        <v>767</v>
      </c>
      <c r="L5" s="860" t="s">
        <v>539</v>
      </c>
      <c r="M5" s="860" t="s">
        <v>248</v>
      </c>
      <c r="N5" s="858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87" ht="16.5" customHeight="1">
      <c r="A6" s="864"/>
      <c r="B6" s="856"/>
      <c r="C6" s="862"/>
      <c r="D6" s="862"/>
      <c r="E6" s="862"/>
      <c r="F6" s="862"/>
      <c r="G6" s="862"/>
      <c r="H6" s="862"/>
      <c r="I6" s="860"/>
      <c r="J6" s="860"/>
      <c r="K6" s="860"/>
      <c r="L6" s="860"/>
      <c r="M6" s="860"/>
      <c r="N6" s="858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</row>
    <row r="7" spans="1:87" ht="12" customHeight="1">
      <c r="A7" s="132">
        <v>1</v>
      </c>
      <c r="B7" s="692">
        <v>2</v>
      </c>
      <c r="C7" s="444">
        <v>3</v>
      </c>
      <c r="D7" s="444">
        <v>4</v>
      </c>
      <c r="E7" s="444">
        <v>5</v>
      </c>
      <c r="F7" s="444">
        <v>6</v>
      </c>
      <c r="G7" s="444">
        <v>7</v>
      </c>
      <c r="H7" s="444">
        <v>8</v>
      </c>
      <c r="I7" s="444">
        <v>9</v>
      </c>
      <c r="J7" s="444">
        <v>10</v>
      </c>
      <c r="K7" s="444">
        <v>11</v>
      </c>
      <c r="L7" s="444">
        <v>12</v>
      </c>
      <c r="M7" s="444">
        <v>13</v>
      </c>
      <c r="N7" s="452">
        <v>14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</row>
    <row r="8" spans="1:87" ht="27" customHeight="1">
      <c r="A8" s="122" t="s">
        <v>109</v>
      </c>
      <c r="B8" s="123"/>
      <c r="C8" s="80" t="s">
        <v>111</v>
      </c>
      <c r="D8" s="165">
        <f>D9+D11</f>
        <v>46700</v>
      </c>
      <c r="E8" s="418">
        <f>E9+E11</f>
        <v>13500</v>
      </c>
      <c r="F8" s="710">
        <f>E8/D8</f>
        <v>0.2890792291220557</v>
      </c>
      <c r="G8" s="710">
        <f aca="true" t="shared" si="0" ref="G8:G41">E8/$E$665</f>
        <v>0.0007838372002881977</v>
      </c>
      <c r="H8" s="418">
        <f>H9+H11</f>
        <v>13500</v>
      </c>
      <c r="I8" s="418">
        <f aca="true" t="shared" si="1" ref="I8:N8">I9+I11</f>
        <v>0</v>
      </c>
      <c r="J8" s="418">
        <f t="shared" si="1"/>
        <v>0</v>
      </c>
      <c r="K8" s="418">
        <f t="shared" si="1"/>
        <v>0</v>
      </c>
      <c r="L8" s="418">
        <f t="shared" si="1"/>
        <v>0</v>
      </c>
      <c r="M8" s="418">
        <f t="shared" si="1"/>
        <v>0</v>
      </c>
      <c r="N8" s="424">
        <f t="shared" si="1"/>
        <v>0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</row>
    <row r="9" spans="1:87" ht="22.5" customHeight="1">
      <c r="A9" s="119" t="s">
        <v>427</v>
      </c>
      <c r="B9" s="120"/>
      <c r="C9" s="93" t="s">
        <v>906</v>
      </c>
      <c r="D9" s="291">
        <f>D10</f>
        <v>45000</v>
      </c>
      <c r="E9" s="417">
        <f>E10</f>
        <v>13500</v>
      </c>
      <c r="F9" s="711">
        <f>E9/D9</f>
        <v>0.3</v>
      </c>
      <c r="G9" s="711">
        <f t="shared" si="0"/>
        <v>0.0007838372002881977</v>
      </c>
      <c r="H9" s="417">
        <f>H10</f>
        <v>13500</v>
      </c>
      <c r="I9" s="417">
        <f aca="true" t="shared" si="2" ref="I9:N9">I10</f>
        <v>0</v>
      </c>
      <c r="J9" s="417">
        <f t="shared" si="2"/>
        <v>0</v>
      </c>
      <c r="K9" s="417">
        <f t="shared" si="2"/>
        <v>0</v>
      </c>
      <c r="L9" s="417">
        <f t="shared" si="2"/>
        <v>0</v>
      </c>
      <c r="M9" s="417">
        <f t="shared" si="2"/>
        <v>0</v>
      </c>
      <c r="N9" s="421">
        <f t="shared" si="2"/>
        <v>0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</row>
    <row r="10" spans="1:87" ht="21" customHeight="1">
      <c r="A10" s="121"/>
      <c r="B10" s="56" t="s">
        <v>419</v>
      </c>
      <c r="C10" s="44" t="s">
        <v>495</v>
      </c>
      <c r="D10" s="107">
        <v>45000</v>
      </c>
      <c r="E10" s="419">
        <v>13500</v>
      </c>
      <c r="F10" s="572">
        <f>E10/D10</f>
        <v>0.3</v>
      </c>
      <c r="G10" s="560">
        <f t="shared" si="0"/>
        <v>0.0007838372002881977</v>
      </c>
      <c r="H10" s="419">
        <f>E10</f>
        <v>13500</v>
      </c>
      <c r="I10" s="419"/>
      <c r="J10" s="422"/>
      <c r="K10" s="423"/>
      <c r="L10" s="425"/>
      <c r="M10" s="425"/>
      <c r="N10" s="611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</row>
    <row r="11" spans="1:87" ht="18.75" customHeight="1">
      <c r="A11" s="119" t="s">
        <v>930</v>
      </c>
      <c r="B11" s="120"/>
      <c r="C11" s="93" t="s">
        <v>473</v>
      </c>
      <c r="D11" s="291">
        <f>D12</f>
        <v>1700</v>
      </c>
      <c r="E11" s="417">
        <f>E12</f>
        <v>0</v>
      </c>
      <c r="F11" s="587">
        <f>E11/D11</f>
        <v>0</v>
      </c>
      <c r="G11" s="711">
        <f t="shared" si="0"/>
        <v>0</v>
      </c>
      <c r="H11" s="417">
        <f aca="true" t="shared" si="3" ref="H11:N11">H12</f>
        <v>0</v>
      </c>
      <c r="I11" s="417">
        <f t="shared" si="3"/>
        <v>0</v>
      </c>
      <c r="J11" s="417">
        <f t="shared" si="3"/>
        <v>0</v>
      </c>
      <c r="K11" s="417">
        <f t="shared" si="3"/>
        <v>0</v>
      </c>
      <c r="L11" s="417">
        <f t="shared" si="3"/>
        <v>0</v>
      </c>
      <c r="M11" s="417">
        <f t="shared" si="3"/>
        <v>0</v>
      </c>
      <c r="N11" s="421">
        <f t="shared" si="3"/>
        <v>0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</row>
    <row r="12" spans="1:14" s="65" customFormat="1" ht="33" customHeight="1">
      <c r="A12" s="121"/>
      <c r="B12" s="56" t="s">
        <v>912</v>
      </c>
      <c r="C12" s="44" t="s">
        <v>913</v>
      </c>
      <c r="D12" s="107">
        <v>1700</v>
      </c>
      <c r="E12" s="419">
        <v>0</v>
      </c>
      <c r="F12" s="550">
        <f aca="true" t="shared" si="4" ref="F12:F71">E12/D12</f>
        <v>0</v>
      </c>
      <c r="G12" s="560">
        <f t="shared" si="0"/>
        <v>0</v>
      </c>
      <c r="H12" s="419">
        <f>E12</f>
        <v>0</v>
      </c>
      <c r="I12" s="419"/>
      <c r="J12" s="422"/>
      <c r="K12" s="422">
        <f>H12</f>
        <v>0</v>
      </c>
      <c r="L12" s="425"/>
      <c r="M12" s="425"/>
      <c r="N12" s="611"/>
    </row>
    <row r="13" spans="1:14" s="65" customFormat="1" ht="21" customHeight="1">
      <c r="A13" s="122" t="s">
        <v>428</v>
      </c>
      <c r="B13" s="123"/>
      <c r="C13" s="74" t="s">
        <v>429</v>
      </c>
      <c r="D13" s="165">
        <f>D14+D16</f>
        <v>159925</v>
      </c>
      <c r="E13" s="418">
        <f>E14+E16</f>
        <v>80643.34</v>
      </c>
      <c r="F13" s="712">
        <f t="shared" si="4"/>
        <v>0.5042572455838674</v>
      </c>
      <c r="G13" s="710">
        <f t="shared" si="0"/>
        <v>0.00468231480351772</v>
      </c>
      <c r="H13" s="418">
        <f aca="true" t="shared" si="5" ref="H13:N13">H14+H16</f>
        <v>80643.34</v>
      </c>
      <c r="I13" s="418">
        <f t="shared" si="5"/>
        <v>0</v>
      </c>
      <c r="J13" s="418">
        <f t="shared" si="5"/>
        <v>0</v>
      </c>
      <c r="K13" s="418">
        <f t="shared" si="5"/>
        <v>0</v>
      </c>
      <c r="L13" s="418">
        <f t="shared" si="5"/>
        <v>0</v>
      </c>
      <c r="M13" s="418">
        <f t="shared" si="5"/>
        <v>0</v>
      </c>
      <c r="N13" s="424">
        <f t="shared" si="5"/>
        <v>0</v>
      </c>
    </row>
    <row r="14" spans="1:14" s="65" customFormat="1" ht="21" customHeight="1">
      <c r="A14" s="124" t="s">
        <v>27</v>
      </c>
      <c r="B14" s="713"/>
      <c r="C14" s="99" t="s">
        <v>26</v>
      </c>
      <c r="D14" s="291">
        <f>D15</f>
        <v>142700</v>
      </c>
      <c r="E14" s="417">
        <f>E15</f>
        <v>72429.42</v>
      </c>
      <c r="F14" s="587">
        <f t="shared" si="4"/>
        <v>0.5075642606867554</v>
      </c>
      <c r="G14" s="711">
        <f t="shared" si="0"/>
        <v>0.004205398058614666</v>
      </c>
      <c r="H14" s="417">
        <f aca="true" t="shared" si="6" ref="H14:N14">H15</f>
        <v>72429.42</v>
      </c>
      <c r="I14" s="417">
        <f t="shared" si="6"/>
        <v>0</v>
      </c>
      <c r="J14" s="417">
        <f t="shared" si="6"/>
        <v>0</v>
      </c>
      <c r="K14" s="417">
        <f t="shared" si="6"/>
        <v>0</v>
      </c>
      <c r="L14" s="417">
        <f t="shared" si="6"/>
        <v>0</v>
      </c>
      <c r="M14" s="417">
        <f t="shared" si="6"/>
        <v>0</v>
      </c>
      <c r="N14" s="421">
        <f t="shared" si="6"/>
        <v>0</v>
      </c>
    </row>
    <row r="15" spans="1:14" s="65" customFormat="1" ht="19.5" customHeight="1">
      <c r="A15" s="126"/>
      <c r="B15" s="128" t="s">
        <v>405</v>
      </c>
      <c r="C15" s="45" t="s">
        <v>466</v>
      </c>
      <c r="D15" s="107">
        <v>142700</v>
      </c>
      <c r="E15" s="419">
        <v>72429.42</v>
      </c>
      <c r="F15" s="550">
        <f t="shared" si="4"/>
        <v>0.5075642606867554</v>
      </c>
      <c r="G15" s="560">
        <f t="shared" si="0"/>
        <v>0.004205398058614666</v>
      </c>
      <c r="H15" s="419">
        <f>E15</f>
        <v>72429.42</v>
      </c>
      <c r="I15" s="419"/>
      <c r="J15" s="422"/>
      <c r="K15" s="423"/>
      <c r="L15" s="425"/>
      <c r="M15" s="425"/>
      <c r="N15" s="611"/>
    </row>
    <row r="16" spans="1:14" s="65" customFormat="1" ht="18.75" customHeight="1">
      <c r="A16" s="124" t="s">
        <v>430</v>
      </c>
      <c r="B16" s="125"/>
      <c r="C16" s="93" t="s">
        <v>431</v>
      </c>
      <c r="D16" s="291">
        <f>D18+D17</f>
        <v>17225</v>
      </c>
      <c r="E16" s="417">
        <f>E18+E17</f>
        <v>8213.92</v>
      </c>
      <c r="F16" s="587">
        <f t="shared" si="4"/>
        <v>0.4768603773584906</v>
      </c>
      <c r="G16" s="711">
        <f t="shared" si="0"/>
        <v>0.00047691674490305425</v>
      </c>
      <c r="H16" s="417">
        <f aca="true" t="shared" si="7" ref="H16:N16">H18+H17</f>
        <v>8213.92</v>
      </c>
      <c r="I16" s="417">
        <f t="shared" si="7"/>
        <v>0</v>
      </c>
      <c r="J16" s="417">
        <f t="shared" si="7"/>
        <v>0</v>
      </c>
      <c r="K16" s="417">
        <f t="shared" si="7"/>
        <v>0</v>
      </c>
      <c r="L16" s="417">
        <f t="shared" si="7"/>
        <v>0</v>
      </c>
      <c r="M16" s="417">
        <f t="shared" si="7"/>
        <v>0</v>
      </c>
      <c r="N16" s="421">
        <f t="shared" si="7"/>
        <v>0</v>
      </c>
    </row>
    <row r="17" spans="1:14" s="65" customFormat="1" ht="18.75" customHeight="1">
      <c r="A17" s="127"/>
      <c r="B17" s="56" t="s">
        <v>413</v>
      </c>
      <c r="C17" s="45" t="s">
        <v>524</v>
      </c>
      <c r="D17" s="107">
        <v>600</v>
      </c>
      <c r="E17" s="419">
        <v>445.3</v>
      </c>
      <c r="F17" s="550">
        <f t="shared" si="4"/>
        <v>0.7421666666666666</v>
      </c>
      <c r="G17" s="560">
        <f t="shared" si="0"/>
        <v>2.5855015206543292E-05</v>
      </c>
      <c r="H17" s="419">
        <f>E17</f>
        <v>445.3</v>
      </c>
      <c r="I17" s="419"/>
      <c r="J17" s="419"/>
      <c r="K17" s="425"/>
      <c r="L17" s="425"/>
      <c r="M17" s="425"/>
      <c r="N17" s="611"/>
    </row>
    <row r="18" spans="1:14" s="65" customFormat="1" ht="20.25" customHeight="1">
      <c r="A18" s="126"/>
      <c r="B18" s="56" t="s">
        <v>419</v>
      </c>
      <c r="C18" s="45" t="s">
        <v>495</v>
      </c>
      <c r="D18" s="107">
        <v>16625</v>
      </c>
      <c r="E18" s="419">
        <v>7768.62</v>
      </c>
      <c r="F18" s="550">
        <f t="shared" si="4"/>
        <v>0.46728541353383457</v>
      </c>
      <c r="G18" s="560">
        <f t="shared" si="0"/>
        <v>0.00045106172969651095</v>
      </c>
      <c r="H18" s="419">
        <f>E18</f>
        <v>7768.62</v>
      </c>
      <c r="I18" s="419"/>
      <c r="J18" s="422"/>
      <c r="K18" s="423"/>
      <c r="L18" s="425"/>
      <c r="M18" s="425"/>
      <c r="N18" s="611"/>
    </row>
    <row r="19" spans="1:14" s="65" customFormat="1" ht="20.25" customHeight="1">
      <c r="A19" s="122" t="s">
        <v>432</v>
      </c>
      <c r="B19" s="123"/>
      <c r="C19" s="80" t="s">
        <v>433</v>
      </c>
      <c r="D19" s="165">
        <f aca="true" t="shared" si="8" ref="D19:N19">D20</f>
        <v>2501304</v>
      </c>
      <c r="E19" s="418">
        <f t="shared" si="8"/>
        <v>829477.2000000003</v>
      </c>
      <c r="F19" s="712">
        <f t="shared" si="4"/>
        <v>0.3316179080991356</v>
      </c>
      <c r="G19" s="710">
        <f t="shared" si="0"/>
        <v>0.048161117492658785</v>
      </c>
      <c r="H19" s="418">
        <f t="shared" si="8"/>
        <v>735659.2000000003</v>
      </c>
      <c r="I19" s="418">
        <f t="shared" si="8"/>
        <v>241870.02</v>
      </c>
      <c r="J19" s="418">
        <f t="shared" si="8"/>
        <v>43332.52</v>
      </c>
      <c r="K19" s="418">
        <f t="shared" si="8"/>
        <v>0</v>
      </c>
      <c r="L19" s="418">
        <f t="shared" si="8"/>
        <v>0</v>
      </c>
      <c r="M19" s="418">
        <f t="shared" si="8"/>
        <v>0</v>
      </c>
      <c r="N19" s="424">
        <f t="shared" si="8"/>
        <v>93818</v>
      </c>
    </row>
    <row r="20" spans="1:15" s="65" customFormat="1" ht="16.5" customHeight="1">
      <c r="A20" s="124" t="s">
        <v>434</v>
      </c>
      <c r="B20" s="125"/>
      <c r="C20" s="99" t="s">
        <v>435</v>
      </c>
      <c r="D20" s="291">
        <f>SUM(D21:D43)</f>
        <v>2501304</v>
      </c>
      <c r="E20" s="417">
        <f>SUM(E21:E43)</f>
        <v>829477.2000000003</v>
      </c>
      <c r="F20" s="587">
        <f t="shared" si="4"/>
        <v>0.3316179080991356</v>
      </c>
      <c r="G20" s="711">
        <f t="shared" si="0"/>
        <v>0.048161117492658785</v>
      </c>
      <c r="H20" s="417">
        <f aca="true" t="shared" si="9" ref="H20:O20">SUM(H21:H43)</f>
        <v>735659.2000000003</v>
      </c>
      <c r="I20" s="417">
        <f t="shared" si="9"/>
        <v>241870.02</v>
      </c>
      <c r="J20" s="417">
        <f t="shared" si="9"/>
        <v>43332.52</v>
      </c>
      <c r="K20" s="417">
        <f t="shared" si="9"/>
        <v>0</v>
      </c>
      <c r="L20" s="417">
        <f t="shared" si="9"/>
        <v>0</v>
      </c>
      <c r="M20" s="417">
        <f t="shared" si="9"/>
        <v>0</v>
      </c>
      <c r="N20" s="421">
        <f t="shared" si="9"/>
        <v>93818</v>
      </c>
      <c r="O20" s="608">
        <f t="shared" si="9"/>
        <v>0</v>
      </c>
    </row>
    <row r="21" spans="1:14" s="98" customFormat="1" ht="15.75" customHeight="1">
      <c r="A21" s="121"/>
      <c r="B21" s="56" t="s">
        <v>112</v>
      </c>
      <c r="C21" s="92" t="s">
        <v>119</v>
      </c>
      <c r="D21" s="293">
        <v>5000</v>
      </c>
      <c r="E21" s="426">
        <v>754.26</v>
      </c>
      <c r="F21" s="550">
        <f t="shared" si="4"/>
        <v>0.15085199999999999</v>
      </c>
      <c r="G21" s="560">
        <f t="shared" si="0"/>
        <v>4.3793855310324145E-05</v>
      </c>
      <c r="H21" s="425">
        <f>E21</f>
        <v>754.26</v>
      </c>
      <c r="I21" s="426"/>
      <c r="J21" s="422"/>
      <c r="K21" s="423"/>
      <c r="L21" s="425"/>
      <c r="M21" s="425"/>
      <c r="N21" s="611"/>
    </row>
    <row r="22" spans="1:14" s="65" customFormat="1" ht="15" customHeight="1">
      <c r="A22" s="121"/>
      <c r="B22" s="56" t="s">
        <v>406</v>
      </c>
      <c r="C22" s="44" t="s">
        <v>116</v>
      </c>
      <c r="D22" s="107">
        <v>431860</v>
      </c>
      <c r="E22" s="419">
        <v>210899.43</v>
      </c>
      <c r="F22" s="550">
        <f t="shared" si="4"/>
        <v>0.48835138702357245</v>
      </c>
      <c r="G22" s="560">
        <f t="shared" si="0"/>
        <v>0.012245245833598276</v>
      </c>
      <c r="H22" s="425">
        <f aca="true" t="shared" si="10" ref="H22:H83">E22</f>
        <v>210899.43</v>
      </c>
      <c r="I22" s="419">
        <f>H22</f>
        <v>210899.43</v>
      </c>
      <c r="J22" s="422"/>
      <c r="K22" s="423"/>
      <c r="L22" s="425"/>
      <c r="M22" s="425"/>
      <c r="N22" s="611"/>
    </row>
    <row r="23" spans="1:14" s="65" customFormat="1" ht="15.75" customHeight="1">
      <c r="A23" s="121"/>
      <c r="B23" s="56" t="s">
        <v>409</v>
      </c>
      <c r="C23" s="44" t="s">
        <v>410</v>
      </c>
      <c r="D23" s="107">
        <v>30471</v>
      </c>
      <c r="E23" s="419">
        <v>30470.59</v>
      </c>
      <c r="F23" s="550">
        <f t="shared" si="4"/>
        <v>0.9999865445833743</v>
      </c>
      <c r="G23" s="560">
        <f t="shared" si="0"/>
        <v>0.0017691838486466336</v>
      </c>
      <c r="H23" s="425">
        <f t="shared" si="10"/>
        <v>30470.59</v>
      </c>
      <c r="I23" s="419">
        <f>H23</f>
        <v>30470.59</v>
      </c>
      <c r="J23" s="422"/>
      <c r="K23" s="423"/>
      <c r="L23" s="425"/>
      <c r="M23" s="425"/>
      <c r="N23" s="611"/>
    </row>
    <row r="24" spans="1:14" s="65" customFormat="1" ht="15" customHeight="1">
      <c r="A24" s="121"/>
      <c r="B24" s="129" t="s">
        <v>436</v>
      </c>
      <c r="C24" s="44" t="s">
        <v>437</v>
      </c>
      <c r="D24" s="107">
        <v>69862</v>
      </c>
      <c r="E24" s="419">
        <v>36825.07</v>
      </c>
      <c r="F24" s="550">
        <f t="shared" si="4"/>
        <v>0.5271115914230913</v>
      </c>
      <c r="G24" s="560">
        <f t="shared" si="0"/>
        <v>0.0021381377606827334</v>
      </c>
      <c r="H24" s="425">
        <f t="shared" si="10"/>
        <v>36825.07</v>
      </c>
      <c r="I24" s="419"/>
      <c r="J24" s="422">
        <f>H24</f>
        <v>36825.07</v>
      </c>
      <c r="K24" s="423"/>
      <c r="L24" s="425"/>
      <c r="M24" s="425"/>
      <c r="N24" s="611"/>
    </row>
    <row r="25" spans="1:14" s="65" customFormat="1" ht="14.25" customHeight="1">
      <c r="A25" s="121"/>
      <c r="B25" s="129" t="s">
        <v>411</v>
      </c>
      <c r="C25" s="44" t="s">
        <v>412</v>
      </c>
      <c r="D25" s="107">
        <v>11280</v>
      </c>
      <c r="E25" s="419">
        <v>6507.45</v>
      </c>
      <c r="F25" s="550">
        <f t="shared" si="4"/>
        <v>0.5769015957446808</v>
      </c>
      <c r="G25" s="560">
        <f t="shared" si="0"/>
        <v>0.0003778356584455875</v>
      </c>
      <c r="H25" s="425">
        <f t="shared" si="10"/>
        <v>6507.45</v>
      </c>
      <c r="I25" s="419"/>
      <c r="J25" s="422">
        <f>H25</f>
        <v>6507.45</v>
      </c>
      <c r="K25" s="423"/>
      <c r="L25" s="425"/>
      <c r="M25" s="425"/>
      <c r="N25" s="611"/>
    </row>
    <row r="26" spans="1:14" s="65" customFormat="1" ht="14.25" customHeight="1">
      <c r="A26" s="121"/>
      <c r="B26" s="129" t="s">
        <v>7</v>
      </c>
      <c r="C26" s="44" t="s">
        <v>8</v>
      </c>
      <c r="D26" s="107">
        <v>3600</v>
      </c>
      <c r="E26" s="419">
        <v>500</v>
      </c>
      <c r="F26" s="550">
        <f t="shared" si="4"/>
        <v>0.1388888888888889</v>
      </c>
      <c r="G26" s="560">
        <f t="shared" si="0"/>
        <v>2.9031007418081395E-05</v>
      </c>
      <c r="H26" s="425">
        <f t="shared" si="10"/>
        <v>500</v>
      </c>
      <c r="I26" s="419">
        <f>H26</f>
        <v>500</v>
      </c>
      <c r="J26" s="422"/>
      <c r="K26" s="423"/>
      <c r="L26" s="425"/>
      <c r="M26" s="425"/>
      <c r="N26" s="611"/>
    </row>
    <row r="27" spans="1:14" s="65" customFormat="1" ht="12.75" customHeight="1">
      <c r="A27" s="121"/>
      <c r="B27" s="56" t="s">
        <v>413</v>
      </c>
      <c r="C27" s="44" t="s">
        <v>524</v>
      </c>
      <c r="D27" s="107">
        <v>440544</v>
      </c>
      <c r="E27" s="419">
        <v>185366.66</v>
      </c>
      <c r="F27" s="550">
        <f t="shared" si="4"/>
        <v>0.42076764182465315</v>
      </c>
      <c r="G27" s="560">
        <f t="shared" si="0"/>
        <v>0.010762761763049944</v>
      </c>
      <c r="H27" s="425">
        <f t="shared" si="10"/>
        <v>185366.66</v>
      </c>
      <c r="I27" s="419"/>
      <c r="J27" s="422"/>
      <c r="K27" s="423"/>
      <c r="L27" s="425"/>
      <c r="M27" s="425"/>
      <c r="N27" s="611"/>
    </row>
    <row r="28" spans="1:14" s="65" customFormat="1" ht="13.5" customHeight="1">
      <c r="A28" s="121"/>
      <c r="B28" s="56" t="s">
        <v>415</v>
      </c>
      <c r="C28" s="44" t="s">
        <v>493</v>
      </c>
      <c r="D28" s="107">
        <v>38500</v>
      </c>
      <c r="E28" s="419">
        <v>20730.53</v>
      </c>
      <c r="F28" s="550">
        <f t="shared" si="4"/>
        <v>0.5384553246753246</v>
      </c>
      <c r="G28" s="560">
        <f t="shared" si="0"/>
        <v>0.0012036563404215178</v>
      </c>
      <c r="H28" s="425">
        <f t="shared" si="10"/>
        <v>20730.53</v>
      </c>
      <c r="I28" s="419"/>
      <c r="J28" s="422"/>
      <c r="K28" s="423"/>
      <c r="L28" s="425"/>
      <c r="M28" s="425"/>
      <c r="N28" s="611"/>
    </row>
    <row r="29" spans="1:14" s="65" customFormat="1" ht="13.5" customHeight="1">
      <c r="A29" s="121"/>
      <c r="B29" s="56" t="s">
        <v>417</v>
      </c>
      <c r="C29" s="44" t="s">
        <v>494</v>
      </c>
      <c r="D29" s="107">
        <v>180000</v>
      </c>
      <c r="E29" s="419">
        <v>42043.14</v>
      </c>
      <c r="F29" s="550">
        <f t="shared" si="4"/>
        <v>0.233573</v>
      </c>
      <c r="G29" s="560">
        <f t="shared" si="0"/>
        <v>0.0024411094184388694</v>
      </c>
      <c r="H29" s="425">
        <f t="shared" si="10"/>
        <v>42043.14</v>
      </c>
      <c r="I29" s="419"/>
      <c r="J29" s="422"/>
      <c r="K29" s="423"/>
      <c r="L29" s="425"/>
      <c r="M29" s="425"/>
      <c r="N29" s="611"/>
    </row>
    <row r="30" spans="1:14" s="65" customFormat="1" ht="13.5" customHeight="1">
      <c r="A30" s="121"/>
      <c r="B30" s="56" t="s">
        <v>477</v>
      </c>
      <c r="C30" s="44" t="s">
        <v>478</v>
      </c>
      <c r="D30" s="107">
        <v>550</v>
      </c>
      <c r="E30" s="419">
        <v>480</v>
      </c>
      <c r="F30" s="550">
        <f t="shared" si="4"/>
        <v>0.8727272727272727</v>
      </c>
      <c r="G30" s="560">
        <f t="shared" si="0"/>
        <v>2.786976712135814E-05</v>
      </c>
      <c r="H30" s="425">
        <f t="shared" si="10"/>
        <v>480</v>
      </c>
      <c r="I30" s="419"/>
      <c r="J30" s="422"/>
      <c r="K30" s="423"/>
      <c r="L30" s="425"/>
      <c r="M30" s="425"/>
      <c r="N30" s="611"/>
    </row>
    <row r="31" spans="1:14" s="65" customFormat="1" ht="14.25" customHeight="1">
      <c r="A31" s="121"/>
      <c r="B31" s="56" t="s">
        <v>419</v>
      </c>
      <c r="C31" s="44" t="s">
        <v>495</v>
      </c>
      <c r="D31" s="107">
        <v>587441</v>
      </c>
      <c r="E31" s="419">
        <v>165947.29</v>
      </c>
      <c r="F31" s="550">
        <f t="shared" si="4"/>
        <v>0.2824918417338933</v>
      </c>
      <c r="G31" s="560">
        <f t="shared" si="0"/>
        <v>0.00963523401400101</v>
      </c>
      <c r="H31" s="425">
        <f t="shared" si="10"/>
        <v>165947.29</v>
      </c>
      <c r="I31" s="419"/>
      <c r="J31" s="422"/>
      <c r="K31" s="423"/>
      <c r="L31" s="425"/>
      <c r="M31" s="425"/>
      <c r="N31" s="611"/>
    </row>
    <row r="32" spans="1:14" s="65" customFormat="1" ht="14.25" customHeight="1">
      <c r="A32" s="121"/>
      <c r="B32" s="56" t="s">
        <v>9</v>
      </c>
      <c r="C32" s="44" t="s">
        <v>10</v>
      </c>
      <c r="D32" s="107">
        <v>3500</v>
      </c>
      <c r="E32" s="419">
        <v>724.68</v>
      </c>
      <c r="F32" s="550">
        <f t="shared" si="4"/>
        <v>0.20705142857142855</v>
      </c>
      <c r="G32" s="560">
        <f t="shared" si="0"/>
        <v>4.207638091147045E-05</v>
      </c>
      <c r="H32" s="425">
        <f t="shared" si="10"/>
        <v>724.68</v>
      </c>
      <c r="I32" s="419"/>
      <c r="J32" s="422"/>
      <c r="K32" s="423"/>
      <c r="L32" s="425"/>
      <c r="M32" s="425"/>
      <c r="N32" s="611"/>
    </row>
    <row r="33" spans="1:14" s="65" customFormat="1" ht="14.25" customHeight="1">
      <c r="A33" s="121"/>
      <c r="B33" s="56" t="s">
        <v>673</v>
      </c>
      <c r="C33" s="44" t="s">
        <v>120</v>
      </c>
      <c r="D33" s="107">
        <v>5700</v>
      </c>
      <c r="E33" s="419">
        <v>2027.4</v>
      </c>
      <c r="F33" s="550">
        <f t="shared" si="4"/>
        <v>0.3556842105263158</v>
      </c>
      <c r="G33" s="560">
        <f t="shared" si="0"/>
        <v>0.00011771492887883644</v>
      </c>
      <c r="H33" s="425">
        <f t="shared" si="10"/>
        <v>2027.4</v>
      </c>
      <c r="I33" s="419"/>
      <c r="J33" s="422"/>
      <c r="K33" s="423"/>
      <c r="L33" s="425"/>
      <c r="M33" s="425"/>
      <c r="N33" s="611"/>
    </row>
    <row r="34" spans="1:14" s="65" customFormat="1" ht="14.25" customHeight="1">
      <c r="A34" s="121"/>
      <c r="B34" s="56" t="s">
        <v>666</v>
      </c>
      <c r="C34" s="44" t="s">
        <v>121</v>
      </c>
      <c r="D34" s="107">
        <v>4300</v>
      </c>
      <c r="E34" s="419">
        <v>1939.16</v>
      </c>
      <c r="F34" s="550">
        <f t="shared" si="4"/>
        <v>0.4509674418604651</v>
      </c>
      <c r="G34" s="560">
        <f t="shared" si="0"/>
        <v>0.00011259153668969344</v>
      </c>
      <c r="H34" s="425">
        <f t="shared" si="10"/>
        <v>1939.16</v>
      </c>
      <c r="I34" s="419"/>
      <c r="J34" s="422"/>
      <c r="K34" s="423"/>
      <c r="L34" s="425"/>
      <c r="M34" s="425"/>
      <c r="N34" s="611"/>
    </row>
    <row r="35" spans="1:14" s="65" customFormat="1" ht="14.25" customHeight="1">
      <c r="A35" s="121"/>
      <c r="B35" s="56" t="s">
        <v>421</v>
      </c>
      <c r="C35" s="44" t="s">
        <v>422</v>
      </c>
      <c r="D35" s="107">
        <v>1800</v>
      </c>
      <c r="E35" s="419">
        <v>1361.88</v>
      </c>
      <c r="F35" s="550">
        <f t="shared" si="4"/>
        <v>0.7566</v>
      </c>
      <c r="G35" s="560">
        <f t="shared" si="0"/>
        <v>7.907349676507339E-05</v>
      </c>
      <c r="H35" s="425">
        <f t="shared" si="10"/>
        <v>1361.88</v>
      </c>
      <c r="I35" s="419"/>
      <c r="J35" s="422"/>
      <c r="K35" s="423"/>
      <c r="L35" s="425"/>
      <c r="M35" s="425"/>
      <c r="N35" s="611"/>
    </row>
    <row r="36" spans="1:14" s="65" customFormat="1" ht="13.5" customHeight="1">
      <c r="A36" s="121"/>
      <c r="B36" s="56" t="s">
        <v>425</v>
      </c>
      <c r="C36" s="44" t="s">
        <v>426</v>
      </c>
      <c r="D36" s="107">
        <v>15077</v>
      </c>
      <c r="E36" s="419">
        <v>11308</v>
      </c>
      <c r="F36" s="550">
        <f t="shared" si="4"/>
        <v>0.7500165815480533</v>
      </c>
      <c r="G36" s="560">
        <f t="shared" si="0"/>
        <v>0.0006565652637673288</v>
      </c>
      <c r="H36" s="425">
        <f t="shared" si="10"/>
        <v>11308</v>
      </c>
      <c r="I36" s="419"/>
      <c r="J36" s="422"/>
      <c r="K36" s="423"/>
      <c r="L36" s="425"/>
      <c r="M36" s="425"/>
      <c r="N36" s="611"/>
    </row>
    <row r="37" spans="1:14" s="65" customFormat="1" ht="16.5" customHeight="1">
      <c r="A37" s="121"/>
      <c r="B37" s="56" t="s">
        <v>441</v>
      </c>
      <c r="C37" s="44" t="s">
        <v>442</v>
      </c>
      <c r="D37" s="107">
        <v>14789</v>
      </c>
      <c r="E37" s="419">
        <v>6821</v>
      </c>
      <c r="F37" s="550">
        <f t="shared" si="4"/>
        <v>0.4612211779024951</v>
      </c>
      <c r="G37" s="560">
        <f t="shared" si="0"/>
        <v>0.0003960410031974664</v>
      </c>
      <c r="H37" s="425">
        <f t="shared" si="10"/>
        <v>6821</v>
      </c>
      <c r="I37" s="419"/>
      <c r="J37" s="422"/>
      <c r="K37" s="423"/>
      <c r="L37" s="425"/>
      <c r="M37" s="425"/>
      <c r="N37" s="611"/>
    </row>
    <row r="38" spans="1:14" s="65" customFormat="1" ht="16.5" customHeight="1">
      <c r="A38" s="121"/>
      <c r="B38" s="56" t="s">
        <v>676</v>
      </c>
      <c r="C38" s="44" t="s">
        <v>122</v>
      </c>
      <c r="D38" s="107">
        <v>829</v>
      </c>
      <c r="E38" s="419">
        <v>829.04</v>
      </c>
      <c r="F38" s="550">
        <f t="shared" si="4"/>
        <v>1.0000482509047044</v>
      </c>
      <c r="G38" s="560">
        <f t="shared" si="0"/>
        <v>4.81357327797724E-05</v>
      </c>
      <c r="H38" s="425">
        <f t="shared" si="10"/>
        <v>829.04</v>
      </c>
      <c r="I38" s="419"/>
      <c r="J38" s="422"/>
      <c r="K38" s="423"/>
      <c r="L38" s="425"/>
      <c r="M38" s="425"/>
      <c r="N38" s="611"/>
    </row>
    <row r="39" spans="1:14" s="65" customFormat="1" ht="16.5" customHeight="1">
      <c r="A39" s="121"/>
      <c r="B39" s="56" t="s">
        <v>914</v>
      </c>
      <c r="C39" s="44" t="s">
        <v>915</v>
      </c>
      <c r="D39" s="107">
        <v>1468</v>
      </c>
      <c r="E39" s="419">
        <v>1467.9</v>
      </c>
      <c r="F39" s="550">
        <f t="shared" si="4"/>
        <v>0.9999318801089919</v>
      </c>
      <c r="G39" s="560">
        <f t="shared" si="0"/>
        <v>8.522923157800336E-05</v>
      </c>
      <c r="H39" s="425">
        <f t="shared" si="10"/>
        <v>1467.9</v>
      </c>
      <c r="I39" s="419"/>
      <c r="J39" s="422"/>
      <c r="K39" s="423"/>
      <c r="L39" s="425"/>
      <c r="M39" s="425"/>
      <c r="N39" s="611"/>
    </row>
    <row r="40" spans="1:14" s="65" customFormat="1" ht="15" customHeight="1">
      <c r="A40" s="121"/>
      <c r="B40" s="56" t="s">
        <v>667</v>
      </c>
      <c r="C40" s="44" t="s">
        <v>123</v>
      </c>
      <c r="D40" s="107">
        <v>3600</v>
      </c>
      <c r="E40" s="419">
        <v>2597</v>
      </c>
      <c r="F40" s="550">
        <f t="shared" si="4"/>
        <v>0.7213888888888889</v>
      </c>
      <c r="G40" s="560">
        <f t="shared" si="0"/>
        <v>0.00015078705252951477</v>
      </c>
      <c r="H40" s="425">
        <f t="shared" si="10"/>
        <v>2597</v>
      </c>
      <c r="I40" s="419"/>
      <c r="J40" s="422"/>
      <c r="K40" s="423"/>
      <c r="L40" s="425"/>
      <c r="M40" s="425"/>
      <c r="N40" s="611"/>
    </row>
    <row r="41" spans="1:14" s="65" customFormat="1" ht="14.25" customHeight="1">
      <c r="A41" s="121"/>
      <c r="B41" s="56" t="s">
        <v>668</v>
      </c>
      <c r="C41" s="44" t="s">
        <v>124</v>
      </c>
      <c r="D41" s="107">
        <v>1500</v>
      </c>
      <c r="E41" s="419">
        <v>332.17</v>
      </c>
      <c r="F41" s="550">
        <f t="shared" si="4"/>
        <v>0.22144666666666668</v>
      </c>
      <c r="G41" s="560">
        <f t="shared" si="0"/>
        <v>1.9286459468128195E-05</v>
      </c>
      <c r="H41" s="425">
        <f t="shared" si="10"/>
        <v>332.17</v>
      </c>
      <c r="I41" s="419"/>
      <c r="J41" s="422"/>
      <c r="K41" s="423"/>
      <c r="L41" s="425"/>
      <c r="M41" s="425"/>
      <c r="N41" s="611"/>
    </row>
    <row r="42" spans="1:14" s="65" customFormat="1" ht="14.25" customHeight="1">
      <c r="A42" s="121"/>
      <c r="B42" s="56" t="s">
        <v>669</v>
      </c>
      <c r="C42" s="44" t="s">
        <v>125</v>
      </c>
      <c r="D42" s="107">
        <v>8000</v>
      </c>
      <c r="E42" s="419">
        <v>5726.55</v>
      </c>
      <c r="F42" s="550">
        <f t="shared" si="4"/>
        <v>0.7158187500000001</v>
      </c>
      <c r="G42" s="560">
        <f aca="true" t="shared" si="11" ref="G42:G54">E42/$E$665</f>
        <v>0.00033249503106002806</v>
      </c>
      <c r="H42" s="425">
        <f t="shared" si="10"/>
        <v>5726.55</v>
      </c>
      <c r="I42" s="419"/>
      <c r="J42" s="422"/>
      <c r="K42" s="423"/>
      <c r="L42" s="425"/>
      <c r="M42" s="425"/>
      <c r="N42" s="611"/>
    </row>
    <row r="43" spans="1:14" s="65" customFormat="1" ht="14.25" customHeight="1">
      <c r="A43" s="121"/>
      <c r="B43" s="56" t="s">
        <v>443</v>
      </c>
      <c r="C43" s="44" t="s">
        <v>444</v>
      </c>
      <c r="D43" s="107">
        <v>641633</v>
      </c>
      <c r="E43" s="419">
        <v>93818</v>
      </c>
      <c r="F43" s="550">
        <f t="shared" si="4"/>
        <v>0.14621754180349203</v>
      </c>
      <c r="G43" s="560">
        <f t="shared" si="11"/>
        <v>0.005447262107899121</v>
      </c>
      <c r="H43" s="425"/>
      <c r="I43" s="419"/>
      <c r="J43" s="422"/>
      <c r="K43" s="423"/>
      <c r="L43" s="425"/>
      <c r="M43" s="425"/>
      <c r="N43" s="611">
        <f>E43</f>
        <v>93818</v>
      </c>
    </row>
    <row r="44" spans="1:14" s="65" customFormat="1" ht="42.75" customHeight="1">
      <c r="A44" s="122" t="s">
        <v>445</v>
      </c>
      <c r="B44" s="130"/>
      <c r="C44" s="80" t="s">
        <v>372</v>
      </c>
      <c r="D44" s="165">
        <f>D45</f>
        <v>327963</v>
      </c>
      <c r="E44" s="418">
        <f>E45</f>
        <v>160303.53999999998</v>
      </c>
      <c r="F44" s="712">
        <f t="shared" si="4"/>
        <v>0.4887854422602549</v>
      </c>
      <c r="G44" s="712">
        <f t="shared" si="11"/>
        <v>0.009307546517769414</v>
      </c>
      <c r="H44" s="427">
        <f t="shared" si="10"/>
        <v>160303.53999999998</v>
      </c>
      <c r="I44" s="427">
        <f aca="true" t="shared" si="12" ref="I44:N44">I45</f>
        <v>0</v>
      </c>
      <c r="J44" s="427">
        <f t="shared" si="12"/>
        <v>0</v>
      </c>
      <c r="K44" s="427">
        <f t="shared" si="12"/>
        <v>0</v>
      </c>
      <c r="L44" s="427">
        <f t="shared" si="12"/>
        <v>0</v>
      </c>
      <c r="M44" s="427">
        <f t="shared" si="12"/>
        <v>0</v>
      </c>
      <c r="N44" s="428">
        <f t="shared" si="12"/>
        <v>0</v>
      </c>
    </row>
    <row r="45" spans="1:15" s="65" customFormat="1" ht="24" customHeight="1">
      <c r="A45" s="124" t="s">
        <v>446</v>
      </c>
      <c r="B45" s="125"/>
      <c r="C45" s="93" t="s">
        <v>447</v>
      </c>
      <c r="D45" s="291">
        <f>SUM(D46:D53)</f>
        <v>327963</v>
      </c>
      <c r="E45" s="417">
        <f>SUM(E46:E53)</f>
        <v>160303.53999999998</v>
      </c>
      <c r="F45" s="587">
        <f t="shared" si="4"/>
        <v>0.4887854422602549</v>
      </c>
      <c r="G45" s="587">
        <f t="shared" si="11"/>
        <v>0.009307546517769414</v>
      </c>
      <c r="H45" s="420">
        <f t="shared" si="10"/>
        <v>160303.53999999998</v>
      </c>
      <c r="I45" s="420">
        <f aca="true" t="shared" si="13" ref="I45:O45">SUM(I46:I53)</f>
        <v>0</v>
      </c>
      <c r="J45" s="420">
        <f t="shared" si="13"/>
        <v>0</v>
      </c>
      <c r="K45" s="420">
        <f t="shared" si="13"/>
        <v>0</v>
      </c>
      <c r="L45" s="420">
        <f t="shared" si="13"/>
        <v>0</v>
      </c>
      <c r="M45" s="420">
        <f t="shared" si="13"/>
        <v>0</v>
      </c>
      <c r="N45" s="432">
        <f t="shared" si="13"/>
        <v>0</v>
      </c>
      <c r="O45" s="608">
        <f t="shared" si="13"/>
        <v>0</v>
      </c>
    </row>
    <row r="46" spans="1:14" s="65" customFormat="1" ht="15.75" customHeight="1">
      <c r="A46" s="718"/>
      <c r="B46" s="128" t="s">
        <v>7</v>
      </c>
      <c r="C46" s="177" t="s">
        <v>8</v>
      </c>
      <c r="D46" s="294">
        <v>10000</v>
      </c>
      <c r="E46" s="429">
        <v>0</v>
      </c>
      <c r="F46" s="550">
        <f t="shared" si="4"/>
        <v>0</v>
      </c>
      <c r="G46" s="560">
        <f t="shared" si="11"/>
        <v>0</v>
      </c>
      <c r="H46" s="425">
        <f t="shared" si="10"/>
        <v>0</v>
      </c>
      <c r="I46" s="429">
        <f>H46</f>
        <v>0</v>
      </c>
      <c r="J46" s="429"/>
      <c r="K46" s="429"/>
      <c r="L46" s="429"/>
      <c r="M46" s="429"/>
      <c r="N46" s="719"/>
    </row>
    <row r="47" spans="1:14" s="65" customFormat="1" ht="15" customHeight="1">
      <c r="A47" s="718"/>
      <c r="B47" s="128" t="s">
        <v>413</v>
      </c>
      <c r="C47" s="44" t="s">
        <v>524</v>
      </c>
      <c r="D47" s="294">
        <v>3000</v>
      </c>
      <c r="E47" s="429">
        <v>0</v>
      </c>
      <c r="F47" s="550">
        <f t="shared" si="4"/>
        <v>0</v>
      </c>
      <c r="G47" s="560">
        <f t="shared" si="11"/>
        <v>0</v>
      </c>
      <c r="H47" s="425">
        <f t="shared" si="10"/>
        <v>0</v>
      </c>
      <c r="I47" s="429"/>
      <c r="J47" s="429"/>
      <c r="K47" s="429"/>
      <c r="L47" s="429"/>
      <c r="M47" s="429"/>
      <c r="N47" s="719"/>
    </row>
    <row r="48" spans="1:14" s="65" customFormat="1" ht="14.25" customHeight="1">
      <c r="A48" s="127"/>
      <c r="B48" s="56" t="s">
        <v>415</v>
      </c>
      <c r="C48" s="44" t="s">
        <v>493</v>
      </c>
      <c r="D48" s="107">
        <v>3000</v>
      </c>
      <c r="E48" s="419">
        <v>1468.05</v>
      </c>
      <c r="F48" s="550">
        <f t="shared" si="4"/>
        <v>0.48935</v>
      </c>
      <c r="G48" s="560">
        <f t="shared" si="11"/>
        <v>8.523794088022879E-05</v>
      </c>
      <c r="H48" s="425">
        <f t="shared" si="10"/>
        <v>1468.05</v>
      </c>
      <c r="I48" s="419"/>
      <c r="J48" s="419"/>
      <c r="K48" s="423"/>
      <c r="L48" s="425"/>
      <c r="M48" s="425"/>
      <c r="N48" s="611"/>
    </row>
    <row r="49" spans="1:14" s="65" customFormat="1" ht="17.25" customHeight="1">
      <c r="A49" s="126"/>
      <c r="B49" s="56" t="s">
        <v>419</v>
      </c>
      <c r="C49" s="44" t="s">
        <v>495</v>
      </c>
      <c r="D49" s="107">
        <v>97788</v>
      </c>
      <c r="E49" s="419">
        <v>22311.59</v>
      </c>
      <c r="F49" s="550">
        <f t="shared" si="4"/>
        <v>0.22816286251891849</v>
      </c>
      <c r="G49" s="560">
        <f t="shared" si="11"/>
        <v>0.0012954558695983814</v>
      </c>
      <c r="H49" s="425">
        <f t="shared" si="10"/>
        <v>22311.59</v>
      </c>
      <c r="I49" s="419"/>
      <c r="J49" s="419"/>
      <c r="K49" s="423"/>
      <c r="L49" s="425"/>
      <c r="M49" s="425"/>
      <c r="N49" s="611"/>
    </row>
    <row r="50" spans="1:14" s="65" customFormat="1" ht="17.25" customHeight="1">
      <c r="A50" s="126"/>
      <c r="B50" s="56" t="s">
        <v>423</v>
      </c>
      <c r="C50" s="44" t="s">
        <v>424</v>
      </c>
      <c r="D50" s="107">
        <v>44836</v>
      </c>
      <c r="E50" s="419">
        <v>18141</v>
      </c>
      <c r="F50" s="550">
        <f t="shared" si="4"/>
        <v>0.4046079043625658</v>
      </c>
      <c r="G50" s="560">
        <f t="shared" si="11"/>
        <v>0.0010533030111428293</v>
      </c>
      <c r="H50" s="425">
        <f t="shared" si="10"/>
        <v>18141</v>
      </c>
      <c r="I50" s="419"/>
      <c r="J50" s="419"/>
      <c r="K50" s="423"/>
      <c r="L50" s="425"/>
      <c r="M50" s="425"/>
      <c r="N50" s="611"/>
    </row>
    <row r="51" spans="1:14" s="65" customFormat="1" ht="14.25" customHeight="1">
      <c r="A51" s="126"/>
      <c r="B51" s="56" t="s">
        <v>441</v>
      </c>
      <c r="C51" s="44" t="s">
        <v>442</v>
      </c>
      <c r="D51" s="107">
        <v>38660</v>
      </c>
      <c r="E51" s="419">
        <v>18955</v>
      </c>
      <c r="F51" s="550">
        <f t="shared" si="4"/>
        <v>0.4903000517330574</v>
      </c>
      <c r="G51" s="560">
        <f t="shared" si="11"/>
        <v>0.0011005654912194657</v>
      </c>
      <c r="H51" s="425">
        <f t="shared" si="10"/>
        <v>18955</v>
      </c>
      <c r="I51" s="419"/>
      <c r="J51" s="419"/>
      <c r="K51" s="423"/>
      <c r="L51" s="425"/>
      <c r="M51" s="425"/>
      <c r="N51" s="611"/>
    </row>
    <row r="52" spans="1:14" s="65" customFormat="1" ht="14.25" customHeight="1">
      <c r="A52" s="126"/>
      <c r="B52" s="56" t="s">
        <v>476</v>
      </c>
      <c r="C52" s="44" t="s">
        <v>266</v>
      </c>
      <c r="D52" s="107">
        <v>4679</v>
      </c>
      <c r="E52" s="419">
        <v>2608</v>
      </c>
      <c r="F52" s="550">
        <f t="shared" si="4"/>
        <v>0.5573840564223125</v>
      </c>
      <c r="G52" s="560">
        <f t="shared" si="11"/>
        <v>0.00015142573469271255</v>
      </c>
      <c r="H52" s="425">
        <f t="shared" si="10"/>
        <v>2608</v>
      </c>
      <c r="I52" s="419"/>
      <c r="J52" s="419"/>
      <c r="K52" s="423"/>
      <c r="L52" s="425"/>
      <c r="M52" s="425"/>
      <c r="N52" s="611"/>
    </row>
    <row r="53" spans="1:14" s="65" customFormat="1" ht="14.25" customHeight="1">
      <c r="A53" s="126"/>
      <c r="B53" s="56" t="s">
        <v>498</v>
      </c>
      <c r="C53" s="44" t="s">
        <v>828</v>
      </c>
      <c r="D53" s="107">
        <v>126000</v>
      </c>
      <c r="E53" s="419">
        <v>96819.9</v>
      </c>
      <c r="F53" s="550">
        <f t="shared" si="4"/>
        <v>0.7684119047619047</v>
      </c>
      <c r="G53" s="560">
        <f t="shared" si="11"/>
        <v>0.005621558470235798</v>
      </c>
      <c r="H53" s="425">
        <f t="shared" si="10"/>
        <v>96819.9</v>
      </c>
      <c r="I53" s="419"/>
      <c r="J53" s="419"/>
      <c r="K53" s="423"/>
      <c r="L53" s="425"/>
      <c r="M53" s="425"/>
      <c r="N53" s="611"/>
    </row>
    <row r="54" spans="1:14" s="65" customFormat="1" ht="18.75" customHeight="1">
      <c r="A54" s="122" t="s">
        <v>449</v>
      </c>
      <c r="B54" s="130"/>
      <c r="C54" s="80" t="s">
        <v>450</v>
      </c>
      <c r="D54" s="165">
        <f>D55+D57+D59</f>
        <v>287627</v>
      </c>
      <c r="E54" s="418">
        <f>E55+E57+E59</f>
        <v>118850.92000000003</v>
      </c>
      <c r="F54" s="712">
        <f t="shared" si="4"/>
        <v>0.4132119724504307</v>
      </c>
      <c r="G54" s="712">
        <f t="shared" si="11"/>
        <v>0.0069007238803315985</v>
      </c>
      <c r="H54" s="427">
        <f t="shared" si="10"/>
        <v>118850.92000000003</v>
      </c>
      <c r="I54" s="427">
        <f aca="true" t="shared" si="14" ref="I54:N54">I55+I57+I59</f>
        <v>87572.23</v>
      </c>
      <c r="J54" s="427">
        <f t="shared" si="14"/>
        <v>16223.09</v>
      </c>
      <c r="K54" s="427">
        <f t="shared" si="14"/>
        <v>0</v>
      </c>
      <c r="L54" s="427">
        <f t="shared" si="14"/>
        <v>0</v>
      </c>
      <c r="M54" s="427">
        <f t="shared" si="14"/>
        <v>0</v>
      </c>
      <c r="N54" s="428">
        <f t="shared" si="14"/>
        <v>0</v>
      </c>
    </row>
    <row r="55" spans="1:14" s="65" customFormat="1" ht="24" customHeight="1">
      <c r="A55" s="124" t="s">
        <v>451</v>
      </c>
      <c r="B55" s="120"/>
      <c r="C55" s="93" t="s">
        <v>452</v>
      </c>
      <c r="D55" s="291">
        <f>D56</f>
        <v>30000</v>
      </c>
      <c r="E55" s="291">
        <f aca="true" t="shared" si="15" ref="E55:N55">E56</f>
        <v>1200</v>
      </c>
      <c r="F55" s="291">
        <f t="shared" si="15"/>
        <v>0.04</v>
      </c>
      <c r="G55" s="291">
        <f t="shared" si="15"/>
        <v>6.967441780339535E-05</v>
      </c>
      <c r="H55" s="291">
        <f t="shared" si="15"/>
        <v>1200</v>
      </c>
      <c r="I55" s="291">
        <f t="shared" si="15"/>
        <v>0</v>
      </c>
      <c r="J55" s="291">
        <f t="shared" si="15"/>
        <v>0</v>
      </c>
      <c r="K55" s="291">
        <f t="shared" si="15"/>
        <v>0</v>
      </c>
      <c r="L55" s="291">
        <f t="shared" si="15"/>
        <v>0</v>
      </c>
      <c r="M55" s="291">
        <f t="shared" si="15"/>
        <v>0</v>
      </c>
      <c r="N55" s="610">
        <f t="shared" si="15"/>
        <v>0</v>
      </c>
    </row>
    <row r="56" spans="1:14" s="65" customFormat="1" ht="16.5" customHeight="1">
      <c r="A56" s="126"/>
      <c r="B56" s="56" t="s">
        <v>419</v>
      </c>
      <c r="C56" s="44" t="s">
        <v>495</v>
      </c>
      <c r="D56" s="107">
        <v>30000</v>
      </c>
      <c r="E56" s="419">
        <v>1200</v>
      </c>
      <c r="F56" s="550">
        <f t="shared" si="4"/>
        <v>0.04</v>
      </c>
      <c r="G56" s="560">
        <f aca="true" t="shared" si="16" ref="G56:G87">E56/$E$665</f>
        <v>6.967441780339535E-05</v>
      </c>
      <c r="H56" s="425">
        <f t="shared" si="10"/>
        <v>1200</v>
      </c>
      <c r="I56" s="419"/>
      <c r="J56" s="422"/>
      <c r="K56" s="422"/>
      <c r="L56" s="425"/>
      <c r="M56" s="425"/>
      <c r="N56" s="611"/>
    </row>
    <row r="57" spans="1:14" s="65" customFormat="1" ht="19.5" customHeight="1">
      <c r="A57" s="124" t="s">
        <v>453</v>
      </c>
      <c r="B57" s="120"/>
      <c r="C57" s="93" t="s">
        <v>94</v>
      </c>
      <c r="D57" s="291">
        <f>D58</f>
        <v>19000</v>
      </c>
      <c r="E57" s="417">
        <f>E58</f>
        <v>1333.52</v>
      </c>
      <c r="F57" s="714">
        <f t="shared" si="4"/>
        <v>0.07018526315789474</v>
      </c>
      <c r="G57" s="711">
        <f t="shared" si="16"/>
        <v>7.742685802431981E-05</v>
      </c>
      <c r="H57" s="430">
        <f t="shared" si="10"/>
        <v>1333.52</v>
      </c>
      <c r="I57" s="417">
        <f aca="true" t="shared" si="17" ref="I57:N57">I58</f>
        <v>0</v>
      </c>
      <c r="J57" s="417">
        <f t="shared" si="17"/>
        <v>0</v>
      </c>
      <c r="K57" s="417">
        <f t="shared" si="17"/>
        <v>0</v>
      </c>
      <c r="L57" s="417">
        <f t="shared" si="17"/>
        <v>0</v>
      </c>
      <c r="M57" s="417">
        <f t="shared" si="17"/>
        <v>0</v>
      </c>
      <c r="N57" s="421">
        <f t="shared" si="17"/>
        <v>0</v>
      </c>
    </row>
    <row r="58" spans="1:14" s="65" customFormat="1" ht="16.5" customHeight="1">
      <c r="A58" s="126"/>
      <c r="B58" s="56" t="s">
        <v>419</v>
      </c>
      <c r="C58" s="44" t="s">
        <v>495</v>
      </c>
      <c r="D58" s="107">
        <v>19000</v>
      </c>
      <c r="E58" s="419">
        <v>1333.52</v>
      </c>
      <c r="F58" s="550">
        <f t="shared" si="4"/>
        <v>0.07018526315789474</v>
      </c>
      <c r="G58" s="560">
        <f t="shared" si="16"/>
        <v>7.742685802431981E-05</v>
      </c>
      <c r="H58" s="425">
        <f t="shared" si="10"/>
        <v>1333.52</v>
      </c>
      <c r="I58" s="419"/>
      <c r="J58" s="422"/>
      <c r="K58" s="423"/>
      <c r="L58" s="425"/>
      <c r="M58" s="425"/>
      <c r="N58" s="611"/>
    </row>
    <row r="59" spans="1:14" s="65" customFormat="1" ht="16.5" customHeight="1">
      <c r="A59" s="124" t="s">
        <v>455</v>
      </c>
      <c r="B59" s="120"/>
      <c r="C59" s="93" t="s">
        <v>456</v>
      </c>
      <c r="D59" s="291">
        <f>SUM(D60:D79)</f>
        <v>238627</v>
      </c>
      <c r="E59" s="417">
        <f>SUM(E60:E79)</f>
        <v>116317.40000000002</v>
      </c>
      <c r="F59" s="714">
        <f t="shared" si="4"/>
        <v>0.48744442162873447</v>
      </c>
      <c r="G59" s="711">
        <f t="shared" si="16"/>
        <v>0.0067536226045038835</v>
      </c>
      <c r="H59" s="430">
        <f t="shared" si="10"/>
        <v>116317.40000000002</v>
      </c>
      <c r="I59" s="417">
        <f aca="true" t="shared" si="18" ref="I59:N59">SUM(I60:I79)</f>
        <v>87572.23</v>
      </c>
      <c r="J59" s="417">
        <f t="shared" si="18"/>
        <v>16223.09</v>
      </c>
      <c r="K59" s="417">
        <f t="shared" si="18"/>
        <v>0</v>
      </c>
      <c r="L59" s="417">
        <f t="shared" si="18"/>
        <v>0</v>
      </c>
      <c r="M59" s="417">
        <f t="shared" si="18"/>
        <v>0</v>
      </c>
      <c r="N59" s="421">
        <f t="shared" si="18"/>
        <v>0</v>
      </c>
    </row>
    <row r="60" spans="1:14" s="65" customFormat="1" ht="15" customHeight="1">
      <c r="A60" s="126"/>
      <c r="B60" s="56" t="s">
        <v>406</v>
      </c>
      <c r="C60" s="44" t="s">
        <v>270</v>
      </c>
      <c r="D60" s="107">
        <v>64560</v>
      </c>
      <c r="E60" s="419">
        <v>33560</v>
      </c>
      <c r="F60" s="550">
        <f t="shared" si="4"/>
        <v>0.5198265179677819</v>
      </c>
      <c r="G60" s="560">
        <f t="shared" si="16"/>
        <v>0.0019485612179016233</v>
      </c>
      <c r="H60" s="425">
        <f t="shared" si="10"/>
        <v>33560</v>
      </c>
      <c r="I60" s="419">
        <f>H60</f>
        <v>33560</v>
      </c>
      <c r="J60" s="422"/>
      <c r="K60" s="423"/>
      <c r="L60" s="425"/>
      <c r="M60" s="425"/>
      <c r="N60" s="611"/>
    </row>
    <row r="61" spans="1:14" s="65" customFormat="1" ht="17.25" customHeight="1">
      <c r="A61" s="126"/>
      <c r="B61" s="56" t="s">
        <v>408</v>
      </c>
      <c r="C61" s="44" t="s">
        <v>267</v>
      </c>
      <c r="D61" s="107">
        <v>107410</v>
      </c>
      <c r="E61" s="419">
        <v>44038.33</v>
      </c>
      <c r="F61" s="550">
        <f t="shared" si="4"/>
        <v>0.41000214132762314</v>
      </c>
      <c r="G61" s="560">
        <f t="shared" si="16"/>
        <v>0.002556954169819833</v>
      </c>
      <c r="H61" s="425">
        <f t="shared" si="10"/>
        <v>44038.33</v>
      </c>
      <c r="I61" s="419">
        <f>H61</f>
        <v>44038.33</v>
      </c>
      <c r="J61" s="422"/>
      <c r="K61" s="423"/>
      <c r="L61" s="425"/>
      <c r="M61" s="425"/>
      <c r="N61" s="611"/>
    </row>
    <row r="62" spans="1:14" s="65" customFormat="1" ht="18" customHeight="1">
      <c r="A62" s="126"/>
      <c r="B62" s="56" t="s">
        <v>409</v>
      </c>
      <c r="C62" s="44" t="s">
        <v>410</v>
      </c>
      <c r="D62" s="107">
        <v>9974</v>
      </c>
      <c r="E62" s="419">
        <v>9973.9</v>
      </c>
      <c r="F62" s="550">
        <f t="shared" si="4"/>
        <v>0.9999899739322238</v>
      </c>
      <c r="G62" s="560">
        <f t="shared" si="16"/>
        <v>0.0005791047297744041</v>
      </c>
      <c r="H62" s="425">
        <f t="shared" si="10"/>
        <v>9973.9</v>
      </c>
      <c r="I62" s="419">
        <f>H62</f>
        <v>9973.9</v>
      </c>
      <c r="J62" s="422"/>
      <c r="K62" s="423"/>
      <c r="L62" s="425"/>
      <c r="M62" s="425"/>
      <c r="N62" s="611"/>
    </row>
    <row r="63" spans="1:14" s="65" customFormat="1" ht="18" customHeight="1">
      <c r="A63" s="126"/>
      <c r="B63" s="129" t="s">
        <v>457</v>
      </c>
      <c r="C63" s="44" t="s">
        <v>437</v>
      </c>
      <c r="D63" s="107">
        <v>29337</v>
      </c>
      <c r="E63" s="419">
        <v>14023.74</v>
      </c>
      <c r="F63" s="550">
        <f t="shared" si="4"/>
        <v>0.478022292667962</v>
      </c>
      <c r="G63" s="560">
        <f t="shared" si="16"/>
        <v>0.0008142465999384895</v>
      </c>
      <c r="H63" s="425">
        <f t="shared" si="10"/>
        <v>14023.74</v>
      </c>
      <c r="I63" s="419"/>
      <c r="J63" s="422">
        <f>H63</f>
        <v>14023.74</v>
      </c>
      <c r="K63" s="423">
        <v>0</v>
      </c>
      <c r="L63" s="425"/>
      <c r="M63" s="425"/>
      <c r="N63" s="611"/>
    </row>
    <row r="64" spans="1:14" s="65" customFormat="1" ht="18" customHeight="1">
      <c r="A64" s="126"/>
      <c r="B64" s="129" t="s">
        <v>411</v>
      </c>
      <c r="C64" s="44" t="s">
        <v>412</v>
      </c>
      <c r="D64" s="107">
        <v>4443</v>
      </c>
      <c r="E64" s="419">
        <v>2199.35</v>
      </c>
      <c r="F64" s="550">
        <f t="shared" si="4"/>
        <v>0.49501462975467025</v>
      </c>
      <c r="G64" s="560">
        <f t="shared" si="16"/>
        <v>0.00012769869232991463</v>
      </c>
      <c r="H64" s="425">
        <f t="shared" si="10"/>
        <v>2199.35</v>
      </c>
      <c r="I64" s="419"/>
      <c r="J64" s="422">
        <f>H64</f>
        <v>2199.35</v>
      </c>
      <c r="K64" s="423">
        <v>0</v>
      </c>
      <c r="L64" s="425"/>
      <c r="M64" s="425"/>
      <c r="N64" s="611"/>
    </row>
    <row r="65" spans="1:14" s="65" customFormat="1" ht="15.75" customHeight="1">
      <c r="A65" s="126"/>
      <c r="B65" s="56" t="s">
        <v>413</v>
      </c>
      <c r="C65" s="44" t="s">
        <v>524</v>
      </c>
      <c r="D65" s="107">
        <v>3200</v>
      </c>
      <c r="E65" s="419">
        <v>1315.28</v>
      </c>
      <c r="F65" s="550">
        <f t="shared" si="4"/>
        <v>0.411025</v>
      </c>
      <c r="G65" s="560">
        <f t="shared" si="16"/>
        <v>7.63678068737082E-05</v>
      </c>
      <c r="H65" s="425">
        <f t="shared" si="10"/>
        <v>1315.28</v>
      </c>
      <c r="I65" s="419"/>
      <c r="J65" s="422"/>
      <c r="K65" s="423"/>
      <c r="L65" s="425"/>
      <c r="M65" s="425"/>
      <c r="N65" s="611"/>
    </row>
    <row r="66" spans="1:14" s="65" customFormat="1" ht="12.75" customHeight="1">
      <c r="A66" s="126"/>
      <c r="B66" s="56" t="s">
        <v>415</v>
      </c>
      <c r="C66" s="44" t="s">
        <v>493</v>
      </c>
      <c r="D66" s="107">
        <v>2451</v>
      </c>
      <c r="E66" s="419">
        <v>1026.63</v>
      </c>
      <c r="F66" s="550">
        <f t="shared" si="4"/>
        <v>0.4188616891064872</v>
      </c>
      <c r="G66" s="560">
        <f t="shared" si="16"/>
        <v>5.960820629124981E-05</v>
      </c>
      <c r="H66" s="425">
        <f t="shared" si="10"/>
        <v>1026.63</v>
      </c>
      <c r="I66" s="419"/>
      <c r="J66" s="422"/>
      <c r="K66" s="423"/>
      <c r="L66" s="425"/>
      <c r="M66" s="425"/>
      <c r="N66" s="611"/>
    </row>
    <row r="67" spans="1:14" s="65" customFormat="1" ht="14.25" customHeight="1">
      <c r="A67" s="126"/>
      <c r="B67" s="56" t="s">
        <v>477</v>
      </c>
      <c r="C67" s="44" t="s">
        <v>478</v>
      </c>
      <c r="D67" s="107">
        <v>150</v>
      </c>
      <c r="E67" s="419">
        <v>30</v>
      </c>
      <c r="F67" s="550">
        <f t="shared" si="4"/>
        <v>0.2</v>
      </c>
      <c r="G67" s="560">
        <f t="shared" si="16"/>
        <v>1.7418604450848837E-06</v>
      </c>
      <c r="H67" s="425">
        <f t="shared" si="10"/>
        <v>30</v>
      </c>
      <c r="I67" s="419"/>
      <c r="J67" s="422"/>
      <c r="K67" s="423"/>
      <c r="L67" s="425"/>
      <c r="M67" s="425"/>
      <c r="N67" s="611"/>
    </row>
    <row r="68" spans="1:14" s="65" customFormat="1" ht="15.75" customHeight="1">
      <c r="A68" s="126"/>
      <c r="B68" s="56" t="s">
        <v>419</v>
      </c>
      <c r="C68" s="44" t="s">
        <v>495</v>
      </c>
      <c r="D68" s="107">
        <v>3726</v>
      </c>
      <c r="E68" s="419">
        <v>1958.21</v>
      </c>
      <c r="F68" s="550">
        <f t="shared" si="4"/>
        <v>0.525552871712292</v>
      </c>
      <c r="G68" s="560">
        <f t="shared" si="16"/>
        <v>0.00011369761807232235</v>
      </c>
      <c r="H68" s="425">
        <f t="shared" si="10"/>
        <v>1958.21</v>
      </c>
      <c r="I68" s="419"/>
      <c r="J68" s="422"/>
      <c r="K68" s="423"/>
      <c r="L68" s="425"/>
      <c r="M68" s="425"/>
      <c r="N68" s="611"/>
    </row>
    <row r="69" spans="1:14" s="65" customFormat="1" ht="15" customHeight="1">
      <c r="A69" s="126"/>
      <c r="B69" s="56" t="s">
        <v>9</v>
      </c>
      <c r="C69" s="44" t="s">
        <v>10</v>
      </c>
      <c r="D69" s="107">
        <v>330</v>
      </c>
      <c r="E69" s="419">
        <v>0</v>
      </c>
      <c r="F69" s="550">
        <f t="shared" si="4"/>
        <v>0</v>
      </c>
      <c r="G69" s="560">
        <f t="shared" si="16"/>
        <v>0</v>
      </c>
      <c r="H69" s="425">
        <f t="shared" si="10"/>
        <v>0</v>
      </c>
      <c r="I69" s="419"/>
      <c r="J69" s="422"/>
      <c r="K69" s="423"/>
      <c r="L69" s="425"/>
      <c r="M69" s="425"/>
      <c r="N69" s="611"/>
    </row>
    <row r="70" spans="1:14" s="65" customFormat="1" ht="16.5" customHeight="1">
      <c r="A70" s="126"/>
      <c r="B70" s="56" t="s">
        <v>673</v>
      </c>
      <c r="C70" s="44" t="s">
        <v>120</v>
      </c>
      <c r="D70" s="107">
        <v>550</v>
      </c>
      <c r="E70" s="419">
        <v>161.66</v>
      </c>
      <c r="F70" s="550">
        <f t="shared" si="4"/>
        <v>0.2939272727272727</v>
      </c>
      <c r="G70" s="560">
        <f t="shared" si="16"/>
        <v>9.386305318414077E-06</v>
      </c>
      <c r="H70" s="425">
        <f t="shared" si="10"/>
        <v>161.66</v>
      </c>
      <c r="I70" s="419"/>
      <c r="J70" s="422"/>
      <c r="K70" s="423"/>
      <c r="L70" s="425"/>
      <c r="M70" s="425"/>
      <c r="N70" s="611"/>
    </row>
    <row r="71" spans="1:14" s="65" customFormat="1" ht="15" customHeight="1">
      <c r="A71" s="126"/>
      <c r="B71" s="56" t="s">
        <v>666</v>
      </c>
      <c r="C71" s="44" t="s">
        <v>121</v>
      </c>
      <c r="D71" s="107">
        <v>2000</v>
      </c>
      <c r="E71" s="419">
        <v>739.16</v>
      </c>
      <c r="F71" s="550">
        <f t="shared" si="4"/>
        <v>0.36957999999999996</v>
      </c>
      <c r="G71" s="560">
        <f t="shared" si="16"/>
        <v>4.2917118886298087E-05</v>
      </c>
      <c r="H71" s="425">
        <f t="shared" si="10"/>
        <v>739.16</v>
      </c>
      <c r="I71" s="419"/>
      <c r="J71" s="422"/>
      <c r="K71" s="423"/>
      <c r="L71" s="425"/>
      <c r="M71" s="425"/>
      <c r="N71" s="611"/>
    </row>
    <row r="72" spans="1:14" s="65" customFormat="1" ht="15.75" customHeight="1">
      <c r="A72" s="126"/>
      <c r="B72" s="56" t="s">
        <v>677</v>
      </c>
      <c r="C72" s="44" t="s">
        <v>268</v>
      </c>
      <c r="D72" s="107">
        <v>2970</v>
      </c>
      <c r="E72" s="419">
        <v>1485</v>
      </c>
      <c r="F72" s="550">
        <f aca="true" t="shared" si="19" ref="F72:F137">E72/D72</f>
        <v>0.5</v>
      </c>
      <c r="G72" s="560">
        <f t="shared" si="16"/>
        <v>8.622209203170175E-05</v>
      </c>
      <c r="H72" s="425">
        <f t="shared" si="10"/>
        <v>1485</v>
      </c>
      <c r="I72" s="419"/>
      <c r="J72" s="422"/>
      <c r="K72" s="423"/>
      <c r="L72" s="425"/>
      <c r="M72" s="425"/>
      <c r="N72" s="611"/>
    </row>
    <row r="73" spans="1:14" s="65" customFormat="1" ht="17.25" customHeight="1">
      <c r="A73" s="126"/>
      <c r="B73" s="56" t="s">
        <v>421</v>
      </c>
      <c r="C73" s="44" t="s">
        <v>422</v>
      </c>
      <c r="D73" s="107">
        <v>500</v>
      </c>
      <c r="E73" s="419">
        <v>0</v>
      </c>
      <c r="F73" s="550">
        <f t="shared" si="19"/>
        <v>0</v>
      </c>
      <c r="G73" s="560">
        <f t="shared" si="16"/>
        <v>0</v>
      </c>
      <c r="H73" s="425">
        <f t="shared" si="10"/>
        <v>0</v>
      </c>
      <c r="I73" s="419"/>
      <c r="J73" s="422"/>
      <c r="K73" s="423"/>
      <c r="L73" s="425"/>
      <c r="M73" s="425"/>
      <c r="N73" s="611"/>
    </row>
    <row r="74" spans="1:14" s="65" customFormat="1" ht="15" customHeight="1">
      <c r="A74" s="126"/>
      <c r="B74" s="56" t="s">
        <v>423</v>
      </c>
      <c r="C74" s="44" t="s">
        <v>424</v>
      </c>
      <c r="D74" s="107">
        <v>1750</v>
      </c>
      <c r="E74" s="419">
        <v>1327</v>
      </c>
      <c r="F74" s="550">
        <f t="shared" si="19"/>
        <v>0.7582857142857143</v>
      </c>
      <c r="G74" s="560">
        <f t="shared" si="16"/>
        <v>7.704829368758803E-05</v>
      </c>
      <c r="H74" s="425">
        <f t="shared" si="10"/>
        <v>1327</v>
      </c>
      <c r="I74" s="419"/>
      <c r="J74" s="422"/>
      <c r="K74" s="423"/>
      <c r="L74" s="425"/>
      <c r="M74" s="425"/>
      <c r="N74" s="611"/>
    </row>
    <row r="75" spans="1:14" s="65" customFormat="1" ht="15" customHeight="1">
      <c r="A75" s="126"/>
      <c r="B75" s="56" t="s">
        <v>425</v>
      </c>
      <c r="C75" s="44" t="s">
        <v>426</v>
      </c>
      <c r="D75" s="107">
        <v>3626</v>
      </c>
      <c r="E75" s="419">
        <v>3626.44</v>
      </c>
      <c r="F75" s="550">
        <f t="shared" si="19"/>
        <v>1.0001213458356315</v>
      </c>
      <c r="G75" s="560">
        <f t="shared" si="16"/>
        <v>0.0002105584130824542</v>
      </c>
      <c r="H75" s="425">
        <f t="shared" si="10"/>
        <v>3626.44</v>
      </c>
      <c r="I75" s="419"/>
      <c r="J75" s="422"/>
      <c r="K75" s="423"/>
      <c r="L75" s="425"/>
      <c r="M75" s="425"/>
      <c r="N75" s="611"/>
    </row>
    <row r="76" spans="1:14" s="65" customFormat="1" ht="15" customHeight="1">
      <c r="A76" s="126"/>
      <c r="B76" s="56" t="s">
        <v>916</v>
      </c>
      <c r="C76" s="44" t="s">
        <v>917</v>
      </c>
      <c r="D76" s="107">
        <v>100</v>
      </c>
      <c r="E76" s="419">
        <v>0</v>
      </c>
      <c r="F76" s="550">
        <f t="shared" si="19"/>
        <v>0</v>
      </c>
      <c r="G76" s="560">
        <f t="shared" si="16"/>
        <v>0</v>
      </c>
      <c r="H76" s="425">
        <f t="shared" si="10"/>
        <v>0</v>
      </c>
      <c r="I76" s="419"/>
      <c r="J76" s="422"/>
      <c r="K76" s="423"/>
      <c r="L76" s="425"/>
      <c r="M76" s="425"/>
      <c r="N76" s="611"/>
    </row>
    <row r="77" spans="1:14" s="65" customFormat="1" ht="15" customHeight="1">
      <c r="A77" s="126"/>
      <c r="B77" s="56" t="s">
        <v>667</v>
      </c>
      <c r="C77" s="44" t="s">
        <v>123</v>
      </c>
      <c r="D77" s="107">
        <v>450</v>
      </c>
      <c r="E77" s="419">
        <v>450</v>
      </c>
      <c r="F77" s="550">
        <f t="shared" si="19"/>
        <v>1</v>
      </c>
      <c r="G77" s="560">
        <f t="shared" si="16"/>
        <v>2.6127906676273257E-05</v>
      </c>
      <c r="H77" s="425">
        <f t="shared" si="10"/>
        <v>450</v>
      </c>
      <c r="I77" s="419"/>
      <c r="J77" s="422"/>
      <c r="K77" s="423"/>
      <c r="L77" s="425"/>
      <c r="M77" s="425"/>
      <c r="N77" s="611"/>
    </row>
    <row r="78" spans="1:14" s="65" customFormat="1" ht="15" customHeight="1">
      <c r="A78" s="126"/>
      <c r="B78" s="56" t="s">
        <v>668</v>
      </c>
      <c r="C78" s="44" t="s">
        <v>269</v>
      </c>
      <c r="D78" s="107">
        <v>500</v>
      </c>
      <c r="E78" s="419">
        <v>0</v>
      </c>
      <c r="F78" s="550">
        <f t="shared" si="19"/>
        <v>0</v>
      </c>
      <c r="G78" s="560">
        <f t="shared" si="16"/>
        <v>0</v>
      </c>
      <c r="H78" s="425">
        <f t="shared" si="10"/>
        <v>0</v>
      </c>
      <c r="I78" s="419"/>
      <c r="J78" s="422"/>
      <c r="K78" s="423"/>
      <c r="L78" s="425"/>
      <c r="M78" s="425"/>
      <c r="N78" s="611"/>
    </row>
    <row r="79" spans="1:14" s="65" customFormat="1" ht="18" customHeight="1">
      <c r="A79" s="126"/>
      <c r="B79" s="56" t="s">
        <v>669</v>
      </c>
      <c r="C79" s="44" t="s">
        <v>125</v>
      </c>
      <c r="D79" s="107">
        <v>600</v>
      </c>
      <c r="E79" s="419">
        <v>402.7</v>
      </c>
      <c r="F79" s="550">
        <f t="shared" si="19"/>
        <v>0.6711666666666667</v>
      </c>
      <c r="G79" s="560">
        <f t="shared" si="16"/>
        <v>2.3381573374522756E-05</v>
      </c>
      <c r="H79" s="425">
        <f t="shared" si="10"/>
        <v>402.7</v>
      </c>
      <c r="I79" s="419"/>
      <c r="J79" s="422"/>
      <c r="K79" s="423"/>
      <c r="L79" s="425"/>
      <c r="M79" s="425"/>
      <c r="N79" s="611"/>
    </row>
    <row r="80" spans="1:14" s="65" customFormat="1" ht="16.5" customHeight="1">
      <c r="A80" s="122" t="s">
        <v>458</v>
      </c>
      <c r="B80" s="130"/>
      <c r="C80" s="80" t="s">
        <v>459</v>
      </c>
      <c r="D80" s="165">
        <f>D81+D92+D94+D105+D130+D140+D170</f>
        <v>3724738</v>
      </c>
      <c r="E80" s="418">
        <f>E81+E92+E94+E105+E130+E140+E170</f>
        <v>1680561.8599999999</v>
      </c>
      <c r="F80" s="712">
        <f t="shared" si="19"/>
        <v>0.45118928096419125</v>
      </c>
      <c r="G80" s="712">
        <f t="shared" si="16"/>
        <v>0.09757680764840933</v>
      </c>
      <c r="H80" s="427">
        <f aca="true" t="shared" si="20" ref="H80:N80">H81+H92+H94+H105+H130+H140+H170</f>
        <v>1680561.8599999999</v>
      </c>
      <c r="I80" s="418">
        <f t="shared" si="20"/>
        <v>1021495.6799999999</v>
      </c>
      <c r="J80" s="418">
        <f t="shared" si="20"/>
        <v>171627.67999999996</v>
      </c>
      <c r="K80" s="418">
        <f t="shared" si="20"/>
        <v>8004</v>
      </c>
      <c r="L80" s="418">
        <f t="shared" si="20"/>
        <v>0</v>
      </c>
      <c r="M80" s="418">
        <f t="shared" si="20"/>
        <v>0</v>
      </c>
      <c r="N80" s="424">
        <f t="shared" si="20"/>
        <v>0</v>
      </c>
    </row>
    <row r="81" spans="1:14" s="65" customFormat="1" ht="15" customHeight="1">
      <c r="A81" s="124" t="s">
        <v>460</v>
      </c>
      <c r="B81" s="120"/>
      <c r="C81" s="93" t="s">
        <v>461</v>
      </c>
      <c r="D81" s="291">
        <f>SUM(D82:D91)</f>
        <v>102935</v>
      </c>
      <c r="E81" s="417">
        <f>SUM(E82:E91)</f>
        <v>55974.61000000001</v>
      </c>
      <c r="F81" s="587">
        <f t="shared" si="19"/>
        <v>0.543785981444601</v>
      </c>
      <c r="G81" s="587">
        <f t="shared" si="16"/>
        <v>0.0032499986362684264</v>
      </c>
      <c r="H81" s="420">
        <f t="shared" si="10"/>
        <v>55974.61000000001</v>
      </c>
      <c r="I81" s="417">
        <f aca="true" t="shared" si="21" ref="I81:N81">SUM(I82:I91)</f>
        <v>43872</v>
      </c>
      <c r="J81" s="417">
        <f t="shared" si="21"/>
        <v>7581.960000000001</v>
      </c>
      <c r="K81" s="417">
        <f t="shared" si="21"/>
        <v>0</v>
      </c>
      <c r="L81" s="417">
        <f t="shared" si="21"/>
        <v>0</v>
      </c>
      <c r="M81" s="417">
        <f t="shared" si="21"/>
        <v>0</v>
      </c>
      <c r="N81" s="421">
        <f t="shared" si="21"/>
        <v>0</v>
      </c>
    </row>
    <row r="82" spans="1:14" s="65" customFormat="1" ht="14.25" customHeight="1">
      <c r="A82" s="126"/>
      <c r="B82" s="56" t="s">
        <v>406</v>
      </c>
      <c r="C82" s="44" t="s">
        <v>270</v>
      </c>
      <c r="D82" s="107">
        <v>71120</v>
      </c>
      <c r="E82" s="419">
        <v>35560</v>
      </c>
      <c r="F82" s="550">
        <f t="shared" si="19"/>
        <v>0.5</v>
      </c>
      <c r="G82" s="560">
        <f t="shared" si="16"/>
        <v>0.002064685247573949</v>
      </c>
      <c r="H82" s="425">
        <f t="shared" si="10"/>
        <v>35560</v>
      </c>
      <c r="I82" s="419">
        <f>E82</f>
        <v>35560</v>
      </c>
      <c r="J82" s="422"/>
      <c r="K82" s="423"/>
      <c r="L82" s="425"/>
      <c r="M82" s="425"/>
      <c r="N82" s="611"/>
    </row>
    <row r="83" spans="1:14" s="65" customFormat="1" ht="14.25" customHeight="1">
      <c r="A83" s="126"/>
      <c r="B83" s="56" t="s">
        <v>409</v>
      </c>
      <c r="C83" s="44" t="s">
        <v>410</v>
      </c>
      <c r="D83" s="107">
        <v>4712</v>
      </c>
      <c r="E83" s="419">
        <v>4712</v>
      </c>
      <c r="F83" s="550">
        <f t="shared" si="19"/>
        <v>1</v>
      </c>
      <c r="G83" s="560">
        <f t="shared" si="16"/>
        <v>0.00027358821390799907</v>
      </c>
      <c r="H83" s="425">
        <f t="shared" si="10"/>
        <v>4712</v>
      </c>
      <c r="I83" s="419">
        <f>E83</f>
        <v>4712</v>
      </c>
      <c r="J83" s="422"/>
      <c r="K83" s="423"/>
      <c r="L83" s="425"/>
      <c r="M83" s="425"/>
      <c r="N83" s="611"/>
    </row>
    <row r="84" spans="1:14" s="65" customFormat="1" ht="14.25" customHeight="1">
      <c r="A84" s="126"/>
      <c r="B84" s="129" t="s">
        <v>457</v>
      </c>
      <c r="C84" s="44" t="s">
        <v>462</v>
      </c>
      <c r="D84" s="107">
        <v>12477</v>
      </c>
      <c r="E84" s="419">
        <v>6594.52</v>
      </c>
      <c r="F84" s="550">
        <f t="shared" si="19"/>
        <v>0.5285341027490583</v>
      </c>
      <c r="G84" s="560">
        <f t="shared" si="16"/>
        <v>0.00038289111807737227</v>
      </c>
      <c r="H84" s="425">
        <f aca="true" t="shared" si="22" ref="H84:H173">E84</f>
        <v>6594.52</v>
      </c>
      <c r="I84" s="419"/>
      <c r="J84" s="422">
        <f>H84</f>
        <v>6594.52</v>
      </c>
      <c r="K84" s="423"/>
      <c r="L84" s="425"/>
      <c r="M84" s="425"/>
      <c r="N84" s="611"/>
    </row>
    <row r="85" spans="1:14" s="65" customFormat="1" ht="13.5" customHeight="1">
      <c r="A85" s="126"/>
      <c r="B85" s="129" t="s">
        <v>411</v>
      </c>
      <c r="C85" s="44" t="s">
        <v>412</v>
      </c>
      <c r="D85" s="107">
        <v>1858</v>
      </c>
      <c r="E85" s="419">
        <v>987.44</v>
      </c>
      <c r="F85" s="550">
        <f t="shared" si="19"/>
        <v>0.5314531754574812</v>
      </c>
      <c r="G85" s="560">
        <f t="shared" si="16"/>
        <v>5.733275592982059E-05</v>
      </c>
      <c r="H85" s="425">
        <f t="shared" si="22"/>
        <v>987.44</v>
      </c>
      <c r="I85" s="419"/>
      <c r="J85" s="422">
        <f>H85</f>
        <v>987.44</v>
      </c>
      <c r="K85" s="423"/>
      <c r="L85" s="425"/>
      <c r="M85" s="425"/>
      <c r="N85" s="611"/>
    </row>
    <row r="86" spans="1:14" s="65" customFormat="1" ht="15" customHeight="1">
      <c r="A86" s="126"/>
      <c r="B86" s="56" t="s">
        <v>7</v>
      </c>
      <c r="C86" s="44" t="s">
        <v>8</v>
      </c>
      <c r="D86" s="107">
        <v>7200</v>
      </c>
      <c r="E86" s="419">
        <v>3600</v>
      </c>
      <c r="F86" s="550">
        <f t="shared" si="19"/>
        <v>0.5</v>
      </c>
      <c r="G86" s="560">
        <f t="shared" si="16"/>
        <v>0.00020902325341018606</v>
      </c>
      <c r="H86" s="425">
        <f t="shared" si="22"/>
        <v>3600</v>
      </c>
      <c r="I86" s="419">
        <f>H86</f>
        <v>3600</v>
      </c>
      <c r="J86" s="422"/>
      <c r="K86" s="423"/>
      <c r="L86" s="425"/>
      <c r="M86" s="425"/>
      <c r="N86" s="611"/>
    </row>
    <row r="87" spans="1:14" s="65" customFormat="1" ht="12.75" customHeight="1">
      <c r="A87" s="126"/>
      <c r="B87" s="56" t="s">
        <v>413</v>
      </c>
      <c r="C87" s="44" t="s">
        <v>524</v>
      </c>
      <c r="D87" s="107">
        <v>154</v>
      </c>
      <c r="E87" s="419">
        <v>154</v>
      </c>
      <c r="F87" s="550">
        <f t="shared" si="19"/>
        <v>1</v>
      </c>
      <c r="G87" s="560">
        <f t="shared" si="16"/>
        <v>8.94155028476907E-06</v>
      </c>
      <c r="H87" s="425">
        <f t="shared" si="22"/>
        <v>154</v>
      </c>
      <c r="I87" s="419"/>
      <c r="J87" s="422"/>
      <c r="K87" s="423"/>
      <c r="L87" s="425"/>
      <c r="M87" s="425"/>
      <c r="N87" s="611"/>
    </row>
    <row r="88" spans="1:14" s="65" customFormat="1" ht="14.25" customHeight="1">
      <c r="A88" s="126"/>
      <c r="B88" s="56" t="s">
        <v>419</v>
      </c>
      <c r="C88" s="44" t="s">
        <v>495</v>
      </c>
      <c r="D88" s="107">
        <v>1461</v>
      </c>
      <c r="E88" s="419">
        <v>1073.65</v>
      </c>
      <c r="F88" s="550">
        <f t="shared" si="19"/>
        <v>0.7348733744010952</v>
      </c>
      <c r="G88" s="560">
        <f aca="true" t="shared" si="23" ref="G88:G104">E88/$E$665</f>
        <v>6.233828222884618E-05</v>
      </c>
      <c r="H88" s="425">
        <f t="shared" si="22"/>
        <v>1073.65</v>
      </c>
      <c r="I88" s="419"/>
      <c r="J88" s="422"/>
      <c r="K88" s="423"/>
      <c r="L88" s="425"/>
      <c r="M88" s="425"/>
      <c r="N88" s="611"/>
    </row>
    <row r="89" spans="1:14" s="65" customFormat="1" ht="15" customHeight="1">
      <c r="A89" s="126"/>
      <c r="B89" s="56" t="s">
        <v>425</v>
      </c>
      <c r="C89" s="44" t="s">
        <v>426</v>
      </c>
      <c r="D89" s="107">
        <v>2644</v>
      </c>
      <c r="E89" s="419">
        <v>1984</v>
      </c>
      <c r="F89" s="550">
        <f t="shared" si="19"/>
        <v>0.7503782148260212</v>
      </c>
      <c r="G89" s="560">
        <f t="shared" si="23"/>
        <v>0.00011519503743494697</v>
      </c>
      <c r="H89" s="425">
        <f t="shared" si="22"/>
        <v>1984</v>
      </c>
      <c r="I89" s="419"/>
      <c r="J89" s="422"/>
      <c r="K89" s="423"/>
      <c r="L89" s="425"/>
      <c r="M89" s="425"/>
      <c r="N89" s="611"/>
    </row>
    <row r="90" spans="1:14" s="65" customFormat="1" ht="15" customHeight="1">
      <c r="A90" s="126"/>
      <c r="B90" s="56" t="s">
        <v>668</v>
      </c>
      <c r="C90" s="44" t="s">
        <v>269</v>
      </c>
      <c r="D90" s="107">
        <v>409</v>
      </c>
      <c r="E90" s="419">
        <v>409</v>
      </c>
      <c r="F90" s="550">
        <f t="shared" si="19"/>
        <v>1</v>
      </c>
      <c r="G90" s="560">
        <f t="shared" si="23"/>
        <v>2.3747364067990583E-05</v>
      </c>
      <c r="H90" s="425">
        <f t="shared" si="22"/>
        <v>409</v>
      </c>
      <c r="I90" s="419"/>
      <c r="J90" s="422"/>
      <c r="K90" s="423"/>
      <c r="L90" s="425"/>
      <c r="M90" s="425"/>
      <c r="N90" s="611"/>
    </row>
    <row r="91" spans="1:14" s="65" customFormat="1" ht="17.25" customHeight="1">
      <c r="A91" s="126"/>
      <c r="B91" s="56" t="s">
        <v>669</v>
      </c>
      <c r="C91" s="44" t="s">
        <v>125</v>
      </c>
      <c r="D91" s="107">
        <v>900</v>
      </c>
      <c r="E91" s="419">
        <v>900</v>
      </c>
      <c r="F91" s="550">
        <f t="shared" si="19"/>
        <v>1</v>
      </c>
      <c r="G91" s="560">
        <f t="shared" si="23"/>
        <v>5.2255813352546515E-05</v>
      </c>
      <c r="H91" s="425">
        <f t="shared" si="22"/>
        <v>900</v>
      </c>
      <c r="I91" s="419"/>
      <c r="J91" s="422"/>
      <c r="K91" s="423"/>
      <c r="L91" s="425"/>
      <c r="M91" s="425"/>
      <c r="N91" s="611"/>
    </row>
    <row r="92" spans="1:14" s="64" customFormat="1" ht="18" customHeight="1">
      <c r="A92" s="124" t="s">
        <v>829</v>
      </c>
      <c r="B92" s="120"/>
      <c r="C92" s="93" t="s">
        <v>75</v>
      </c>
      <c r="D92" s="291">
        <f>D93</f>
        <v>3120</v>
      </c>
      <c r="E92" s="417">
        <f>E93</f>
        <v>0</v>
      </c>
      <c r="F92" s="587">
        <f t="shared" si="19"/>
        <v>0</v>
      </c>
      <c r="G92" s="587">
        <f t="shared" si="23"/>
        <v>0</v>
      </c>
      <c r="H92" s="420">
        <f t="shared" si="22"/>
        <v>0</v>
      </c>
      <c r="I92" s="417">
        <f aca="true" t="shared" si="24" ref="I92:N92">I93</f>
        <v>0</v>
      </c>
      <c r="J92" s="417">
        <f t="shared" si="24"/>
        <v>0</v>
      </c>
      <c r="K92" s="417">
        <f t="shared" si="24"/>
        <v>0</v>
      </c>
      <c r="L92" s="417">
        <f t="shared" si="24"/>
        <v>0</v>
      </c>
      <c r="M92" s="417">
        <f t="shared" si="24"/>
        <v>0</v>
      </c>
      <c r="N92" s="421">
        <f t="shared" si="24"/>
        <v>0</v>
      </c>
    </row>
    <row r="93" spans="1:14" s="65" customFormat="1" ht="36" customHeight="1">
      <c r="A93" s="126"/>
      <c r="B93" s="56" t="s">
        <v>830</v>
      </c>
      <c r="C93" s="44" t="s">
        <v>918</v>
      </c>
      <c r="D93" s="107">
        <v>3120</v>
      </c>
      <c r="E93" s="419">
        <v>0</v>
      </c>
      <c r="F93" s="550">
        <f t="shared" si="19"/>
        <v>0</v>
      </c>
      <c r="G93" s="560">
        <f t="shared" si="23"/>
        <v>0</v>
      </c>
      <c r="H93" s="425">
        <f t="shared" si="22"/>
        <v>0</v>
      </c>
      <c r="I93" s="419"/>
      <c r="J93" s="422"/>
      <c r="K93" s="423">
        <f>H93</f>
        <v>0</v>
      </c>
      <c r="L93" s="425"/>
      <c r="M93" s="425"/>
      <c r="N93" s="611"/>
    </row>
    <row r="94" spans="1:14" s="64" customFormat="1" ht="16.5" customHeight="1">
      <c r="A94" s="124" t="s">
        <v>464</v>
      </c>
      <c r="B94" s="120"/>
      <c r="C94" s="93" t="s">
        <v>465</v>
      </c>
      <c r="D94" s="291">
        <f aca="true" t="shared" si="25" ref="D94:N94">D95+D96+D97+D98+D99+D100+D101+D102+D103+D104</f>
        <v>131530</v>
      </c>
      <c r="E94" s="417">
        <f t="shared" si="25"/>
        <v>56802.03</v>
      </c>
      <c r="F94" s="587">
        <f t="shared" si="19"/>
        <v>0.43185607846118756</v>
      </c>
      <c r="G94" s="587">
        <f t="shared" si="23"/>
        <v>0.0032980403085841638</v>
      </c>
      <c r="H94" s="420">
        <f t="shared" si="22"/>
        <v>56802.03</v>
      </c>
      <c r="I94" s="417">
        <f t="shared" si="25"/>
        <v>0</v>
      </c>
      <c r="J94" s="417">
        <f t="shared" si="25"/>
        <v>0</v>
      </c>
      <c r="K94" s="417">
        <f t="shared" si="25"/>
        <v>0</v>
      </c>
      <c r="L94" s="417">
        <f t="shared" si="25"/>
        <v>0</v>
      </c>
      <c r="M94" s="417">
        <f t="shared" si="25"/>
        <v>0</v>
      </c>
      <c r="N94" s="421">
        <f t="shared" si="25"/>
        <v>0</v>
      </c>
    </row>
    <row r="95" spans="1:14" s="65" customFormat="1" ht="12.75" customHeight="1">
      <c r="A95" s="126"/>
      <c r="B95" s="56" t="s">
        <v>405</v>
      </c>
      <c r="C95" s="44" t="s">
        <v>466</v>
      </c>
      <c r="D95" s="107">
        <v>101720</v>
      </c>
      <c r="E95" s="419">
        <v>40767.65</v>
      </c>
      <c r="F95" s="550">
        <f t="shared" si="19"/>
        <v>0.40078303185214315</v>
      </c>
      <c r="G95" s="560">
        <f t="shared" si="23"/>
        <v>0.002367051899135492</v>
      </c>
      <c r="H95" s="425">
        <f t="shared" si="22"/>
        <v>40767.65</v>
      </c>
      <c r="I95" s="419"/>
      <c r="J95" s="422"/>
      <c r="K95" s="423"/>
      <c r="L95" s="425"/>
      <c r="M95" s="425"/>
      <c r="N95" s="611"/>
    </row>
    <row r="96" spans="1:14" s="65" customFormat="1" ht="12.75" customHeight="1">
      <c r="A96" s="126"/>
      <c r="B96" s="56" t="s">
        <v>413</v>
      </c>
      <c r="C96" s="44" t="s">
        <v>524</v>
      </c>
      <c r="D96" s="107">
        <v>7300</v>
      </c>
      <c r="E96" s="419">
        <v>2705.63</v>
      </c>
      <c r="F96" s="550">
        <f t="shared" si="19"/>
        <v>0.3706342465753425</v>
      </c>
      <c r="G96" s="560">
        <f t="shared" si="23"/>
        <v>0.00015709432920116715</v>
      </c>
      <c r="H96" s="425">
        <f t="shared" si="22"/>
        <v>2705.63</v>
      </c>
      <c r="I96" s="419"/>
      <c r="J96" s="422"/>
      <c r="K96" s="423"/>
      <c r="L96" s="425"/>
      <c r="M96" s="425"/>
      <c r="N96" s="611"/>
    </row>
    <row r="97" spans="1:14" s="65" customFormat="1" ht="12.75" customHeight="1">
      <c r="A97" s="126"/>
      <c r="B97" s="56" t="s">
        <v>415</v>
      </c>
      <c r="C97" s="44" t="s">
        <v>493</v>
      </c>
      <c r="D97" s="107">
        <v>7100</v>
      </c>
      <c r="E97" s="419">
        <v>5614.09</v>
      </c>
      <c r="F97" s="550">
        <f t="shared" si="19"/>
        <v>0.7907169014084507</v>
      </c>
      <c r="G97" s="560">
        <f t="shared" si="23"/>
        <v>0.00032596537687155317</v>
      </c>
      <c r="H97" s="425">
        <f t="shared" si="22"/>
        <v>5614.09</v>
      </c>
      <c r="I97" s="419"/>
      <c r="J97" s="422"/>
      <c r="K97" s="423"/>
      <c r="L97" s="425"/>
      <c r="M97" s="425"/>
      <c r="N97" s="611"/>
    </row>
    <row r="98" spans="1:14" s="65" customFormat="1" ht="12.75" customHeight="1">
      <c r="A98" s="126"/>
      <c r="B98" s="56" t="s">
        <v>419</v>
      </c>
      <c r="C98" s="44" t="s">
        <v>495</v>
      </c>
      <c r="D98" s="107">
        <v>7660</v>
      </c>
      <c r="E98" s="419">
        <v>3529.78</v>
      </c>
      <c r="F98" s="550">
        <f t="shared" si="19"/>
        <v>0.4608067885117494</v>
      </c>
      <c r="G98" s="560">
        <f t="shared" si="23"/>
        <v>0.0002049461387283907</v>
      </c>
      <c r="H98" s="425">
        <f t="shared" si="22"/>
        <v>3529.78</v>
      </c>
      <c r="I98" s="419"/>
      <c r="J98" s="422"/>
      <c r="K98" s="423"/>
      <c r="L98" s="425"/>
      <c r="M98" s="425"/>
      <c r="N98" s="611"/>
    </row>
    <row r="99" spans="1:14" s="65" customFormat="1" ht="12.75" customHeight="1">
      <c r="A99" s="126"/>
      <c r="B99" s="56" t="s">
        <v>666</v>
      </c>
      <c r="C99" s="44" t="s">
        <v>121</v>
      </c>
      <c r="D99" s="107">
        <v>450</v>
      </c>
      <c r="E99" s="419">
        <v>240.83</v>
      </c>
      <c r="F99" s="550">
        <f t="shared" si="19"/>
        <v>0.5351777777777778</v>
      </c>
      <c r="G99" s="560">
        <f t="shared" si="23"/>
        <v>1.3983075032993085E-05</v>
      </c>
      <c r="H99" s="425">
        <f t="shared" si="22"/>
        <v>240.83</v>
      </c>
      <c r="I99" s="419"/>
      <c r="J99" s="422"/>
      <c r="K99" s="423"/>
      <c r="L99" s="425"/>
      <c r="M99" s="425"/>
      <c r="N99" s="611"/>
    </row>
    <row r="100" spans="1:14" s="65" customFormat="1" ht="12.75" customHeight="1">
      <c r="A100" s="126"/>
      <c r="B100" s="56" t="s">
        <v>421</v>
      </c>
      <c r="C100" s="44" t="s">
        <v>422</v>
      </c>
      <c r="D100" s="107">
        <v>200</v>
      </c>
      <c r="E100" s="419">
        <v>0</v>
      </c>
      <c r="F100" s="550">
        <f t="shared" si="19"/>
        <v>0</v>
      </c>
      <c r="G100" s="560">
        <f t="shared" si="23"/>
        <v>0</v>
      </c>
      <c r="H100" s="425">
        <f t="shared" si="22"/>
        <v>0</v>
      </c>
      <c r="I100" s="419"/>
      <c r="J100" s="422"/>
      <c r="K100" s="423"/>
      <c r="L100" s="425"/>
      <c r="M100" s="425"/>
      <c r="N100" s="611"/>
    </row>
    <row r="101" spans="1:14" s="65" customFormat="1" ht="12.75" customHeight="1">
      <c r="A101" s="126"/>
      <c r="B101" s="56" t="s">
        <v>90</v>
      </c>
      <c r="C101" s="44" t="s">
        <v>91</v>
      </c>
      <c r="D101" s="107">
        <v>100</v>
      </c>
      <c r="E101" s="419">
        <v>0</v>
      </c>
      <c r="F101" s="550">
        <f t="shared" si="19"/>
        <v>0</v>
      </c>
      <c r="G101" s="560">
        <f t="shared" si="23"/>
        <v>0</v>
      </c>
      <c r="H101" s="425">
        <f t="shared" si="22"/>
        <v>0</v>
      </c>
      <c r="I101" s="419"/>
      <c r="J101" s="422"/>
      <c r="K101" s="423"/>
      <c r="L101" s="425"/>
      <c r="M101" s="425"/>
      <c r="N101" s="611"/>
    </row>
    <row r="102" spans="1:14" s="65" customFormat="1" ht="12.75" customHeight="1">
      <c r="A102" s="126"/>
      <c r="B102" s="56" t="s">
        <v>667</v>
      </c>
      <c r="C102" s="44" t="s">
        <v>283</v>
      </c>
      <c r="D102" s="107">
        <v>1000</v>
      </c>
      <c r="E102" s="419">
        <v>360</v>
      </c>
      <c r="F102" s="550">
        <f t="shared" si="19"/>
        <v>0.36</v>
      </c>
      <c r="G102" s="560">
        <f t="shared" si="23"/>
        <v>2.0902325341018605E-05</v>
      </c>
      <c r="H102" s="425">
        <f t="shared" si="22"/>
        <v>360</v>
      </c>
      <c r="I102" s="419"/>
      <c r="J102" s="422"/>
      <c r="K102" s="423"/>
      <c r="L102" s="425"/>
      <c r="M102" s="425"/>
      <c r="N102" s="611"/>
    </row>
    <row r="103" spans="1:14" s="65" customFormat="1" ht="12.75" customHeight="1">
      <c r="A103" s="126"/>
      <c r="B103" s="56" t="s">
        <v>668</v>
      </c>
      <c r="C103" s="44" t="s">
        <v>671</v>
      </c>
      <c r="D103" s="107">
        <v>1500</v>
      </c>
      <c r="E103" s="419">
        <v>804.79</v>
      </c>
      <c r="F103" s="550">
        <f t="shared" si="19"/>
        <v>0.5365266666666666</v>
      </c>
      <c r="G103" s="560">
        <f t="shared" si="23"/>
        <v>4.672772891999545E-05</v>
      </c>
      <c r="H103" s="425">
        <f t="shared" si="22"/>
        <v>804.79</v>
      </c>
      <c r="I103" s="419"/>
      <c r="J103" s="422"/>
      <c r="K103" s="423"/>
      <c r="L103" s="425"/>
      <c r="M103" s="425"/>
      <c r="N103" s="611"/>
    </row>
    <row r="104" spans="1:14" s="65" customFormat="1" ht="12.75" customHeight="1">
      <c r="A104" s="126"/>
      <c r="B104" s="56" t="s">
        <v>669</v>
      </c>
      <c r="C104" s="44" t="s">
        <v>404</v>
      </c>
      <c r="D104" s="107">
        <v>4500</v>
      </c>
      <c r="E104" s="419">
        <v>2779.26</v>
      </c>
      <c r="F104" s="550">
        <f t="shared" si="19"/>
        <v>0.6176133333333333</v>
      </c>
      <c r="G104" s="560">
        <f t="shared" si="23"/>
        <v>0.00016136943535355382</v>
      </c>
      <c r="H104" s="425">
        <f t="shared" si="22"/>
        <v>2779.26</v>
      </c>
      <c r="I104" s="419"/>
      <c r="J104" s="422"/>
      <c r="K104" s="423"/>
      <c r="L104" s="425"/>
      <c r="M104" s="425"/>
      <c r="N104" s="611"/>
    </row>
    <row r="105" spans="1:14" s="64" customFormat="1" ht="15.75" customHeight="1">
      <c r="A105" s="124" t="s">
        <v>467</v>
      </c>
      <c r="B105" s="120"/>
      <c r="C105" s="93" t="s">
        <v>468</v>
      </c>
      <c r="D105" s="291">
        <f aca="true" t="shared" si="26" ref="D105:N105">SUM(D106:D129)</f>
        <v>2868475</v>
      </c>
      <c r="E105" s="417">
        <f t="shared" si="26"/>
        <v>1461935.55</v>
      </c>
      <c r="F105" s="417">
        <f t="shared" si="26"/>
        <v>12.240306068508264</v>
      </c>
      <c r="G105" s="417">
        <f t="shared" si="26"/>
        <v>0.08488292359361384</v>
      </c>
      <c r="H105" s="417">
        <f t="shared" si="26"/>
        <v>1461935.55</v>
      </c>
      <c r="I105" s="417">
        <f t="shared" si="26"/>
        <v>954395.48</v>
      </c>
      <c r="J105" s="417">
        <f t="shared" si="26"/>
        <v>161409.88999999998</v>
      </c>
      <c r="K105" s="417">
        <f t="shared" si="26"/>
        <v>5004</v>
      </c>
      <c r="L105" s="417">
        <f t="shared" si="26"/>
        <v>0</v>
      </c>
      <c r="M105" s="417">
        <f t="shared" si="26"/>
        <v>0</v>
      </c>
      <c r="N105" s="421">
        <f t="shared" si="26"/>
        <v>0</v>
      </c>
    </row>
    <row r="106" spans="1:14" s="64" customFormat="1" ht="33.75" customHeight="1">
      <c r="A106" s="126"/>
      <c r="B106" s="586" t="s">
        <v>463</v>
      </c>
      <c r="C106" s="44" t="s">
        <v>919</v>
      </c>
      <c r="D106" s="588">
        <v>10000</v>
      </c>
      <c r="E106" s="419">
        <v>5004</v>
      </c>
      <c r="F106" s="550">
        <f t="shared" si="19"/>
        <v>0.5004</v>
      </c>
      <c r="G106" s="560">
        <f aca="true" t="shared" si="27" ref="G106:G130">E106/$E$665</f>
        <v>0.0002905423222401586</v>
      </c>
      <c r="H106" s="425">
        <f t="shared" si="22"/>
        <v>5004</v>
      </c>
      <c r="I106" s="586"/>
      <c r="J106" s="586"/>
      <c r="K106" s="423">
        <f>H106</f>
        <v>5004</v>
      </c>
      <c r="L106" s="586"/>
      <c r="M106" s="586"/>
      <c r="N106" s="703"/>
    </row>
    <row r="107" spans="1:14" s="65" customFormat="1" ht="18" customHeight="1">
      <c r="A107" s="126"/>
      <c r="B107" s="56" t="s">
        <v>112</v>
      </c>
      <c r="C107" s="44" t="s">
        <v>44</v>
      </c>
      <c r="D107" s="107">
        <v>1000</v>
      </c>
      <c r="E107" s="419">
        <v>420</v>
      </c>
      <c r="F107" s="550">
        <f t="shared" si="19"/>
        <v>0.42</v>
      </c>
      <c r="G107" s="560">
        <f t="shared" si="27"/>
        <v>2.4386046231188372E-05</v>
      </c>
      <c r="H107" s="425">
        <f t="shared" si="22"/>
        <v>420</v>
      </c>
      <c r="I107" s="419"/>
      <c r="J107" s="422"/>
      <c r="K107" s="423"/>
      <c r="L107" s="425"/>
      <c r="M107" s="425"/>
      <c r="N107" s="611"/>
    </row>
    <row r="108" spans="1:14" s="65" customFormat="1" ht="18.75" customHeight="1">
      <c r="A108" s="126"/>
      <c r="B108" s="56" t="s">
        <v>406</v>
      </c>
      <c r="C108" s="44" t="s">
        <v>270</v>
      </c>
      <c r="D108" s="107">
        <v>1769630</v>
      </c>
      <c r="E108" s="419">
        <v>832211.25</v>
      </c>
      <c r="F108" s="550">
        <f t="shared" si="19"/>
        <v>0.47027415335409095</v>
      </c>
      <c r="G108" s="560">
        <f t="shared" si="27"/>
        <v>0.04831986194432158</v>
      </c>
      <c r="H108" s="425">
        <f t="shared" si="22"/>
        <v>832211.25</v>
      </c>
      <c r="I108" s="419">
        <f>H108</f>
        <v>832211.25</v>
      </c>
      <c r="J108" s="422"/>
      <c r="K108" s="423"/>
      <c r="L108" s="425"/>
      <c r="M108" s="425"/>
      <c r="N108" s="611"/>
    </row>
    <row r="109" spans="1:14" s="65" customFormat="1" ht="16.5" customHeight="1">
      <c r="A109" s="126"/>
      <c r="B109" s="56" t="s">
        <v>409</v>
      </c>
      <c r="C109" s="44" t="s">
        <v>410</v>
      </c>
      <c r="D109" s="107">
        <v>113926</v>
      </c>
      <c r="E109" s="419">
        <v>113925.98</v>
      </c>
      <c r="F109" s="550">
        <f t="shared" si="19"/>
        <v>0.9999998244474483</v>
      </c>
      <c r="G109" s="560">
        <f t="shared" si="27"/>
        <v>0.006614771940984385</v>
      </c>
      <c r="H109" s="425">
        <f t="shared" si="22"/>
        <v>113925.98</v>
      </c>
      <c r="I109" s="419">
        <f>H109</f>
        <v>113925.98</v>
      </c>
      <c r="J109" s="422"/>
      <c r="K109" s="423"/>
      <c r="L109" s="425"/>
      <c r="M109" s="425"/>
      <c r="N109" s="611"/>
    </row>
    <row r="110" spans="1:14" s="65" customFormat="1" ht="18" customHeight="1">
      <c r="A110" s="126"/>
      <c r="B110" s="129" t="s">
        <v>457</v>
      </c>
      <c r="C110" s="44" t="s">
        <v>437</v>
      </c>
      <c r="D110" s="107">
        <v>269417</v>
      </c>
      <c r="E110" s="419">
        <v>138718.34</v>
      </c>
      <c r="F110" s="550">
        <f t="shared" si="19"/>
        <v>0.5148833963706818</v>
      </c>
      <c r="G110" s="560">
        <f t="shared" si="27"/>
        <v>0.008054266315127874</v>
      </c>
      <c r="H110" s="425">
        <f t="shared" si="22"/>
        <v>138718.34</v>
      </c>
      <c r="I110" s="419">
        <v>0</v>
      </c>
      <c r="J110" s="422">
        <f>H110</f>
        <v>138718.34</v>
      </c>
      <c r="K110" s="423"/>
      <c r="L110" s="425"/>
      <c r="M110" s="425"/>
      <c r="N110" s="611"/>
    </row>
    <row r="111" spans="1:14" s="65" customFormat="1" ht="18" customHeight="1">
      <c r="A111" s="126"/>
      <c r="B111" s="129" t="s">
        <v>411</v>
      </c>
      <c r="C111" s="44" t="s">
        <v>8</v>
      </c>
      <c r="D111" s="107">
        <v>46148</v>
      </c>
      <c r="E111" s="419">
        <v>22691.55</v>
      </c>
      <c r="F111" s="550">
        <f t="shared" si="19"/>
        <v>0.49171253358758776</v>
      </c>
      <c r="G111" s="560">
        <f t="shared" si="27"/>
        <v>0.0013175171127555298</v>
      </c>
      <c r="H111" s="425">
        <f t="shared" si="22"/>
        <v>22691.55</v>
      </c>
      <c r="I111" s="419"/>
      <c r="J111" s="422">
        <f>H111</f>
        <v>22691.55</v>
      </c>
      <c r="K111" s="423"/>
      <c r="L111" s="425"/>
      <c r="M111" s="425"/>
      <c r="N111" s="611"/>
    </row>
    <row r="112" spans="1:14" s="65" customFormat="1" ht="17.25" customHeight="1">
      <c r="A112" s="126"/>
      <c r="B112" s="129" t="s">
        <v>7</v>
      </c>
      <c r="C112" s="44" t="s">
        <v>412</v>
      </c>
      <c r="D112" s="107">
        <v>26815</v>
      </c>
      <c r="E112" s="419">
        <v>8258.25</v>
      </c>
      <c r="F112" s="550">
        <f t="shared" si="19"/>
        <v>0.3079712847286966</v>
      </c>
      <c r="G112" s="560">
        <f t="shared" si="27"/>
        <v>0.00047949063402074135</v>
      </c>
      <c r="H112" s="425">
        <f t="shared" si="22"/>
        <v>8258.25</v>
      </c>
      <c r="I112" s="419">
        <f>H112</f>
        <v>8258.25</v>
      </c>
      <c r="J112" s="422"/>
      <c r="K112" s="423"/>
      <c r="L112" s="425"/>
      <c r="M112" s="425"/>
      <c r="N112" s="611"/>
    </row>
    <row r="113" spans="1:14" s="65" customFormat="1" ht="18" customHeight="1">
      <c r="A113" s="126"/>
      <c r="B113" s="56" t="s">
        <v>413</v>
      </c>
      <c r="C113" s="44" t="s">
        <v>524</v>
      </c>
      <c r="D113" s="107">
        <v>50000</v>
      </c>
      <c r="E113" s="419">
        <v>22283.94</v>
      </c>
      <c r="F113" s="550">
        <f t="shared" si="19"/>
        <v>0.4456788</v>
      </c>
      <c r="G113" s="560">
        <f t="shared" si="27"/>
        <v>0.0012938504548881615</v>
      </c>
      <c r="H113" s="425">
        <f t="shared" si="22"/>
        <v>22283.94</v>
      </c>
      <c r="I113" s="419"/>
      <c r="J113" s="422"/>
      <c r="K113" s="423"/>
      <c r="L113" s="425"/>
      <c r="M113" s="425"/>
      <c r="N113" s="611"/>
    </row>
    <row r="114" spans="1:14" s="65" customFormat="1" ht="15.75" customHeight="1">
      <c r="A114" s="126"/>
      <c r="B114" s="56" t="s">
        <v>415</v>
      </c>
      <c r="C114" s="44" t="s">
        <v>493</v>
      </c>
      <c r="D114" s="107">
        <v>49000</v>
      </c>
      <c r="E114" s="419">
        <v>26342.5</v>
      </c>
      <c r="F114" s="550">
        <f t="shared" si="19"/>
        <v>0.5376020408163266</v>
      </c>
      <c r="G114" s="560">
        <f t="shared" si="27"/>
        <v>0.0015294986258216183</v>
      </c>
      <c r="H114" s="425">
        <f t="shared" si="22"/>
        <v>26342.5</v>
      </c>
      <c r="I114" s="419"/>
      <c r="J114" s="422"/>
      <c r="K114" s="423"/>
      <c r="L114" s="425"/>
      <c r="M114" s="425"/>
      <c r="N114" s="611"/>
    </row>
    <row r="115" spans="1:14" s="65" customFormat="1" ht="15" customHeight="1">
      <c r="A115" s="126"/>
      <c r="B115" s="56" t="s">
        <v>477</v>
      </c>
      <c r="C115" s="44" t="s">
        <v>478</v>
      </c>
      <c r="D115" s="107">
        <v>2000</v>
      </c>
      <c r="E115" s="419">
        <v>1104</v>
      </c>
      <c r="F115" s="550">
        <f t="shared" si="19"/>
        <v>0.552</v>
      </c>
      <c r="G115" s="560">
        <f t="shared" si="27"/>
        <v>6.410046437912372E-05</v>
      </c>
      <c r="H115" s="425">
        <f t="shared" si="22"/>
        <v>1104</v>
      </c>
      <c r="I115" s="419"/>
      <c r="J115" s="422"/>
      <c r="K115" s="423"/>
      <c r="L115" s="425"/>
      <c r="M115" s="425"/>
      <c r="N115" s="611"/>
    </row>
    <row r="116" spans="1:14" s="65" customFormat="1" ht="16.5" customHeight="1">
      <c r="A116" s="126"/>
      <c r="B116" s="56" t="s">
        <v>419</v>
      </c>
      <c r="C116" s="44" t="s">
        <v>495</v>
      </c>
      <c r="D116" s="107">
        <v>415000</v>
      </c>
      <c r="E116" s="419">
        <v>222464.76</v>
      </c>
      <c r="F116" s="550">
        <f t="shared" si="19"/>
        <v>0.5360596626506025</v>
      </c>
      <c r="G116" s="560">
        <f t="shared" si="27"/>
        <v>0.012916752195643396</v>
      </c>
      <c r="H116" s="425">
        <f t="shared" si="22"/>
        <v>222464.76</v>
      </c>
      <c r="I116" s="419"/>
      <c r="J116" s="422"/>
      <c r="K116" s="423"/>
      <c r="L116" s="425"/>
      <c r="M116" s="425"/>
      <c r="N116" s="611"/>
    </row>
    <row r="117" spans="1:14" s="65" customFormat="1" ht="15" customHeight="1">
      <c r="A117" s="126"/>
      <c r="B117" s="56" t="s">
        <v>9</v>
      </c>
      <c r="C117" s="44" t="s">
        <v>820</v>
      </c>
      <c r="D117" s="107">
        <v>3415</v>
      </c>
      <c r="E117" s="419">
        <v>2006.78</v>
      </c>
      <c r="F117" s="550">
        <f t="shared" si="19"/>
        <v>0.5876368960468521</v>
      </c>
      <c r="G117" s="560">
        <f t="shared" si="27"/>
        <v>0.00011651769013291476</v>
      </c>
      <c r="H117" s="425">
        <f t="shared" si="22"/>
        <v>2006.78</v>
      </c>
      <c r="I117" s="419"/>
      <c r="J117" s="422"/>
      <c r="K117" s="423"/>
      <c r="L117" s="425"/>
      <c r="M117" s="425"/>
      <c r="N117" s="611"/>
    </row>
    <row r="118" spans="1:14" s="65" customFormat="1" ht="17.25" customHeight="1">
      <c r="A118" s="126"/>
      <c r="B118" s="56" t="s">
        <v>673</v>
      </c>
      <c r="C118" s="44" t="s">
        <v>120</v>
      </c>
      <c r="D118" s="107">
        <v>10000</v>
      </c>
      <c r="E118" s="419">
        <v>2972.35</v>
      </c>
      <c r="F118" s="550">
        <f t="shared" si="19"/>
        <v>0.29723499999999997</v>
      </c>
      <c r="G118" s="560">
        <f t="shared" si="27"/>
        <v>0.00017258062979826847</v>
      </c>
      <c r="H118" s="425">
        <f t="shared" si="22"/>
        <v>2972.35</v>
      </c>
      <c r="I118" s="419"/>
      <c r="J118" s="422"/>
      <c r="K118" s="423"/>
      <c r="L118" s="425"/>
      <c r="M118" s="425"/>
      <c r="N118" s="611"/>
    </row>
    <row r="119" spans="1:14" s="65" customFormat="1" ht="18" customHeight="1">
      <c r="A119" s="126"/>
      <c r="B119" s="56" t="s">
        <v>666</v>
      </c>
      <c r="C119" s="44" t="s">
        <v>121</v>
      </c>
      <c r="D119" s="107">
        <v>12870</v>
      </c>
      <c r="E119" s="419">
        <v>3216.66</v>
      </c>
      <c r="F119" s="550">
        <f t="shared" si="19"/>
        <v>0.24993473193473192</v>
      </c>
      <c r="G119" s="560">
        <f t="shared" si="27"/>
        <v>0.0001867657606428914</v>
      </c>
      <c r="H119" s="425">
        <f t="shared" si="22"/>
        <v>3216.66</v>
      </c>
      <c r="I119" s="419"/>
      <c r="J119" s="422"/>
      <c r="K119" s="423"/>
      <c r="L119" s="425"/>
      <c r="M119" s="425"/>
      <c r="N119" s="611"/>
    </row>
    <row r="120" spans="1:14" s="65" customFormat="1" ht="18.75" customHeight="1">
      <c r="A120" s="126"/>
      <c r="B120" s="56" t="s">
        <v>674</v>
      </c>
      <c r="C120" s="44" t="s">
        <v>285</v>
      </c>
      <c r="D120" s="107">
        <v>1000</v>
      </c>
      <c r="E120" s="419">
        <v>0</v>
      </c>
      <c r="F120" s="550">
        <f t="shared" si="19"/>
        <v>0</v>
      </c>
      <c r="G120" s="560">
        <f t="shared" si="27"/>
        <v>0</v>
      </c>
      <c r="H120" s="425">
        <f t="shared" si="22"/>
        <v>0</v>
      </c>
      <c r="I120" s="419"/>
      <c r="J120" s="422"/>
      <c r="K120" s="423"/>
      <c r="L120" s="425"/>
      <c r="M120" s="425"/>
      <c r="N120" s="611"/>
    </row>
    <row r="121" spans="1:14" s="65" customFormat="1" ht="13.5" customHeight="1">
      <c r="A121" s="126"/>
      <c r="B121" s="56" t="s">
        <v>421</v>
      </c>
      <c r="C121" s="44" t="s">
        <v>422</v>
      </c>
      <c r="D121" s="107">
        <v>9000</v>
      </c>
      <c r="E121" s="419">
        <v>3801.2</v>
      </c>
      <c r="F121" s="550">
        <f t="shared" si="19"/>
        <v>0.42235555555555554</v>
      </c>
      <c r="G121" s="560">
        <f t="shared" si="27"/>
        <v>0.000220705330795222</v>
      </c>
      <c r="H121" s="425">
        <f t="shared" si="22"/>
        <v>3801.2</v>
      </c>
      <c r="I121" s="419"/>
      <c r="J121" s="422"/>
      <c r="K121" s="423"/>
      <c r="L121" s="425"/>
      <c r="M121" s="425"/>
      <c r="N121" s="611"/>
    </row>
    <row r="122" spans="1:14" s="65" customFormat="1" ht="15" customHeight="1">
      <c r="A122" s="126"/>
      <c r="B122" s="56" t="s">
        <v>90</v>
      </c>
      <c r="C122" s="44" t="s">
        <v>91</v>
      </c>
      <c r="D122" s="107">
        <v>1000</v>
      </c>
      <c r="E122" s="419">
        <v>532.68</v>
      </c>
      <c r="F122" s="550">
        <f t="shared" si="19"/>
        <v>0.5326799999999999</v>
      </c>
      <c r="G122" s="560">
        <f t="shared" si="27"/>
        <v>3.092847406292719E-05</v>
      </c>
      <c r="H122" s="425">
        <f t="shared" si="22"/>
        <v>532.68</v>
      </c>
      <c r="I122" s="419"/>
      <c r="J122" s="422"/>
      <c r="K122" s="423"/>
      <c r="L122" s="425"/>
      <c r="M122" s="425"/>
      <c r="N122" s="611"/>
    </row>
    <row r="123" spans="1:14" s="65" customFormat="1" ht="16.5" customHeight="1">
      <c r="A123" s="126"/>
      <c r="B123" s="56" t="s">
        <v>423</v>
      </c>
      <c r="C123" s="44" t="s">
        <v>424</v>
      </c>
      <c r="D123" s="107">
        <v>700</v>
      </c>
      <c r="E123" s="419">
        <v>666</v>
      </c>
      <c r="F123" s="550">
        <f t="shared" si="19"/>
        <v>0.9514285714285714</v>
      </c>
      <c r="G123" s="560">
        <f t="shared" si="27"/>
        <v>3.866930188088442E-05</v>
      </c>
      <c r="H123" s="425">
        <f t="shared" si="22"/>
        <v>666</v>
      </c>
      <c r="I123" s="419"/>
      <c r="J123" s="422"/>
      <c r="K123" s="423"/>
      <c r="L123" s="425"/>
      <c r="M123" s="425"/>
      <c r="N123" s="611"/>
    </row>
    <row r="124" spans="1:14" s="65" customFormat="1" ht="15.75" customHeight="1">
      <c r="A124" s="126"/>
      <c r="B124" s="56" t="s">
        <v>425</v>
      </c>
      <c r="C124" s="44" t="s">
        <v>426</v>
      </c>
      <c r="D124" s="107">
        <v>39514</v>
      </c>
      <c r="E124" s="419">
        <v>30474</v>
      </c>
      <c r="F124" s="550">
        <f t="shared" si="19"/>
        <v>0.7712203269727186</v>
      </c>
      <c r="G124" s="560">
        <f t="shared" si="27"/>
        <v>0.001769381840117225</v>
      </c>
      <c r="H124" s="425">
        <f t="shared" si="22"/>
        <v>30474</v>
      </c>
      <c r="I124" s="419"/>
      <c r="J124" s="422"/>
      <c r="K124" s="423"/>
      <c r="L124" s="425"/>
      <c r="M124" s="425"/>
      <c r="N124" s="611"/>
    </row>
    <row r="125" spans="1:14" s="65" customFormat="1" ht="18" customHeight="1">
      <c r="A125" s="127"/>
      <c r="B125" s="129" t="s">
        <v>441</v>
      </c>
      <c r="C125" s="44" t="s">
        <v>442</v>
      </c>
      <c r="D125" s="107">
        <v>200</v>
      </c>
      <c r="E125" s="419">
        <v>184</v>
      </c>
      <c r="F125" s="550">
        <f t="shared" si="19"/>
        <v>0.92</v>
      </c>
      <c r="G125" s="560">
        <f t="shared" si="27"/>
        <v>1.0683410729853953E-05</v>
      </c>
      <c r="H125" s="425">
        <f t="shared" si="22"/>
        <v>184</v>
      </c>
      <c r="I125" s="419"/>
      <c r="J125" s="422"/>
      <c r="K125" s="423"/>
      <c r="L125" s="425"/>
      <c r="M125" s="425"/>
      <c r="N125" s="611"/>
    </row>
    <row r="126" spans="1:14" s="65" customFormat="1" ht="18.75" customHeight="1">
      <c r="A126" s="127"/>
      <c r="B126" s="129" t="s">
        <v>25</v>
      </c>
      <c r="C126" s="44" t="s">
        <v>286</v>
      </c>
      <c r="D126" s="107">
        <v>600</v>
      </c>
      <c r="E126" s="419">
        <v>53.5</v>
      </c>
      <c r="F126" s="550">
        <f t="shared" si="19"/>
        <v>0.08916666666666667</v>
      </c>
      <c r="G126" s="560">
        <f t="shared" si="27"/>
        <v>3.1063177937347095E-06</v>
      </c>
      <c r="H126" s="425">
        <f t="shared" si="22"/>
        <v>53.5</v>
      </c>
      <c r="I126" s="419"/>
      <c r="J126" s="422"/>
      <c r="K126" s="423"/>
      <c r="L126" s="425"/>
      <c r="M126" s="425"/>
      <c r="N126" s="611"/>
    </row>
    <row r="127" spans="1:14" s="65" customFormat="1" ht="18" customHeight="1">
      <c r="A127" s="127"/>
      <c r="B127" s="129" t="s">
        <v>667</v>
      </c>
      <c r="C127" s="44" t="s">
        <v>283</v>
      </c>
      <c r="D127" s="107">
        <v>10500</v>
      </c>
      <c r="E127" s="419">
        <v>5045.57</v>
      </c>
      <c r="F127" s="550">
        <f t="shared" si="19"/>
        <v>0.4805304761904762</v>
      </c>
      <c r="G127" s="560">
        <f t="shared" si="27"/>
        <v>0.00029295596019689787</v>
      </c>
      <c r="H127" s="425">
        <f t="shared" si="22"/>
        <v>5045.57</v>
      </c>
      <c r="I127" s="419"/>
      <c r="J127" s="422"/>
      <c r="K127" s="423"/>
      <c r="L127" s="425"/>
      <c r="M127" s="425"/>
      <c r="N127" s="611"/>
    </row>
    <row r="128" spans="1:14" s="65" customFormat="1" ht="16.5" customHeight="1">
      <c r="A128" s="127"/>
      <c r="B128" s="129" t="s">
        <v>668</v>
      </c>
      <c r="C128" s="44" t="s">
        <v>671</v>
      </c>
      <c r="D128" s="107">
        <v>4000</v>
      </c>
      <c r="E128" s="419">
        <v>1463.2</v>
      </c>
      <c r="F128" s="550">
        <f t="shared" si="19"/>
        <v>0.3658</v>
      </c>
      <c r="G128" s="560">
        <f t="shared" si="27"/>
        <v>8.49563401082734E-05</v>
      </c>
      <c r="H128" s="425">
        <f t="shared" si="22"/>
        <v>1463.2</v>
      </c>
      <c r="I128" s="419"/>
      <c r="J128" s="422"/>
      <c r="K128" s="423"/>
      <c r="L128" s="425"/>
      <c r="M128" s="425"/>
      <c r="N128" s="611"/>
    </row>
    <row r="129" spans="1:14" s="65" customFormat="1" ht="17.25" customHeight="1">
      <c r="A129" s="127"/>
      <c r="B129" s="129" t="s">
        <v>669</v>
      </c>
      <c r="C129" s="44" t="s">
        <v>672</v>
      </c>
      <c r="D129" s="107">
        <v>22740</v>
      </c>
      <c r="E129" s="419">
        <v>18095.04</v>
      </c>
      <c r="F129" s="550">
        <f t="shared" si="19"/>
        <v>0.795736147757256</v>
      </c>
      <c r="G129" s="560">
        <f t="shared" si="27"/>
        <v>0.001050634480940959</v>
      </c>
      <c r="H129" s="425">
        <f t="shared" si="22"/>
        <v>18095.04</v>
      </c>
      <c r="I129" s="419"/>
      <c r="J129" s="422"/>
      <c r="K129" s="423"/>
      <c r="L129" s="425"/>
      <c r="M129" s="425"/>
      <c r="N129" s="611"/>
    </row>
    <row r="130" spans="1:14" s="65" customFormat="1" ht="20.25" customHeight="1">
      <c r="A130" s="124" t="s">
        <v>469</v>
      </c>
      <c r="B130" s="120"/>
      <c r="C130" s="93" t="s">
        <v>470</v>
      </c>
      <c r="D130" s="291">
        <f>SUM(D131:D139)</f>
        <v>14000</v>
      </c>
      <c r="E130" s="417">
        <f>SUM(E131:E139)</f>
        <v>12850</v>
      </c>
      <c r="F130" s="587">
        <f t="shared" si="19"/>
        <v>0.9178571428571428</v>
      </c>
      <c r="G130" s="587">
        <f t="shared" si="27"/>
        <v>0.0007460968906446919</v>
      </c>
      <c r="H130" s="417">
        <f aca="true" t="shared" si="28" ref="H130:N130">SUM(H131:H139)</f>
        <v>12850</v>
      </c>
      <c r="I130" s="417">
        <f t="shared" si="28"/>
        <v>4650</v>
      </c>
      <c r="J130" s="417">
        <f t="shared" si="28"/>
        <v>710.8</v>
      </c>
      <c r="K130" s="417">
        <f t="shared" si="28"/>
        <v>0</v>
      </c>
      <c r="L130" s="417">
        <f t="shared" si="28"/>
        <v>0</v>
      </c>
      <c r="M130" s="417">
        <f t="shared" si="28"/>
        <v>0</v>
      </c>
      <c r="N130" s="421">
        <f t="shared" si="28"/>
        <v>0</v>
      </c>
    </row>
    <row r="131" spans="1:14" s="65" customFormat="1" ht="18.75" customHeight="1">
      <c r="A131" s="127"/>
      <c r="B131" s="56" t="s">
        <v>405</v>
      </c>
      <c r="C131" s="44" t="s">
        <v>466</v>
      </c>
      <c r="D131" s="107">
        <v>5330</v>
      </c>
      <c r="E131" s="419">
        <v>5330</v>
      </c>
      <c r="F131" s="550">
        <f t="shared" si="19"/>
        <v>1</v>
      </c>
      <c r="G131" s="560">
        <f aca="true" t="shared" si="29" ref="G131:G169">E131/$E$665</f>
        <v>0.00030947053907674765</v>
      </c>
      <c r="H131" s="425">
        <f t="shared" si="22"/>
        <v>5330</v>
      </c>
      <c r="I131" s="419"/>
      <c r="J131" s="422"/>
      <c r="K131" s="423"/>
      <c r="L131" s="425"/>
      <c r="M131" s="425"/>
      <c r="N131" s="611"/>
    </row>
    <row r="132" spans="1:14" s="65" customFormat="1" ht="15.75" customHeight="1">
      <c r="A132" s="126"/>
      <c r="B132" s="56" t="s">
        <v>436</v>
      </c>
      <c r="C132" s="44" t="s">
        <v>471</v>
      </c>
      <c r="D132" s="107">
        <v>612</v>
      </c>
      <c r="E132" s="419">
        <v>611.55</v>
      </c>
      <c r="F132" s="550">
        <f t="shared" si="19"/>
        <v>0.9992647058823528</v>
      </c>
      <c r="G132" s="560">
        <f t="shared" si="29"/>
        <v>3.550782517305535E-05</v>
      </c>
      <c r="H132" s="425">
        <f t="shared" si="22"/>
        <v>611.55</v>
      </c>
      <c r="I132" s="419"/>
      <c r="J132" s="422">
        <f>H132</f>
        <v>611.55</v>
      </c>
      <c r="K132" s="423"/>
      <c r="L132" s="425"/>
      <c r="M132" s="425"/>
      <c r="N132" s="611"/>
    </row>
    <row r="133" spans="1:14" s="65" customFormat="1" ht="15.75" customHeight="1">
      <c r="A133" s="126"/>
      <c r="B133" s="56" t="s">
        <v>411</v>
      </c>
      <c r="C133" s="44" t="s">
        <v>412</v>
      </c>
      <c r="D133" s="107">
        <v>99</v>
      </c>
      <c r="E133" s="419">
        <v>99.25</v>
      </c>
      <c r="F133" s="550">
        <f t="shared" si="19"/>
        <v>1.0025252525252526</v>
      </c>
      <c r="G133" s="560">
        <f t="shared" si="29"/>
        <v>5.762654972489157E-06</v>
      </c>
      <c r="H133" s="425">
        <f t="shared" si="22"/>
        <v>99.25</v>
      </c>
      <c r="I133" s="419"/>
      <c r="J133" s="422">
        <f>H133</f>
        <v>99.25</v>
      </c>
      <c r="K133" s="423"/>
      <c r="L133" s="425"/>
      <c r="M133" s="425"/>
      <c r="N133" s="611"/>
    </row>
    <row r="134" spans="1:14" s="65" customFormat="1" ht="15.75" customHeight="1">
      <c r="A134" s="126"/>
      <c r="B134" s="56" t="s">
        <v>7</v>
      </c>
      <c r="C134" s="44" t="s">
        <v>8</v>
      </c>
      <c r="D134" s="107">
        <v>5800</v>
      </c>
      <c r="E134" s="419">
        <v>4650</v>
      </c>
      <c r="F134" s="550">
        <f t="shared" si="19"/>
        <v>0.8017241379310345</v>
      </c>
      <c r="G134" s="560">
        <f t="shared" si="29"/>
        <v>0.00026998836898815695</v>
      </c>
      <c r="H134" s="425">
        <f t="shared" si="22"/>
        <v>4650</v>
      </c>
      <c r="I134" s="419">
        <f>H134</f>
        <v>4650</v>
      </c>
      <c r="J134" s="422"/>
      <c r="K134" s="423"/>
      <c r="L134" s="425"/>
      <c r="M134" s="425"/>
      <c r="N134" s="611"/>
    </row>
    <row r="135" spans="1:14" s="65" customFormat="1" ht="16.5" customHeight="1">
      <c r="A135" s="126"/>
      <c r="B135" s="56" t="s">
        <v>413</v>
      </c>
      <c r="C135" s="44" t="s">
        <v>524</v>
      </c>
      <c r="D135" s="107">
        <v>222</v>
      </c>
      <c r="E135" s="419">
        <v>222.45</v>
      </c>
      <c r="F135" s="550">
        <f t="shared" si="19"/>
        <v>1.002027027027027</v>
      </c>
      <c r="G135" s="560">
        <f t="shared" si="29"/>
        <v>1.2915895200304412E-05</v>
      </c>
      <c r="H135" s="425">
        <f t="shared" si="22"/>
        <v>222.45</v>
      </c>
      <c r="I135" s="419"/>
      <c r="J135" s="422"/>
      <c r="K135" s="423"/>
      <c r="L135" s="425"/>
      <c r="M135" s="425"/>
      <c r="N135" s="611"/>
    </row>
    <row r="136" spans="1:14" s="65" customFormat="1" ht="15.75" customHeight="1">
      <c r="A136" s="126"/>
      <c r="B136" s="56" t="s">
        <v>419</v>
      </c>
      <c r="C136" s="44" t="s">
        <v>495</v>
      </c>
      <c r="D136" s="107">
        <v>996</v>
      </c>
      <c r="E136" s="419">
        <v>995.7</v>
      </c>
      <c r="F136" s="550">
        <f t="shared" si="19"/>
        <v>0.9996987951807229</v>
      </c>
      <c r="G136" s="560">
        <f t="shared" si="29"/>
        <v>5.7812348172367295E-05</v>
      </c>
      <c r="H136" s="425">
        <f t="shared" si="22"/>
        <v>995.7</v>
      </c>
      <c r="I136" s="419"/>
      <c r="J136" s="422"/>
      <c r="K136" s="423"/>
      <c r="L136" s="425"/>
      <c r="M136" s="425"/>
      <c r="N136" s="611"/>
    </row>
    <row r="137" spans="1:14" s="65" customFormat="1" ht="18" customHeight="1">
      <c r="A137" s="126"/>
      <c r="B137" s="56" t="s">
        <v>666</v>
      </c>
      <c r="C137" s="44" t="s">
        <v>121</v>
      </c>
      <c r="D137" s="107">
        <v>62</v>
      </c>
      <c r="E137" s="419">
        <v>62.3</v>
      </c>
      <c r="F137" s="550">
        <f t="shared" si="19"/>
        <v>1.0048387096774194</v>
      </c>
      <c r="G137" s="560">
        <f t="shared" si="29"/>
        <v>3.6172635242929416E-06</v>
      </c>
      <c r="H137" s="425">
        <f t="shared" si="22"/>
        <v>62.3</v>
      </c>
      <c r="I137" s="419"/>
      <c r="J137" s="422"/>
      <c r="K137" s="423"/>
      <c r="L137" s="425"/>
      <c r="M137" s="425"/>
      <c r="N137" s="611"/>
    </row>
    <row r="138" spans="1:14" s="65" customFormat="1" ht="20.25" customHeight="1">
      <c r="A138" s="126"/>
      <c r="B138" s="56" t="s">
        <v>668</v>
      </c>
      <c r="C138" s="44" t="s">
        <v>671</v>
      </c>
      <c r="D138" s="107">
        <v>50</v>
      </c>
      <c r="E138" s="419">
        <v>50.02</v>
      </c>
      <c r="F138" s="550">
        <f aca="true" t="shared" si="30" ref="F138:F242">E138/D138</f>
        <v>1.0004</v>
      </c>
      <c r="G138" s="560">
        <f t="shared" si="29"/>
        <v>2.904261982104863E-06</v>
      </c>
      <c r="H138" s="425">
        <f t="shared" si="22"/>
        <v>50.02</v>
      </c>
      <c r="I138" s="419"/>
      <c r="J138" s="422"/>
      <c r="K138" s="423"/>
      <c r="L138" s="425"/>
      <c r="M138" s="425"/>
      <c r="N138" s="611"/>
    </row>
    <row r="139" spans="1:14" s="65" customFormat="1" ht="20.25" customHeight="1">
      <c r="A139" s="126"/>
      <c r="B139" s="56" t="s">
        <v>669</v>
      </c>
      <c r="C139" s="44" t="s">
        <v>672</v>
      </c>
      <c r="D139" s="107">
        <v>829</v>
      </c>
      <c r="E139" s="419">
        <v>828.73</v>
      </c>
      <c r="F139" s="550">
        <f t="shared" si="30"/>
        <v>0.999674306393245</v>
      </c>
      <c r="G139" s="560">
        <f t="shared" si="29"/>
        <v>4.811773355517319E-05</v>
      </c>
      <c r="H139" s="425">
        <f t="shared" si="22"/>
        <v>828.73</v>
      </c>
      <c r="I139" s="419"/>
      <c r="J139" s="422"/>
      <c r="K139" s="423"/>
      <c r="L139" s="425"/>
      <c r="M139" s="425"/>
      <c r="N139" s="611"/>
    </row>
    <row r="140" spans="1:14" s="64" customFormat="1" ht="22.5" customHeight="1">
      <c r="A140" s="124" t="s">
        <v>732</v>
      </c>
      <c r="B140" s="120"/>
      <c r="C140" s="93" t="s">
        <v>733</v>
      </c>
      <c r="D140" s="291">
        <f>SUM(D141:D169)</f>
        <v>581810</v>
      </c>
      <c r="E140" s="417">
        <f>SUM(E141:E169)</f>
        <v>85155.95</v>
      </c>
      <c r="F140" s="587">
        <f t="shared" si="30"/>
        <v>0.1463638473041027</v>
      </c>
      <c r="G140" s="587">
        <f t="shared" si="29"/>
        <v>0.004944326032287537</v>
      </c>
      <c r="H140" s="417">
        <f aca="true" t="shared" si="31" ref="H140:N140">SUM(H141:H169)</f>
        <v>85155.95</v>
      </c>
      <c r="I140" s="417">
        <f t="shared" si="31"/>
        <v>18578.2</v>
      </c>
      <c r="J140" s="417">
        <f t="shared" si="31"/>
        <v>1925.03</v>
      </c>
      <c r="K140" s="417">
        <f t="shared" si="31"/>
        <v>3000</v>
      </c>
      <c r="L140" s="417">
        <f t="shared" si="31"/>
        <v>0</v>
      </c>
      <c r="M140" s="417">
        <f t="shared" si="31"/>
        <v>0</v>
      </c>
      <c r="N140" s="421">
        <f t="shared" si="31"/>
        <v>0</v>
      </c>
    </row>
    <row r="141" spans="1:14" s="64" customFormat="1" ht="34.5" customHeight="1">
      <c r="A141" s="126"/>
      <c r="B141" s="586" t="s">
        <v>683</v>
      </c>
      <c r="C141" s="57" t="s">
        <v>854</v>
      </c>
      <c r="D141" s="588">
        <v>3000</v>
      </c>
      <c r="E141" s="422">
        <v>3000</v>
      </c>
      <c r="F141" s="550">
        <f t="shared" si="30"/>
        <v>1</v>
      </c>
      <c r="G141" s="560">
        <f t="shared" si="29"/>
        <v>0.00017418604450848837</v>
      </c>
      <c r="H141" s="422">
        <f>E141</f>
        <v>3000</v>
      </c>
      <c r="I141" s="422"/>
      <c r="J141" s="422"/>
      <c r="K141" s="422">
        <f>E141</f>
        <v>3000</v>
      </c>
      <c r="L141" s="422"/>
      <c r="M141" s="422"/>
      <c r="N141" s="612"/>
    </row>
    <row r="142" spans="1:14" s="64" customFormat="1" ht="15.75" customHeight="1">
      <c r="A142" s="126"/>
      <c r="B142" s="586" t="s">
        <v>855</v>
      </c>
      <c r="C142" s="44" t="s">
        <v>270</v>
      </c>
      <c r="D142" s="588">
        <v>66886</v>
      </c>
      <c r="E142" s="422">
        <v>0</v>
      </c>
      <c r="F142" s="550">
        <f t="shared" si="30"/>
        <v>0</v>
      </c>
      <c r="G142" s="560">
        <f t="shared" si="29"/>
        <v>0</v>
      </c>
      <c r="H142" s="422">
        <f aca="true" t="shared" si="32" ref="H142:H169">E142</f>
        <v>0</v>
      </c>
      <c r="I142" s="422">
        <f>E142</f>
        <v>0</v>
      </c>
      <c r="J142" s="422"/>
      <c r="K142" s="422"/>
      <c r="L142" s="422"/>
      <c r="M142" s="422"/>
      <c r="N142" s="612"/>
    </row>
    <row r="143" spans="1:14" s="64" customFormat="1" ht="16.5" customHeight="1">
      <c r="A143" s="126"/>
      <c r="B143" s="586" t="s">
        <v>856</v>
      </c>
      <c r="C143" s="44" t="s">
        <v>270</v>
      </c>
      <c r="D143" s="588">
        <v>11804</v>
      </c>
      <c r="E143" s="422">
        <v>0</v>
      </c>
      <c r="F143" s="550">
        <f t="shared" si="30"/>
        <v>0</v>
      </c>
      <c r="G143" s="560">
        <f t="shared" si="29"/>
        <v>0</v>
      </c>
      <c r="H143" s="422">
        <f t="shared" si="32"/>
        <v>0</v>
      </c>
      <c r="I143" s="422">
        <f>E143</f>
        <v>0</v>
      </c>
      <c r="J143" s="422"/>
      <c r="K143" s="422"/>
      <c r="L143" s="422"/>
      <c r="M143" s="422"/>
      <c r="N143" s="612"/>
    </row>
    <row r="144" spans="1:14" s="64" customFormat="1" ht="18" customHeight="1">
      <c r="A144" s="126"/>
      <c r="B144" s="586" t="s">
        <v>857</v>
      </c>
      <c r="C144" s="44" t="s">
        <v>471</v>
      </c>
      <c r="D144" s="588">
        <v>10100</v>
      </c>
      <c r="E144" s="422">
        <v>1407.85</v>
      </c>
      <c r="F144" s="550">
        <f t="shared" si="30"/>
        <v>0.13939108910891088</v>
      </c>
      <c r="G144" s="560">
        <f t="shared" si="29"/>
        <v>8.174260758709178E-05</v>
      </c>
      <c r="H144" s="422">
        <f t="shared" si="32"/>
        <v>1407.85</v>
      </c>
      <c r="I144" s="422"/>
      <c r="J144" s="422">
        <f>E144</f>
        <v>1407.85</v>
      </c>
      <c r="K144" s="422"/>
      <c r="L144" s="422"/>
      <c r="M144" s="422"/>
      <c r="N144" s="612"/>
    </row>
    <row r="145" spans="1:14" s="64" customFormat="1" ht="18.75" customHeight="1">
      <c r="A145" s="126"/>
      <c r="B145" s="586" t="s">
        <v>858</v>
      </c>
      <c r="C145" s="44" t="s">
        <v>471</v>
      </c>
      <c r="D145" s="588">
        <v>1782</v>
      </c>
      <c r="E145" s="422">
        <v>248.44</v>
      </c>
      <c r="F145" s="550">
        <f t="shared" si="30"/>
        <v>0.13941638608305273</v>
      </c>
      <c r="G145" s="560">
        <f t="shared" si="29"/>
        <v>1.4424926965896284E-05</v>
      </c>
      <c r="H145" s="422">
        <f t="shared" si="32"/>
        <v>248.44</v>
      </c>
      <c r="I145" s="422"/>
      <c r="J145" s="422">
        <f>E145</f>
        <v>248.44</v>
      </c>
      <c r="K145" s="422"/>
      <c r="L145" s="422"/>
      <c r="M145" s="422"/>
      <c r="N145" s="612"/>
    </row>
    <row r="146" spans="1:14" s="65" customFormat="1" ht="16.5" customHeight="1">
      <c r="A146" s="126"/>
      <c r="B146" s="56" t="s">
        <v>859</v>
      </c>
      <c r="C146" s="44" t="s">
        <v>412</v>
      </c>
      <c r="D146" s="588">
        <v>1639</v>
      </c>
      <c r="E146" s="422">
        <v>228.43</v>
      </c>
      <c r="F146" s="550">
        <f t="shared" si="30"/>
        <v>0.13937156802928616</v>
      </c>
      <c r="G146" s="560">
        <f t="shared" si="29"/>
        <v>1.3263106049024666E-05</v>
      </c>
      <c r="H146" s="422">
        <f t="shared" si="32"/>
        <v>228.43</v>
      </c>
      <c r="I146" s="422"/>
      <c r="J146" s="422">
        <f>E146</f>
        <v>228.43</v>
      </c>
      <c r="K146" s="423"/>
      <c r="L146" s="423"/>
      <c r="M146" s="423"/>
      <c r="N146" s="613"/>
    </row>
    <row r="147" spans="1:14" s="65" customFormat="1" ht="17.25" customHeight="1">
      <c r="A147" s="126"/>
      <c r="B147" s="56" t="s">
        <v>860</v>
      </c>
      <c r="C147" s="44" t="s">
        <v>412</v>
      </c>
      <c r="D147" s="588">
        <v>289</v>
      </c>
      <c r="E147" s="422">
        <v>40.31</v>
      </c>
      <c r="F147" s="550">
        <f t="shared" si="30"/>
        <v>0.1394809688581315</v>
      </c>
      <c r="G147" s="560">
        <f t="shared" si="29"/>
        <v>2.340479818045722E-06</v>
      </c>
      <c r="H147" s="422">
        <f t="shared" si="32"/>
        <v>40.31</v>
      </c>
      <c r="I147" s="422"/>
      <c r="J147" s="422">
        <f>E147</f>
        <v>40.31</v>
      </c>
      <c r="K147" s="423"/>
      <c r="L147" s="423"/>
      <c r="M147" s="423"/>
      <c r="N147" s="613"/>
    </row>
    <row r="148" spans="1:14" s="65" customFormat="1" ht="17.25" customHeight="1">
      <c r="A148" s="126"/>
      <c r="B148" s="56" t="s">
        <v>7</v>
      </c>
      <c r="C148" s="44" t="s">
        <v>8</v>
      </c>
      <c r="D148" s="588">
        <v>5100</v>
      </c>
      <c r="E148" s="422">
        <v>2125</v>
      </c>
      <c r="F148" s="550">
        <f t="shared" si="30"/>
        <v>0.4166666666666667</v>
      </c>
      <c r="G148" s="560">
        <f t="shared" si="29"/>
        <v>0.00012338178152684594</v>
      </c>
      <c r="H148" s="422">
        <f t="shared" si="32"/>
        <v>2125</v>
      </c>
      <c r="I148" s="422">
        <f>E148</f>
        <v>2125</v>
      </c>
      <c r="J148" s="422"/>
      <c r="K148" s="423"/>
      <c r="L148" s="423"/>
      <c r="M148" s="423"/>
      <c r="N148" s="613"/>
    </row>
    <row r="149" spans="1:14" s="65" customFormat="1" ht="18" customHeight="1">
      <c r="A149" s="126"/>
      <c r="B149" s="56" t="s">
        <v>861</v>
      </c>
      <c r="C149" s="44" t="s">
        <v>8</v>
      </c>
      <c r="D149" s="588">
        <v>15300</v>
      </c>
      <c r="E149" s="422">
        <v>13985.22</v>
      </c>
      <c r="F149" s="550">
        <f t="shared" si="30"/>
        <v>0.9140666666666666</v>
      </c>
      <c r="G149" s="560">
        <f t="shared" si="29"/>
        <v>0.0008120100511270006</v>
      </c>
      <c r="H149" s="422">
        <f t="shared" si="32"/>
        <v>13985.22</v>
      </c>
      <c r="I149" s="422">
        <f>E149</f>
        <v>13985.22</v>
      </c>
      <c r="J149" s="422"/>
      <c r="K149" s="423"/>
      <c r="L149" s="423"/>
      <c r="M149" s="423"/>
      <c r="N149" s="613"/>
    </row>
    <row r="150" spans="1:14" s="65" customFormat="1" ht="18" customHeight="1">
      <c r="A150" s="126"/>
      <c r="B150" s="56" t="s">
        <v>862</v>
      </c>
      <c r="C150" s="44" t="s">
        <v>8</v>
      </c>
      <c r="D150" s="588">
        <v>2700</v>
      </c>
      <c r="E150" s="422">
        <v>2467.98</v>
      </c>
      <c r="F150" s="550">
        <f t="shared" si="30"/>
        <v>0.9140666666666667</v>
      </c>
      <c r="G150" s="560">
        <f t="shared" si="29"/>
        <v>0.00014329589137535305</v>
      </c>
      <c r="H150" s="422">
        <f t="shared" si="32"/>
        <v>2467.98</v>
      </c>
      <c r="I150" s="422">
        <f>E150</f>
        <v>2467.98</v>
      </c>
      <c r="J150" s="422"/>
      <c r="K150" s="423"/>
      <c r="L150" s="423"/>
      <c r="M150" s="423"/>
      <c r="N150" s="613"/>
    </row>
    <row r="151" spans="1:14" s="65" customFormat="1" ht="17.25" customHeight="1">
      <c r="A151" s="126"/>
      <c r="B151" s="56" t="s">
        <v>413</v>
      </c>
      <c r="C151" s="44" t="s">
        <v>524</v>
      </c>
      <c r="D151" s="588">
        <v>10150</v>
      </c>
      <c r="E151" s="422">
        <v>2600.09</v>
      </c>
      <c r="F151" s="550">
        <f t="shared" si="30"/>
        <v>0.2561665024630542</v>
      </c>
      <c r="G151" s="560">
        <f t="shared" si="29"/>
        <v>0.0001509664641553585</v>
      </c>
      <c r="H151" s="422">
        <f t="shared" si="32"/>
        <v>2600.09</v>
      </c>
      <c r="I151" s="422"/>
      <c r="J151" s="422"/>
      <c r="K151" s="423"/>
      <c r="L151" s="423"/>
      <c r="M151" s="423"/>
      <c r="N151" s="613"/>
    </row>
    <row r="152" spans="1:14" s="65" customFormat="1" ht="18" customHeight="1">
      <c r="A152" s="126"/>
      <c r="B152" s="56" t="s">
        <v>863</v>
      </c>
      <c r="C152" s="44" t="s">
        <v>524</v>
      </c>
      <c r="D152" s="588">
        <v>25500</v>
      </c>
      <c r="E152" s="422">
        <v>16894.47</v>
      </c>
      <c r="F152" s="550">
        <f t="shared" si="30"/>
        <v>0.6625282352941176</v>
      </c>
      <c r="G152" s="560">
        <f t="shared" si="29"/>
        <v>0.0009809269677891073</v>
      </c>
      <c r="H152" s="422">
        <f t="shared" si="32"/>
        <v>16894.47</v>
      </c>
      <c r="I152" s="422"/>
      <c r="J152" s="422"/>
      <c r="K152" s="423"/>
      <c r="L152" s="423"/>
      <c r="M152" s="423"/>
      <c r="N152" s="613"/>
    </row>
    <row r="153" spans="1:14" s="65" customFormat="1" ht="17.25" customHeight="1">
      <c r="A153" s="126"/>
      <c r="B153" s="56" t="s">
        <v>864</v>
      </c>
      <c r="C153" s="44" t="s">
        <v>524</v>
      </c>
      <c r="D153" s="588">
        <v>4500</v>
      </c>
      <c r="E153" s="422">
        <v>2981.38</v>
      </c>
      <c r="F153" s="550">
        <f t="shared" si="30"/>
        <v>0.662528888888889</v>
      </c>
      <c r="G153" s="560">
        <f t="shared" si="29"/>
        <v>0.00017310492979223904</v>
      </c>
      <c r="H153" s="422">
        <f t="shared" si="32"/>
        <v>2981.38</v>
      </c>
      <c r="I153" s="422"/>
      <c r="J153" s="422"/>
      <c r="K153" s="423"/>
      <c r="L153" s="423"/>
      <c r="M153" s="423"/>
      <c r="N153" s="613"/>
    </row>
    <row r="154" spans="1:14" s="65" customFormat="1" ht="16.5" customHeight="1">
      <c r="A154" s="126"/>
      <c r="B154" s="56" t="s">
        <v>865</v>
      </c>
      <c r="C154" s="44" t="s">
        <v>369</v>
      </c>
      <c r="D154" s="588">
        <v>104503</v>
      </c>
      <c r="E154" s="422">
        <v>0</v>
      </c>
      <c r="F154" s="550">
        <f t="shared" si="30"/>
        <v>0</v>
      </c>
      <c r="G154" s="560">
        <f t="shared" si="29"/>
        <v>0</v>
      </c>
      <c r="H154" s="422">
        <f t="shared" si="32"/>
        <v>0</v>
      </c>
      <c r="I154" s="422"/>
      <c r="J154" s="422"/>
      <c r="K154" s="423"/>
      <c r="L154" s="423"/>
      <c r="M154" s="423"/>
      <c r="N154" s="613"/>
    </row>
    <row r="155" spans="1:14" s="65" customFormat="1" ht="15.75" customHeight="1">
      <c r="A155" s="126"/>
      <c r="B155" s="56" t="s">
        <v>866</v>
      </c>
      <c r="C155" s="44" t="s">
        <v>369</v>
      </c>
      <c r="D155" s="588">
        <v>18442</v>
      </c>
      <c r="E155" s="422">
        <v>0</v>
      </c>
      <c r="F155" s="550">
        <f t="shared" si="30"/>
        <v>0</v>
      </c>
      <c r="G155" s="560">
        <f t="shared" si="29"/>
        <v>0</v>
      </c>
      <c r="H155" s="422">
        <f t="shared" si="32"/>
        <v>0</v>
      </c>
      <c r="I155" s="422"/>
      <c r="J155" s="422"/>
      <c r="K155" s="423"/>
      <c r="L155" s="423"/>
      <c r="M155" s="423"/>
      <c r="N155" s="613"/>
    </row>
    <row r="156" spans="1:14" s="65" customFormat="1" ht="15.75" customHeight="1">
      <c r="A156" s="126"/>
      <c r="B156" s="56" t="s">
        <v>867</v>
      </c>
      <c r="C156" s="44" t="s">
        <v>665</v>
      </c>
      <c r="D156" s="588">
        <v>5950</v>
      </c>
      <c r="E156" s="422">
        <v>0</v>
      </c>
      <c r="F156" s="550">
        <f t="shared" si="30"/>
        <v>0</v>
      </c>
      <c r="G156" s="560">
        <f t="shared" si="29"/>
        <v>0</v>
      </c>
      <c r="H156" s="422">
        <f t="shared" si="32"/>
        <v>0</v>
      </c>
      <c r="I156" s="422"/>
      <c r="J156" s="422"/>
      <c r="K156" s="423"/>
      <c r="L156" s="423"/>
      <c r="M156" s="423"/>
      <c r="N156" s="613"/>
    </row>
    <row r="157" spans="1:14" s="65" customFormat="1" ht="18.75" customHeight="1">
      <c r="A157" s="126"/>
      <c r="B157" s="56" t="s">
        <v>868</v>
      </c>
      <c r="C157" s="44" t="s">
        <v>665</v>
      </c>
      <c r="D157" s="588">
        <v>1050</v>
      </c>
      <c r="E157" s="422">
        <v>0</v>
      </c>
      <c r="F157" s="550">
        <f t="shared" si="30"/>
        <v>0</v>
      </c>
      <c r="G157" s="560">
        <f t="shared" si="29"/>
        <v>0</v>
      </c>
      <c r="H157" s="422">
        <f t="shared" si="32"/>
        <v>0</v>
      </c>
      <c r="I157" s="422"/>
      <c r="J157" s="422"/>
      <c r="K157" s="423"/>
      <c r="L157" s="423"/>
      <c r="M157" s="423"/>
      <c r="N157" s="613"/>
    </row>
    <row r="158" spans="1:14" s="72" customFormat="1" ht="18.75" customHeight="1">
      <c r="A158" s="126"/>
      <c r="B158" s="56" t="s">
        <v>419</v>
      </c>
      <c r="C158" s="44" t="s">
        <v>495</v>
      </c>
      <c r="D158" s="588">
        <v>4000</v>
      </c>
      <c r="E158" s="422">
        <v>176</v>
      </c>
      <c r="F158" s="550">
        <f t="shared" si="30"/>
        <v>0.044</v>
      </c>
      <c r="G158" s="560">
        <f t="shared" si="29"/>
        <v>1.021891461116465E-05</v>
      </c>
      <c r="H158" s="422">
        <f t="shared" si="32"/>
        <v>176</v>
      </c>
      <c r="I158" s="422"/>
      <c r="J158" s="422"/>
      <c r="K158" s="423"/>
      <c r="L158" s="423"/>
      <c r="M158" s="423"/>
      <c r="N158" s="613"/>
    </row>
    <row r="159" spans="1:14" s="72" customFormat="1" ht="18.75" customHeight="1">
      <c r="A159" s="126"/>
      <c r="B159" s="56" t="s">
        <v>869</v>
      </c>
      <c r="C159" s="44" t="s">
        <v>495</v>
      </c>
      <c r="D159" s="588">
        <v>212020</v>
      </c>
      <c r="E159" s="422">
        <v>11924.46</v>
      </c>
      <c r="F159" s="550">
        <f t="shared" si="30"/>
        <v>0.05624214696726723</v>
      </c>
      <c r="G159" s="560">
        <f t="shared" si="29"/>
        <v>0.0006923581734332297</v>
      </c>
      <c r="H159" s="422">
        <f t="shared" si="32"/>
        <v>11924.46</v>
      </c>
      <c r="I159" s="422"/>
      <c r="J159" s="422"/>
      <c r="K159" s="423"/>
      <c r="L159" s="423"/>
      <c r="M159" s="423"/>
      <c r="N159" s="613"/>
    </row>
    <row r="160" spans="1:14" s="72" customFormat="1" ht="18.75" customHeight="1">
      <c r="A160" s="126"/>
      <c r="B160" s="56" t="s">
        <v>870</v>
      </c>
      <c r="C160" s="44" t="s">
        <v>495</v>
      </c>
      <c r="D160" s="588">
        <v>37415</v>
      </c>
      <c r="E160" s="422">
        <v>2104.32</v>
      </c>
      <c r="F160" s="550">
        <f t="shared" si="30"/>
        <v>0.05624268341574235</v>
      </c>
      <c r="G160" s="560">
        <f t="shared" si="29"/>
        <v>0.00012218105906003409</v>
      </c>
      <c r="H160" s="422">
        <f t="shared" si="32"/>
        <v>2104.32</v>
      </c>
      <c r="I160" s="422"/>
      <c r="J160" s="422"/>
      <c r="K160" s="423"/>
      <c r="L160" s="423"/>
      <c r="M160" s="423"/>
      <c r="N160" s="613"/>
    </row>
    <row r="161" spans="1:14" s="72" customFormat="1" ht="18.75" customHeight="1">
      <c r="A161" s="126"/>
      <c r="B161" s="56" t="s">
        <v>674</v>
      </c>
      <c r="C161" s="44" t="s">
        <v>880</v>
      </c>
      <c r="D161" s="588">
        <v>500</v>
      </c>
      <c r="E161" s="422">
        <v>0</v>
      </c>
      <c r="F161" s="550">
        <f t="shared" si="30"/>
        <v>0</v>
      </c>
      <c r="G161" s="560">
        <f t="shared" si="29"/>
        <v>0</v>
      </c>
      <c r="H161" s="422">
        <f t="shared" si="32"/>
        <v>0</v>
      </c>
      <c r="I161" s="422"/>
      <c r="J161" s="422"/>
      <c r="K161" s="423"/>
      <c r="L161" s="423"/>
      <c r="M161" s="423"/>
      <c r="N161" s="613"/>
    </row>
    <row r="162" spans="1:14" s="72" customFormat="1" ht="18.75" customHeight="1">
      <c r="A162" s="126"/>
      <c r="B162" s="56" t="s">
        <v>871</v>
      </c>
      <c r="C162" s="44" t="s">
        <v>91</v>
      </c>
      <c r="D162" s="588">
        <v>2805</v>
      </c>
      <c r="E162" s="422">
        <v>0</v>
      </c>
      <c r="F162" s="550">
        <f t="shared" si="30"/>
        <v>0</v>
      </c>
      <c r="G162" s="560">
        <f t="shared" si="29"/>
        <v>0</v>
      </c>
      <c r="H162" s="422">
        <f t="shared" si="32"/>
        <v>0</v>
      </c>
      <c r="I162" s="422"/>
      <c r="J162" s="422"/>
      <c r="K162" s="423"/>
      <c r="L162" s="423"/>
      <c r="M162" s="423"/>
      <c r="N162" s="613"/>
    </row>
    <row r="163" spans="1:14" s="72" customFormat="1" ht="18.75" customHeight="1">
      <c r="A163" s="126"/>
      <c r="B163" s="56" t="s">
        <v>872</v>
      </c>
      <c r="C163" s="44" t="s">
        <v>91</v>
      </c>
      <c r="D163" s="588">
        <v>495</v>
      </c>
      <c r="E163" s="422">
        <v>0</v>
      </c>
      <c r="F163" s="550">
        <f t="shared" si="30"/>
        <v>0</v>
      </c>
      <c r="G163" s="560">
        <f t="shared" si="29"/>
        <v>0</v>
      </c>
      <c r="H163" s="422">
        <f t="shared" si="32"/>
        <v>0</v>
      </c>
      <c r="I163" s="422"/>
      <c r="J163" s="422"/>
      <c r="K163" s="423"/>
      <c r="L163" s="423"/>
      <c r="M163" s="423"/>
      <c r="N163" s="613"/>
    </row>
    <row r="164" spans="1:14" s="72" customFormat="1" ht="18.75" customHeight="1">
      <c r="A164" s="126"/>
      <c r="B164" s="56" t="s">
        <v>873</v>
      </c>
      <c r="C164" s="44" t="s">
        <v>424</v>
      </c>
      <c r="D164" s="588">
        <v>3213</v>
      </c>
      <c r="E164" s="422">
        <v>0</v>
      </c>
      <c r="F164" s="550">
        <f t="shared" si="30"/>
        <v>0</v>
      </c>
      <c r="G164" s="560">
        <f t="shared" si="29"/>
        <v>0</v>
      </c>
      <c r="H164" s="422">
        <f t="shared" si="32"/>
        <v>0</v>
      </c>
      <c r="I164" s="422"/>
      <c r="J164" s="422"/>
      <c r="K164" s="423"/>
      <c r="L164" s="423"/>
      <c r="M164" s="423"/>
      <c r="N164" s="613"/>
    </row>
    <row r="165" spans="1:14" s="72" customFormat="1" ht="18.75" customHeight="1">
      <c r="A165" s="126"/>
      <c r="B165" s="56" t="s">
        <v>874</v>
      </c>
      <c r="C165" s="44" t="s">
        <v>424</v>
      </c>
      <c r="D165" s="588">
        <v>567</v>
      </c>
      <c r="E165" s="422">
        <v>0</v>
      </c>
      <c r="F165" s="550">
        <f t="shared" si="30"/>
        <v>0</v>
      </c>
      <c r="G165" s="560">
        <f t="shared" si="29"/>
        <v>0</v>
      </c>
      <c r="H165" s="422">
        <f t="shared" si="32"/>
        <v>0</v>
      </c>
      <c r="I165" s="422"/>
      <c r="J165" s="422"/>
      <c r="K165" s="423"/>
      <c r="L165" s="423"/>
      <c r="M165" s="423"/>
      <c r="N165" s="613"/>
    </row>
    <row r="166" spans="1:14" s="72" customFormat="1" ht="18" customHeight="1">
      <c r="A166" s="126"/>
      <c r="B166" s="56" t="s">
        <v>669</v>
      </c>
      <c r="C166" s="44" t="s">
        <v>672</v>
      </c>
      <c r="D166" s="588">
        <v>1200</v>
      </c>
      <c r="E166" s="422">
        <v>0</v>
      </c>
      <c r="F166" s="550">
        <f t="shared" si="30"/>
        <v>0</v>
      </c>
      <c r="G166" s="560">
        <f t="shared" si="29"/>
        <v>0</v>
      </c>
      <c r="H166" s="422">
        <f t="shared" si="32"/>
        <v>0</v>
      </c>
      <c r="I166" s="422"/>
      <c r="J166" s="422"/>
      <c r="K166" s="423"/>
      <c r="L166" s="423"/>
      <c r="M166" s="423"/>
      <c r="N166" s="613"/>
    </row>
    <row r="167" spans="1:14" s="72" customFormat="1" ht="18" customHeight="1">
      <c r="A167" s="126"/>
      <c r="B167" s="56" t="s">
        <v>875</v>
      </c>
      <c r="C167" s="44" t="s">
        <v>672</v>
      </c>
      <c r="D167" s="588">
        <v>26010</v>
      </c>
      <c r="E167" s="422">
        <v>21226.2</v>
      </c>
      <c r="F167" s="550">
        <f t="shared" si="30"/>
        <v>0.8160784313725491</v>
      </c>
      <c r="G167" s="560">
        <f t="shared" si="29"/>
        <v>0.0012324359393153586</v>
      </c>
      <c r="H167" s="422">
        <f t="shared" si="32"/>
        <v>21226.2</v>
      </c>
      <c r="I167" s="422"/>
      <c r="J167" s="422"/>
      <c r="K167" s="423"/>
      <c r="L167" s="423"/>
      <c r="M167" s="423"/>
      <c r="N167" s="613"/>
    </row>
    <row r="168" spans="1:14" s="72" customFormat="1" ht="18" customHeight="1">
      <c r="A168" s="126"/>
      <c r="B168" s="56" t="s">
        <v>876</v>
      </c>
      <c r="C168" s="44" t="s">
        <v>672</v>
      </c>
      <c r="D168" s="588">
        <v>4590</v>
      </c>
      <c r="E168" s="422">
        <v>3745.8</v>
      </c>
      <c r="F168" s="550">
        <f t="shared" si="30"/>
        <v>0.8160784313725491</v>
      </c>
      <c r="G168" s="560">
        <f t="shared" si="29"/>
        <v>0.0002174886951732986</v>
      </c>
      <c r="H168" s="422">
        <f t="shared" si="32"/>
        <v>3745.8</v>
      </c>
      <c r="I168" s="422"/>
      <c r="J168" s="422"/>
      <c r="K168" s="423"/>
      <c r="L168" s="423"/>
      <c r="M168" s="423"/>
      <c r="N168" s="613"/>
    </row>
    <row r="169" spans="1:14" s="72" customFormat="1" ht="33" customHeight="1">
      <c r="A169" s="126"/>
      <c r="B169" s="56" t="s">
        <v>877</v>
      </c>
      <c r="C169" s="44" t="s">
        <v>878</v>
      </c>
      <c r="D169" s="588">
        <v>300</v>
      </c>
      <c r="E169" s="422">
        <v>0</v>
      </c>
      <c r="F169" s="550">
        <f t="shared" si="30"/>
        <v>0</v>
      </c>
      <c r="G169" s="560">
        <f t="shared" si="29"/>
        <v>0</v>
      </c>
      <c r="H169" s="422">
        <f t="shared" si="32"/>
        <v>0</v>
      </c>
      <c r="I169" s="422"/>
      <c r="J169" s="422"/>
      <c r="K169" s="423"/>
      <c r="L169" s="423"/>
      <c r="M169" s="423"/>
      <c r="N169" s="613">
        <f>E169</f>
        <v>0</v>
      </c>
    </row>
    <row r="170" spans="1:14" s="72" customFormat="1" ht="18" customHeight="1">
      <c r="A170" s="124" t="s">
        <v>472</v>
      </c>
      <c r="B170" s="120"/>
      <c r="C170" s="93" t="s">
        <v>473</v>
      </c>
      <c r="D170" s="291">
        <f>SUM(D171:D173)</f>
        <v>22868</v>
      </c>
      <c r="E170" s="417">
        <f>SUM(E171:E173)</f>
        <v>7843.719999999999</v>
      </c>
      <c r="F170" s="587">
        <f t="shared" si="30"/>
        <v>0.3429998250830855</v>
      </c>
      <c r="G170" s="587">
        <f aca="true" t="shared" si="33" ref="G170:G176">E170/$E$665</f>
        <v>0.00045542218701070676</v>
      </c>
      <c r="H170" s="420">
        <f t="shared" si="22"/>
        <v>7843.719999999999</v>
      </c>
      <c r="I170" s="420">
        <f aca="true" t="shared" si="34" ref="I170:N170">SUM(I171:I173)</f>
        <v>0</v>
      </c>
      <c r="J170" s="420">
        <f t="shared" si="34"/>
        <v>0</v>
      </c>
      <c r="K170" s="420">
        <f t="shared" si="34"/>
        <v>0</v>
      </c>
      <c r="L170" s="420">
        <f t="shared" si="34"/>
        <v>0</v>
      </c>
      <c r="M170" s="420">
        <f t="shared" si="34"/>
        <v>0</v>
      </c>
      <c r="N170" s="432">
        <f t="shared" si="34"/>
        <v>0</v>
      </c>
    </row>
    <row r="171" spans="1:14" s="65" customFormat="1" ht="16.5" customHeight="1">
      <c r="A171" s="126"/>
      <c r="B171" s="56" t="s">
        <v>413</v>
      </c>
      <c r="C171" s="44" t="s">
        <v>524</v>
      </c>
      <c r="D171" s="107">
        <v>350</v>
      </c>
      <c r="E171" s="419">
        <v>0</v>
      </c>
      <c r="F171" s="550">
        <f t="shared" si="30"/>
        <v>0</v>
      </c>
      <c r="G171" s="560">
        <f t="shared" si="33"/>
        <v>0</v>
      </c>
      <c r="H171" s="425">
        <f t="shared" si="22"/>
        <v>0</v>
      </c>
      <c r="I171" s="419"/>
      <c r="J171" s="422"/>
      <c r="K171" s="423"/>
      <c r="L171" s="425"/>
      <c r="M171" s="425"/>
      <c r="N171" s="611"/>
    </row>
    <row r="172" spans="1:14" s="65" customFormat="1" ht="15.75" customHeight="1">
      <c r="A172" s="126"/>
      <c r="B172" s="56" t="s">
        <v>419</v>
      </c>
      <c r="C172" s="44" t="s">
        <v>495</v>
      </c>
      <c r="D172" s="107">
        <v>1060</v>
      </c>
      <c r="E172" s="419">
        <v>263.52</v>
      </c>
      <c r="F172" s="550">
        <f t="shared" si="30"/>
        <v>0.24860377358490565</v>
      </c>
      <c r="G172" s="560">
        <f t="shared" si="33"/>
        <v>1.5300502149625618E-05</v>
      </c>
      <c r="H172" s="425">
        <f t="shared" si="22"/>
        <v>263.52</v>
      </c>
      <c r="I172" s="419"/>
      <c r="J172" s="422"/>
      <c r="K172" s="423"/>
      <c r="L172" s="425"/>
      <c r="M172" s="425"/>
      <c r="N172" s="611"/>
    </row>
    <row r="173" spans="1:14" s="65" customFormat="1" ht="18" customHeight="1">
      <c r="A173" s="126"/>
      <c r="B173" s="56" t="s">
        <v>423</v>
      </c>
      <c r="C173" s="44" t="s">
        <v>424</v>
      </c>
      <c r="D173" s="107">
        <v>21458</v>
      </c>
      <c r="E173" s="419">
        <v>7580.2</v>
      </c>
      <c r="F173" s="550">
        <f t="shared" si="30"/>
        <v>0.3532575263305061</v>
      </c>
      <c r="G173" s="560">
        <f t="shared" si="33"/>
        <v>0.00044012168486108117</v>
      </c>
      <c r="H173" s="425">
        <f t="shared" si="22"/>
        <v>7580.2</v>
      </c>
      <c r="I173" s="419"/>
      <c r="J173" s="422"/>
      <c r="K173" s="423"/>
      <c r="L173" s="425"/>
      <c r="M173" s="425"/>
      <c r="N173" s="611"/>
    </row>
    <row r="174" spans="1:14" s="65" customFormat="1" ht="27" customHeight="1">
      <c r="A174" s="122" t="s">
        <v>474</v>
      </c>
      <c r="B174" s="130"/>
      <c r="C174" s="90" t="s">
        <v>475</v>
      </c>
      <c r="D174" s="165">
        <f>D175+D177+D205</f>
        <v>2839265</v>
      </c>
      <c r="E174" s="418">
        <f aca="true" t="shared" si="35" ref="E174:N174">E175+E177+E205</f>
        <v>1387598.1</v>
      </c>
      <c r="F174" s="712">
        <f t="shared" si="30"/>
        <v>0.48871736171156976</v>
      </c>
      <c r="G174" s="712">
        <f t="shared" si="33"/>
        <v>0.0805667414688313</v>
      </c>
      <c r="H174" s="418">
        <f t="shared" si="35"/>
        <v>1381179.1700000002</v>
      </c>
      <c r="I174" s="418">
        <f t="shared" si="35"/>
        <v>1062131.6</v>
      </c>
      <c r="J174" s="418">
        <f t="shared" si="35"/>
        <v>7374.26</v>
      </c>
      <c r="K174" s="418">
        <f t="shared" si="35"/>
        <v>0</v>
      </c>
      <c r="L174" s="418">
        <f t="shared" si="35"/>
        <v>0</v>
      </c>
      <c r="M174" s="418">
        <f t="shared" si="35"/>
        <v>0</v>
      </c>
      <c r="N174" s="424">
        <f t="shared" si="35"/>
        <v>6418.93</v>
      </c>
    </row>
    <row r="175" spans="1:14" s="65" customFormat="1" ht="19.5" customHeight="1">
      <c r="A175" s="124" t="s">
        <v>881</v>
      </c>
      <c r="B175" s="120"/>
      <c r="C175" s="93" t="s">
        <v>882</v>
      </c>
      <c r="D175" s="291">
        <f aca="true" t="shared" si="36" ref="D175:N175">D176</f>
        <v>12000</v>
      </c>
      <c r="E175" s="420">
        <f t="shared" si="36"/>
        <v>0</v>
      </c>
      <c r="F175" s="587">
        <f t="shared" si="30"/>
        <v>0</v>
      </c>
      <c r="G175" s="587">
        <f t="shared" si="33"/>
        <v>0</v>
      </c>
      <c r="H175" s="420">
        <f>H176</f>
        <v>0</v>
      </c>
      <c r="I175" s="420">
        <f t="shared" si="36"/>
        <v>0</v>
      </c>
      <c r="J175" s="420">
        <f t="shared" si="36"/>
        <v>0</v>
      </c>
      <c r="K175" s="420">
        <f t="shared" si="36"/>
        <v>0</v>
      </c>
      <c r="L175" s="420">
        <f t="shared" si="36"/>
        <v>0</v>
      </c>
      <c r="M175" s="420">
        <f t="shared" si="36"/>
        <v>0</v>
      </c>
      <c r="N175" s="433">
        <f t="shared" si="36"/>
        <v>0</v>
      </c>
    </row>
    <row r="176" spans="1:14" s="65" customFormat="1" ht="23.25" customHeight="1">
      <c r="A176" s="131"/>
      <c r="B176" s="128" t="s">
        <v>883</v>
      </c>
      <c r="C176" s="44" t="s">
        <v>884</v>
      </c>
      <c r="D176" s="292">
        <v>12000</v>
      </c>
      <c r="E176" s="425">
        <v>0</v>
      </c>
      <c r="F176" s="550">
        <f t="shared" si="30"/>
        <v>0</v>
      </c>
      <c r="G176" s="560">
        <f t="shared" si="33"/>
        <v>0</v>
      </c>
      <c r="H176" s="425"/>
      <c r="I176" s="425"/>
      <c r="J176" s="425"/>
      <c r="K176" s="425"/>
      <c r="L176" s="425"/>
      <c r="M176" s="425"/>
      <c r="N176" s="434">
        <f>E176</f>
        <v>0</v>
      </c>
    </row>
    <row r="177" spans="1:14" s="65" customFormat="1" ht="23.25" customHeight="1">
      <c r="A177" s="124" t="s">
        <v>496</v>
      </c>
      <c r="B177" s="120"/>
      <c r="C177" s="93" t="s">
        <v>497</v>
      </c>
      <c r="D177" s="291">
        <f>SUM(D178:D204)</f>
        <v>2779700</v>
      </c>
      <c r="E177" s="420">
        <f>SUM(E178:E204)</f>
        <v>1368229.2200000002</v>
      </c>
      <c r="F177" s="420">
        <f aca="true" t="shared" si="37" ref="F177:N177">SUM(F178:F204)</f>
        <v>13.376358337298278</v>
      </c>
      <c r="G177" s="420">
        <f t="shared" si="37"/>
        <v>0.0794421452709115</v>
      </c>
      <c r="H177" s="420">
        <f t="shared" si="37"/>
        <v>1361810.2900000003</v>
      </c>
      <c r="I177" s="420">
        <f t="shared" si="37"/>
        <v>1046770.6</v>
      </c>
      <c r="J177" s="420">
        <f t="shared" si="37"/>
        <v>5039.24</v>
      </c>
      <c r="K177" s="420">
        <f t="shared" si="37"/>
        <v>0</v>
      </c>
      <c r="L177" s="420">
        <f t="shared" si="37"/>
        <v>0</v>
      </c>
      <c r="M177" s="420">
        <f t="shared" si="37"/>
        <v>0</v>
      </c>
      <c r="N177" s="432">
        <f t="shared" si="37"/>
        <v>6418.93</v>
      </c>
    </row>
    <row r="178" spans="1:14" s="65" customFormat="1" ht="15.75" customHeight="1">
      <c r="A178" s="126"/>
      <c r="B178" s="56" t="s">
        <v>822</v>
      </c>
      <c r="C178" s="44" t="s">
        <v>823</v>
      </c>
      <c r="D178" s="107">
        <v>155000</v>
      </c>
      <c r="E178" s="419">
        <v>83470.22</v>
      </c>
      <c r="F178" s="550">
        <f t="shared" si="30"/>
        <v>0.5385175483870968</v>
      </c>
      <c r="G178" s="560">
        <f aca="true" t="shared" si="38" ref="G178:G200">E178/$E$665</f>
        <v>0.004846449152017773</v>
      </c>
      <c r="H178" s="425">
        <f aca="true" t="shared" si="39" ref="H178:H252">E178</f>
        <v>83470.22</v>
      </c>
      <c r="I178" s="419"/>
      <c r="J178" s="422"/>
      <c r="K178" s="422"/>
      <c r="L178" s="425"/>
      <c r="M178" s="425"/>
      <c r="N178" s="611"/>
    </row>
    <row r="179" spans="1:14" s="65" customFormat="1" ht="15.75" customHeight="1">
      <c r="A179" s="126"/>
      <c r="B179" s="56" t="s">
        <v>408</v>
      </c>
      <c r="C179" s="44" t="s">
        <v>832</v>
      </c>
      <c r="D179" s="107">
        <v>56000</v>
      </c>
      <c r="E179" s="419">
        <v>25415.79</v>
      </c>
      <c r="F179" s="550">
        <f t="shared" si="30"/>
        <v>0.4538533928571429</v>
      </c>
      <c r="G179" s="560">
        <f t="shared" si="38"/>
        <v>0.001475691976052798</v>
      </c>
      <c r="H179" s="425">
        <f t="shared" si="39"/>
        <v>25415.79</v>
      </c>
      <c r="I179" s="419">
        <f>H179</f>
        <v>25415.79</v>
      </c>
      <c r="J179" s="422"/>
      <c r="K179" s="422"/>
      <c r="L179" s="425"/>
      <c r="M179" s="425"/>
      <c r="N179" s="611"/>
    </row>
    <row r="180" spans="1:14" s="65" customFormat="1" ht="15.75" customHeight="1">
      <c r="A180" s="126"/>
      <c r="B180" s="56" t="s">
        <v>409</v>
      </c>
      <c r="C180" s="44" t="s">
        <v>410</v>
      </c>
      <c r="D180" s="107">
        <v>2000</v>
      </c>
      <c r="E180" s="419">
        <v>1916.45</v>
      </c>
      <c r="F180" s="550">
        <f t="shared" si="30"/>
        <v>0.958225</v>
      </c>
      <c r="G180" s="560">
        <f t="shared" si="38"/>
        <v>0.00011127294833276418</v>
      </c>
      <c r="H180" s="425">
        <f t="shared" si="39"/>
        <v>1916.45</v>
      </c>
      <c r="I180" s="419">
        <f>H180</f>
        <v>1916.45</v>
      </c>
      <c r="J180" s="422"/>
      <c r="K180" s="422"/>
      <c r="L180" s="425"/>
      <c r="M180" s="425"/>
      <c r="N180" s="611"/>
    </row>
    <row r="181" spans="1:14" s="65" customFormat="1" ht="20.25" customHeight="1">
      <c r="A181" s="126"/>
      <c r="B181" s="56" t="s">
        <v>482</v>
      </c>
      <c r="C181" s="44" t="s">
        <v>378</v>
      </c>
      <c r="D181" s="107">
        <v>1743000</v>
      </c>
      <c r="E181" s="419">
        <v>869567.16</v>
      </c>
      <c r="F181" s="550">
        <f t="shared" si="30"/>
        <v>0.4988910843373494</v>
      </c>
      <c r="G181" s="560">
        <f t="shared" si="38"/>
        <v>0.050488821344959946</v>
      </c>
      <c r="H181" s="425">
        <f t="shared" si="39"/>
        <v>869567.16</v>
      </c>
      <c r="I181" s="419">
        <f>H181</f>
        <v>869567.16</v>
      </c>
      <c r="J181" s="422"/>
      <c r="K181" s="422"/>
      <c r="L181" s="425"/>
      <c r="M181" s="425"/>
      <c r="N181" s="611"/>
    </row>
    <row r="182" spans="1:14" s="65" customFormat="1" ht="15" customHeight="1">
      <c r="A182" s="126"/>
      <c r="B182" s="56" t="s">
        <v>483</v>
      </c>
      <c r="C182" s="44" t="s">
        <v>484</v>
      </c>
      <c r="D182" s="107">
        <v>117000</v>
      </c>
      <c r="E182" s="419">
        <v>29171</v>
      </c>
      <c r="F182" s="550">
        <f t="shared" si="30"/>
        <v>0.24932478632478633</v>
      </c>
      <c r="G182" s="560">
        <f t="shared" si="38"/>
        <v>0.0016937270347857048</v>
      </c>
      <c r="H182" s="425">
        <f t="shared" si="39"/>
        <v>29171</v>
      </c>
      <c r="I182" s="419">
        <f>H182</f>
        <v>29171</v>
      </c>
      <c r="J182" s="422"/>
      <c r="K182" s="422"/>
      <c r="L182" s="425"/>
      <c r="M182" s="425"/>
      <c r="N182" s="611"/>
    </row>
    <row r="183" spans="1:14" s="65" customFormat="1" ht="15.75" customHeight="1">
      <c r="A183" s="126"/>
      <c r="B183" s="56" t="s">
        <v>485</v>
      </c>
      <c r="C183" s="44" t="s">
        <v>486</v>
      </c>
      <c r="D183" s="107">
        <v>145000</v>
      </c>
      <c r="E183" s="419">
        <v>120700.2</v>
      </c>
      <c r="F183" s="550">
        <f t="shared" si="30"/>
        <v>0.832415172413793</v>
      </c>
      <c r="G183" s="560">
        <f t="shared" si="38"/>
        <v>0.007008096803127816</v>
      </c>
      <c r="H183" s="425">
        <f t="shared" si="39"/>
        <v>120700.2</v>
      </c>
      <c r="I183" s="419">
        <f>H183</f>
        <v>120700.2</v>
      </c>
      <c r="J183" s="422"/>
      <c r="K183" s="422"/>
      <c r="L183" s="425"/>
      <c r="M183" s="425"/>
      <c r="N183" s="611"/>
    </row>
    <row r="184" spans="1:14" s="65" customFormat="1" ht="15.75" customHeight="1">
      <c r="A184" s="126"/>
      <c r="B184" s="129" t="s">
        <v>457</v>
      </c>
      <c r="C184" s="44" t="s">
        <v>471</v>
      </c>
      <c r="D184" s="107">
        <v>8500</v>
      </c>
      <c r="E184" s="419">
        <v>4372.24</v>
      </c>
      <c r="F184" s="550">
        <f t="shared" si="30"/>
        <v>0.5143811764705882</v>
      </c>
      <c r="G184" s="560">
        <f t="shared" si="38"/>
        <v>0.0002538610637472644</v>
      </c>
      <c r="H184" s="425">
        <f t="shared" si="39"/>
        <v>4372.24</v>
      </c>
      <c r="I184" s="419"/>
      <c r="J184" s="422">
        <f>H184</f>
        <v>4372.24</v>
      </c>
      <c r="K184" s="422"/>
      <c r="L184" s="425"/>
      <c r="M184" s="425"/>
      <c r="N184" s="611"/>
    </row>
    <row r="185" spans="1:14" s="65" customFormat="1" ht="15.75" customHeight="1">
      <c r="A185" s="126"/>
      <c r="B185" s="56" t="s">
        <v>411</v>
      </c>
      <c r="C185" s="44" t="s">
        <v>412</v>
      </c>
      <c r="D185" s="107">
        <v>1500</v>
      </c>
      <c r="E185" s="419">
        <v>667</v>
      </c>
      <c r="F185" s="550">
        <f t="shared" si="30"/>
        <v>0.44466666666666665</v>
      </c>
      <c r="G185" s="560">
        <f t="shared" si="38"/>
        <v>3.872736389572058E-05</v>
      </c>
      <c r="H185" s="425">
        <f t="shared" si="39"/>
        <v>667</v>
      </c>
      <c r="I185" s="419"/>
      <c r="J185" s="422">
        <f>H185</f>
        <v>667</v>
      </c>
      <c r="K185" s="422"/>
      <c r="L185" s="425"/>
      <c r="M185" s="425"/>
      <c r="N185" s="611"/>
    </row>
    <row r="186" spans="1:14" s="65" customFormat="1" ht="15.75" customHeight="1">
      <c r="A186" s="126"/>
      <c r="B186" s="56" t="s">
        <v>824</v>
      </c>
      <c r="C186" s="44" t="s">
        <v>825</v>
      </c>
      <c r="D186" s="107">
        <v>92000</v>
      </c>
      <c r="E186" s="419">
        <v>81916.84</v>
      </c>
      <c r="F186" s="550">
        <f t="shared" si="30"/>
        <v>0.8904004347826087</v>
      </c>
      <c r="G186" s="560">
        <f t="shared" si="38"/>
        <v>0.004756256779411573</v>
      </c>
      <c r="H186" s="425">
        <f t="shared" si="39"/>
        <v>81916.84</v>
      </c>
      <c r="I186" s="419"/>
      <c r="J186" s="422">
        <v>0</v>
      </c>
      <c r="K186" s="422"/>
      <c r="L186" s="425"/>
      <c r="M186" s="425"/>
      <c r="N186" s="611"/>
    </row>
    <row r="187" spans="1:14" s="65" customFormat="1" ht="15.75" customHeight="1">
      <c r="A187" s="126"/>
      <c r="B187" s="56" t="s">
        <v>413</v>
      </c>
      <c r="C187" s="44" t="s">
        <v>524</v>
      </c>
      <c r="D187" s="107">
        <v>123000</v>
      </c>
      <c r="E187" s="419">
        <v>83966.24</v>
      </c>
      <c r="F187" s="550">
        <f t="shared" si="30"/>
        <v>0.6826523577235772</v>
      </c>
      <c r="G187" s="560">
        <f t="shared" si="38"/>
        <v>0.004875249072616806</v>
      </c>
      <c r="H187" s="425">
        <f t="shared" si="39"/>
        <v>83966.24</v>
      </c>
      <c r="I187" s="419"/>
      <c r="J187" s="422"/>
      <c r="K187" s="422"/>
      <c r="L187" s="425"/>
      <c r="M187" s="425"/>
      <c r="N187" s="611"/>
    </row>
    <row r="188" spans="1:14" s="65" customFormat="1" ht="16.5" customHeight="1">
      <c r="A188" s="126"/>
      <c r="B188" s="56" t="s">
        <v>491</v>
      </c>
      <c r="C188" s="44" t="s">
        <v>492</v>
      </c>
      <c r="D188" s="107">
        <v>10000</v>
      </c>
      <c r="E188" s="419">
        <v>1818.53</v>
      </c>
      <c r="F188" s="550">
        <f t="shared" si="30"/>
        <v>0.181853</v>
      </c>
      <c r="G188" s="560">
        <f t="shared" si="38"/>
        <v>0.00010558751584000712</v>
      </c>
      <c r="H188" s="425">
        <f t="shared" si="39"/>
        <v>1818.53</v>
      </c>
      <c r="I188" s="419"/>
      <c r="J188" s="422"/>
      <c r="K188" s="422"/>
      <c r="L188" s="425"/>
      <c r="M188" s="425"/>
      <c r="N188" s="611"/>
    </row>
    <row r="189" spans="1:14" s="65" customFormat="1" ht="15.75" customHeight="1">
      <c r="A189" s="126"/>
      <c r="B189" s="56" t="s">
        <v>415</v>
      </c>
      <c r="C189" s="44" t="s">
        <v>493</v>
      </c>
      <c r="D189" s="107">
        <v>17000</v>
      </c>
      <c r="E189" s="419">
        <v>11433.53</v>
      </c>
      <c r="F189" s="550">
        <f t="shared" si="30"/>
        <v>0.6725605882352942</v>
      </c>
      <c r="G189" s="560">
        <f t="shared" si="38"/>
        <v>0.0006638537884897124</v>
      </c>
      <c r="H189" s="425">
        <f t="shared" si="39"/>
        <v>11433.53</v>
      </c>
      <c r="I189" s="419"/>
      <c r="J189" s="422"/>
      <c r="K189" s="422"/>
      <c r="L189" s="425"/>
      <c r="M189" s="425"/>
      <c r="N189" s="611"/>
    </row>
    <row r="190" spans="1:14" s="65" customFormat="1" ht="17.25" customHeight="1">
      <c r="A190" s="126"/>
      <c r="B190" s="56" t="s">
        <v>417</v>
      </c>
      <c r="C190" s="44" t="s">
        <v>494</v>
      </c>
      <c r="D190" s="107">
        <v>11000</v>
      </c>
      <c r="E190" s="419">
        <v>7372.66</v>
      </c>
      <c r="F190" s="550">
        <f t="shared" si="30"/>
        <v>0.6702418181818182</v>
      </c>
      <c r="G190" s="560">
        <f t="shared" si="38"/>
        <v>0.000428071494301984</v>
      </c>
      <c r="H190" s="425">
        <f t="shared" si="39"/>
        <v>7372.66</v>
      </c>
      <c r="I190" s="419"/>
      <c r="J190" s="422"/>
      <c r="K190" s="422"/>
      <c r="L190" s="425"/>
      <c r="M190" s="425"/>
      <c r="N190" s="611"/>
    </row>
    <row r="191" spans="1:14" s="65" customFormat="1" ht="17.25" customHeight="1">
      <c r="A191" s="126"/>
      <c r="B191" s="56" t="s">
        <v>477</v>
      </c>
      <c r="C191" s="44" t="s">
        <v>478</v>
      </c>
      <c r="D191" s="107">
        <v>14000</v>
      </c>
      <c r="E191" s="419">
        <v>1005</v>
      </c>
      <c r="F191" s="550">
        <f t="shared" si="30"/>
        <v>0.07178571428571429</v>
      </c>
      <c r="G191" s="560">
        <f t="shared" si="38"/>
        <v>5.8352324910343604E-05</v>
      </c>
      <c r="H191" s="425">
        <f t="shared" si="39"/>
        <v>1005</v>
      </c>
      <c r="I191" s="419"/>
      <c r="J191" s="422"/>
      <c r="K191" s="422"/>
      <c r="L191" s="425"/>
      <c r="M191" s="425"/>
      <c r="N191" s="611"/>
    </row>
    <row r="192" spans="1:14" s="65" customFormat="1" ht="17.25" customHeight="1">
      <c r="A192" s="126"/>
      <c r="B192" s="56" t="s">
        <v>419</v>
      </c>
      <c r="C192" s="44" t="s">
        <v>495</v>
      </c>
      <c r="D192" s="107">
        <v>47000</v>
      </c>
      <c r="E192" s="419">
        <v>20687.01</v>
      </c>
      <c r="F192" s="550">
        <f t="shared" si="30"/>
        <v>0.4401491489361702</v>
      </c>
      <c r="G192" s="560">
        <f t="shared" si="38"/>
        <v>0.0012011294815358479</v>
      </c>
      <c r="H192" s="425">
        <f t="shared" si="39"/>
        <v>20687.01</v>
      </c>
      <c r="I192" s="419"/>
      <c r="J192" s="422"/>
      <c r="K192" s="422"/>
      <c r="L192" s="425"/>
      <c r="M192" s="425"/>
      <c r="N192" s="611"/>
    </row>
    <row r="193" spans="1:14" s="65" customFormat="1" ht="17.25" customHeight="1">
      <c r="A193" s="126"/>
      <c r="B193" s="56" t="s">
        <v>9</v>
      </c>
      <c r="C193" s="45" t="s">
        <v>10</v>
      </c>
      <c r="D193" s="107">
        <v>1500</v>
      </c>
      <c r="E193" s="419">
        <v>660</v>
      </c>
      <c r="F193" s="550">
        <f t="shared" si="30"/>
        <v>0.44</v>
      </c>
      <c r="G193" s="560">
        <f t="shared" si="38"/>
        <v>3.832092979186744E-05</v>
      </c>
      <c r="H193" s="425">
        <f t="shared" si="39"/>
        <v>660</v>
      </c>
      <c r="I193" s="419"/>
      <c r="J193" s="422"/>
      <c r="K193" s="422"/>
      <c r="L193" s="425"/>
      <c r="M193" s="425"/>
      <c r="N193" s="611"/>
    </row>
    <row r="194" spans="1:14" s="65" customFormat="1" ht="17.25" customHeight="1">
      <c r="A194" s="126"/>
      <c r="B194" s="56" t="s">
        <v>673</v>
      </c>
      <c r="C194" s="44" t="s">
        <v>120</v>
      </c>
      <c r="D194" s="107">
        <v>4500</v>
      </c>
      <c r="E194" s="419">
        <v>1718.37</v>
      </c>
      <c r="F194" s="550">
        <f t="shared" si="30"/>
        <v>0.38186</v>
      </c>
      <c r="G194" s="560">
        <f t="shared" si="38"/>
        <v>9.977202443401704E-05</v>
      </c>
      <c r="H194" s="425">
        <f t="shared" si="39"/>
        <v>1718.37</v>
      </c>
      <c r="I194" s="419"/>
      <c r="J194" s="422"/>
      <c r="K194" s="422"/>
      <c r="L194" s="425"/>
      <c r="M194" s="425"/>
      <c r="N194" s="611"/>
    </row>
    <row r="195" spans="1:14" s="65" customFormat="1" ht="17.25" customHeight="1">
      <c r="A195" s="126"/>
      <c r="B195" s="56" t="s">
        <v>666</v>
      </c>
      <c r="C195" s="44" t="s">
        <v>121</v>
      </c>
      <c r="D195" s="107">
        <v>7500</v>
      </c>
      <c r="E195" s="419">
        <v>3535.79</v>
      </c>
      <c r="F195" s="550">
        <f t="shared" si="30"/>
        <v>0.4714386666666667</v>
      </c>
      <c r="G195" s="560">
        <f t="shared" si="38"/>
        <v>0.00020529509143755602</v>
      </c>
      <c r="H195" s="425">
        <f t="shared" si="39"/>
        <v>3535.79</v>
      </c>
      <c r="I195" s="419"/>
      <c r="J195" s="422"/>
      <c r="K195" s="422"/>
      <c r="L195" s="425"/>
      <c r="M195" s="425"/>
      <c r="N195" s="611"/>
    </row>
    <row r="196" spans="1:14" s="65" customFormat="1" ht="14.25" customHeight="1">
      <c r="A196" s="126"/>
      <c r="B196" s="56" t="s">
        <v>421</v>
      </c>
      <c r="C196" s="44" t="s">
        <v>422</v>
      </c>
      <c r="D196" s="107">
        <v>5000</v>
      </c>
      <c r="E196" s="419">
        <v>2901.8</v>
      </c>
      <c r="F196" s="550">
        <f t="shared" si="30"/>
        <v>0.58036</v>
      </c>
      <c r="G196" s="560">
        <f t="shared" si="38"/>
        <v>0.0001684843546515772</v>
      </c>
      <c r="H196" s="425">
        <f t="shared" si="39"/>
        <v>2901.8</v>
      </c>
      <c r="I196" s="419"/>
      <c r="J196" s="422"/>
      <c r="K196" s="422"/>
      <c r="L196" s="425"/>
      <c r="M196" s="425"/>
      <c r="N196" s="611"/>
    </row>
    <row r="197" spans="1:14" s="65" customFormat="1" ht="15.75" customHeight="1">
      <c r="A197" s="126"/>
      <c r="B197" s="56" t="s">
        <v>423</v>
      </c>
      <c r="C197" s="44" t="s">
        <v>424</v>
      </c>
      <c r="D197" s="107">
        <v>1500</v>
      </c>
      <c r="E197" s="419">
        <v>1039.3</v>
      </c>
      <c r="F197" s="550">
        <f t="shared" si="30"/>
        <v>0.6928666666666666</v>
      </c>
      <c r="G197" s="560">
        <f t="shared" si="38"/>
        <v>6.034385201922399E-05</v>
      </c>
      <c r="H197" s="425">
        <f t="shared" si="39"/>
        <v>1039.3</v>
      </c>
      <c r="I197" s="419"/>
      <c r="J197" s="422"/>
      <c r="K197" s="422"/>
      <c r="L197" s="425"/>
      <c r="M197" s="425"/>
      <c r="N197" s="611"/>
    </row>
    <row r="198" spans="1:14" s="65" customFormat="1" ht="12.75" customHeight="1">
      <c r="A198" s="126"/>
      <c r="B198" s="56" t="s">
        <v>425</v>
      </c>
      <c r="C198" s="44" t="s">
        <v>426</v>
      </c>
      <c r="D198" s="107">
        <v>2000</v>
      </c>
      <c r="E198" s="419">
        <v>1813.22</v>
      </c>
      <c r="F198" s="550">
        <f t="shared" si="30"/>
        <v>0.90661</v>
      </c>
      <c r="G198" s="560">
        <f t="shared" si="38"/>
        <v>0.0001052792065412271</v>
      </c>
      <c r="H198" s="425">
        <f t="shared" si="39"/>
        <v>1813.22</v>
      </c>
      <c r="I198" s="419"/>
      <c r="J198" s="422"/>
      <c r="K198" s="422"/>
      <c r="L198" s="425"/>
      <c r="M198" s="425"/>
      <c r="N198" s="611"/>
    </row>
    <row r="199" spans="1:14" s="65" customFormat="1" ht="14.25" customHeight="1">
      <c r="A199" s="126"/>
      <c r="B199" s="56" t="s">
        <v>476</v>
      </c>
      <c r="C199" s="44" t="s">
        <v>379</v>
      </c>
      <c r="D199" s="107">
        <v>12840</v>
      </c>
      <c r="E199" s="419">
        <v>5952</v>
      </c>
      <c r="F199" s="550">
        <f t="shared" si="30"/>
        <v>0.4635514018691589</v>
      </c>
      <c r="G199" s="560">
        <f t="shared" si="38"/>
        <v>0.0003455851123048409</v>
      </c>
      <c r="H199" s="425">
        <f t="shared" si="39"/>
        <v>5952</v>
      </c>
      <c r="I199" s="419"/>
      <c r="J199" s="422"/>
      <c r="K199" s="422"/>
      <c r="L199" s="425"/>
      <c r="M199" s="425"/>
      <c r="N199" s="611"/>
    </row>
    <row r="200" spans="1:14" s="65" customFormat="1" ht="14.25" customHeight="1">
      <c r="A200" s="126"/>
      <c r="B200" s="56" t="s">
        <v>498</v>
      </c>
      <c r="C200" s="44" t="s">
        <v>679</v>
      </c>
      <c r="D200" s="107">
        <v>160</v>
      </c>
      <c r="E200" s="419">
        <v>159.75</v>
      </c>
      <c r="F200" s="550">
        <f t="shared" si="30"/>
        <v>0.9984375</v>
      </c>
      <c r="G200" s="560">
        <f t="shared" si="38"/>
        <v>9.275406870077006E-06</v>
      </c>
      <c r="H200" s="425">
        <f t="shared" si="39"/>
        <v>159.75</v>
      </c>
      <c r="I200" s="419"/>
      <c r="J200" s="422"/>
      <c r="K200" s="422"/>
      <c r="L200" s="425"/>
      <c r="M200" s="425"/>
      <c r="N200" s="611"/>
    </row>
    <row r="201" spans="1:14" s="65" customFormat="1" ht="14.25" customHeight="1">
      <c r="A201" s="126"/>
      <c r="B201" s="56" t="s">
        <v>668</v>
      </c>
      <c r="C201" s="44" t="s">
        <v>671</v>
      </c>
      <c r="D201" s="107">
        <v>4000</v>
      </c>
      <c r="E201" s="419">
        <v>325.19</v>
      </c>
      <c r="F201" s="550">
        <f t="shared" si="30"/>
        <v>0.0812975</v>
      </c>
      <c r="G201" s="560">
        <f aca="true" t="shared" si="40" ref="G201:G214">E201/$E$665</f>
        <v>1.888118660457178E-05</v>
      </c>
      <c r="H201" s="425">
        <f t="shared" si="39"/>
        <v>325.19</v>
      </c>
      <c r="I201" s="419"/>
      <c r="J201" s="422"/>
      <c r="K201" s="422"/>
      <c r="L201" s="425"/>
      <c r="M201" s="425"/>
      <c r="N201" s="611"/>
    </row>
    <row r="202" spans="1:14" s="65" customFormat="1" ht="14.25" customHeight="1">
      <c r="A202" s="126"/>
      <c r="B202" s="56" t="s">
        <v>669</v>
      </c>
      <c r="C202" s="44" t="s">
        <v>672</v>
      </c>
      <c r="D202" s="107">
        <v>1000</v>
      </c>
      <c r="E202" s="419">
        <v>225</v>
      </c>
      <c r="F202" s="550">
        <f t="shared" si="30"/>
        <v>0.225</v>
      </c>
      <c r="G202" s="560">
        <f t="shared" si="40"/>
        <v>1.3063953338136629E-05</v>
      </c>
      <c r="H202" s="425">
        <f t="shared" si="39"/>
        <v>225</v>
      </c>
      <c r="I202" s="419"/>
      <c r="J202" s="422"/>
      <c r="K202" s="422"/>
      <c r="L202" s="425"/>
      <c r="M202" s="425"/>
      <c r="N202" s="611"/>
    </row>
    <row r="203" spans="1:14" s="65" customFormat="1" ht="14.25" customHeight="1">
      <c r="A203" s="126"/>
      <c r="B203" s="56" t="s">
        <v>403</v>
      </c>
      <c r="C203" s="44" t="s">
        <v>380</v>
      </c>
      <c r="D203" s="107">
        <v>183300</v>
      </c>
      <c r="E203" s="419">
        <v>6418.93</v>
      </c>
      <c r="F203" s="550">
        <f t="shared" si="30"/>
        <v>0.03501871249318058</v>
      </c>
      <c r="G203" s="560">
        <f t="shared" si="40"/>
        <v>0.00037269600889229044</v>
      </c>
      <c r="H203" s="425"/>
      <c r="I203" s="419"/>
      <c r="J203" s="422"/>
      <c r="K203" s="422"/>
      <c r="L203" s="425"/>
      <c r="M203" s="425"/>
      <c r="N203" s="613">
        <f>E203</f>
        <v>6418.93</v>
      </c>
    </row>
    <row r="204" spans="1:14" s="65" customFormat="1" ht="34.5" customHeight="1">
      <c r="A204" s="126"/>
      <c r="B204" s="56" t="s">
        <v>885</v>
      </c>
      <c r="C204" s="44" t="s">
        <v>886</v>
      </c>
      <c r="D204" s="107">
        <v>14400</v>
      </c>
      <c r="E204" s="419">
        <v>0</v>
      </c>
      <c r="F204" s="550">
        <f t="shared" si="30"/>
        <v>0</v>
      </c>
      <c r="G204" s="560">
        <f t="shared" si="40"/>
        <v>0</v>
      </c>
      <c r="H204" s="425"/>
      <c r="I204" s="419"/>
      <c r="J204" s="422"/>
      <c r="K204" s="422"/>
      <c r="L204" s="425"/>
      <c r="M204" s="425"/>
      <c r="N204" s="613">
        <f>E204</f>
        <v>0</v>
      </c>
    </row>
    <row r="205" spans="1:14" s="589" customFormat="1" ht="18.75" customHeight="1">
      <c r="A205" s="671" t="s">
        <v>887</v>
      </c>
      <c r="B205" s="716"/>
      <c r="C205" s="715" t="s">
        <v>888</v>
      </c>
      <c r="D205" s="602">
        <f>SUM(D206:D214)</f>
        <v>47565</v>
      </c>
      <c r="E205" s="420">
        <f>SUM(E206:E214)</f>
        <v>19368.88</v>
      </c>
      <c r="F205" s="587">
        <f t="shared" si="30"/>
        <v>0.40720866183117843</v>
      </c>
      <c r="G205" s="587">
        <f t="shared" si="40"/>
        <v>0.0011245961979198568</v>
      </c>
      <c r="H205" s="420">
        <f>SUM(H206:H214)</f>
        <v>19368.88</v>
      </c>
      <c r="I205" s="420">
        <f aca="true" t="shared" si="41" ref="I205:N205">SUM(I206:I214)</f>
        <v>15361</v>
      </c>
      <c r="J205" s="420">
        <f t="shared" si="41"/>
        <v>2335.02</v>
      </c>
      <c r="K205" s="420">
        <f t="shared" si="41"/>
        <v>0</v>
      </c>
      <c r="L205" s="420">
        <f t="shared" si="41"/>
        <v>0</v>
      </c>
      <c r="M205" s="420">
        <f t="shared" si="41"/>
        <v>0</v>
      </c>
      <c r="N205" s="432">
        <f t="shared" si="41"/>
        <v>0</v>
      </c>
    </row>
    <row r="206" spans="1:14" s="65" customFormat="1" ht="15.75" customHeight="1">
      <c r="A206" s="126"/>
      <c r="B206" s="56" t="s">
        <v>406</v>
      </c>
      <c r="C206" s="44" t="s">
        <v>742</v>
      </c>
      <c r="D206" s="107">
        <v>26611</v>
      </c>
      <c r="E206" s="419">
        <v>13305</v>
      </c>
      <c r="F206" s="550">
        <f t="shared" si="30"/>
        <v>0.499981210777498</v>
      </c>
      <c r="G206" s="560">
        <f t="shared" si="40"/>
        <v>0.0007725151073951459</v>
      </c>
      <c r="H206" s="425">
        <f>E206</f>
        <v>13305</v>
      </c>
      <c r="I206" s="419">
        <f>H206</f>
        <v>13305</v>
      </c>
      <c r="J206" s="422"/>
      <c r="K206" s="422"/>
      <c r="L206" s="425"/>
      <c r="M206" s="425"/>
      <c r="N206" s="613"/>
    </row>
    <row r="207" spans="1:14" s="65" customFormat="1" ht="20.25" customHeight="1">
      <c r="A207" s="126"/>
      <c r="B207" s="56" t="s">
        <v>409</v>
      </c>
      <c r="C207" s="44" t="s">
        <v>410</v>
      </c>
      <c r="D207" s="107">
        <v>2056</v>
      </c>
      <c r="E207" s="419">
        <v>2056</v>
      </c>
      <c r="F207" s="550">
        <f t="shared" si="30"/>
        <v>1</v>
      </c>
      <c r="G207" s="560">
        <f t="shared" si="40"/>
        <v>0.0001193755025031507</v>
      </c>
      <c r="H207" s="425">
        <f aca="true" t="shared" si="42" ref="H207:H214">E207</f>
        <v>2056</v>
      </c>
      <c r="I207" s="419">
        <f>H207</f>
        <v>2056</v>
      </c>
      <c r="J207" s="422"/>
      <c r="K207" s="422"/>
      <c r="L207" s="425"/>
      <c r="M207" s="425"/>
      <c r="N207" s="613"/>
    </row>
    <row r="208" spans="1:14" s="65" customFormat="1" ht="20.25" customHeight="1">
      <c r="A208" s="126"/>
      <c r="B208" s="56" t="s">
        <v>436</v>
      </c>
      <c r="C208" s="44" t="s">
        <v>437</v>
      </c>
      <c r="D208" s="107">
        <v>4329</v>
      </c>
      <c r="E208" s="419">
        <v>2009</v>
      </c>
      <c r="F208" s="550">
        <f t="shared" si="30"/>
        <v>0.4640794640794641</v>
      </c>
      <c r="G208" s="560">
        <f t="shared" si="40"/>
        <v>0.00011664658780585105</v>
      </c>
      <c r="H208" s="425">
        <f t="shared" si="42"/>
        <v>2009</v>
      </c>
      <c r="I208" s="419"/>
      <c r="J208" s="422">
        <f>H208</f>
        <v>2009</v>
      </c>
      <c r="K208" s="422"/>
      <c r="L208" s="425"/>
      <c r="M208" s="425"/>
      <c r="N208" s="613"/>
    </row>
    <row r="209" spans="1:14" s="65" customFormat="1" ht="18.75" customHeight="1">
      <c r="A209" s="126"/>
      <c r="B209" s="56" t="s">
        <v>411</v>
      </c>
      <c r="C209" s="44" t="s">
        <v>412</v>
      </c>
      <c r="D209" s="107">
        <v>702</v>
      </c>
      <c r="E209" s="419">
        <v>326.02</v>
      </c>
      <c r="F209" s="550">
        <f t="shared" si="30"/>
        <v>0.4644159544159544</v>
      </c>
      <c r="G209" s="560">
        <f t="shared" si="40"/>
        <v>1.8929378076885792E-05</v>
      </c>
      <c r="H209" s="425">
        <f t="shared" si="42"/>
        <v>326.02</v>
      </c>
      <c r="I209" s="419"/>
      <c r="J209" s="422">
        <f>H209</f>
        <v>326.02</v>
      </c>
      <c r="K209" s="422"/>
      <c r="L209" s="425"/>
      <c r="M209" s="425"/>
      <c r="N209" s="613"/>
    </row>
    <row r="210" spans="1:14" s="65" customFormat="1" ht="19.5" customHeight="1">
      <c r="A210" s="126"/>
      <c r="B210" s="56" t="s">
        <v>413</v>
      </c>
      <c r="C210" s="45" t="s">
        <v>663</v>
      </c>
      <c r="D210" s="107">
        <v>4000</v>
      </c>
      <c r="E210" s="419">
        <v>508.32</v>
      </c>
      <c r="F210" s="550">
        <f t="shared" si="30"/>
        <v>0.12708</v>
      </c>
      <c r="G210" s="560">
        <f t="shared" si="40"/>
        <v>2.951408338151827E-05</v>
      </c>
      <c r="H210" s="425">
        <f t="shared" si="42"/>
        <v>508.32</v>
      </c>
      <c r="I210" s="419"/>
      <c r="J210" s="422"/>
      <c r="K210" s="422"/>
      <c r="L210" s="425"/>
      <c r="M210" s="425"/>
      <c r="N210" s="613"/>
    </row>
    <row r="211" spans="1:14" s="65" customFormat="1" ht="19.5" customHeight="1">
      <c r="A211" s="126"/>
      <c r="B211" s="56" t="s">
        <v>419</v>
      </c>
      <c r="C211" s="44" t="s">
        <v>495</v>
      </c>
      <c r="D211" s="107">
        <v>6960</v>
      </c>
      <c r="E211" s="419">
        <v>260.34</v>
      </c>
      <c r="F211" s="550">
        <f t="shared" si="30"/>
        <v>0.0374051724137931</v>
      </c>
      <c r="G211" s="560">
        <f t="shared" si="40"/>
        <v>1.511586494244662E-05</v>
      </c>
      <c r="H211" s="425">
        <f t="shared" si="42"/>
        <v>260.34</v>
      </c>
      <c r="I211" s="419"/>
      <c r="J211" s="422"/>
      <c r="K211" s="422"/>
      <c r="L211" s="425"/>
      <c r="M211" s="425"/>
      <c r="N211" s="613"/>
    </row>
    <row r="212" spans="1:14" s="65" customFormat="1" ht="17.25" customHeight="1">
      <c r="A212" s="126"/>
      <c r="B212" s="56" t="s">
        <v>421</v>
      </c>
      <c r="C212" s="44" t="s">
        <v>422</v>
      </c>
      <c r="D212" s="107">
        <v>1000</v>
      </c>
      <c r="E212" s="419">
        <v>197.2</v>
      </c>
      <c r="F212" s="550">
        <f t="shared" si="30"/>
        <v>0.1972</v>
      </c>
      <c r="G212" s="560">
        <f t="shared" si="40"/>
        <v>1.1449829325691301E-05</v>
      </c>
      <c r="H212" s="425">
        <f t="shared" si="42"/>
        <v>197.2</v>
      </c>
      <c r="I212" s="419"/>
      <c r="J212" s="422"/>
      <c r="K212" s="422"/>
      <c r="L212" s="425"/>
      <c r="M212" s="425"/>
      <c r="N212" s="613"/>
    </row>
    <row r="213" spans="1:14" s="65" customFormat="1" ht="18" customHeight="1">
      <c r="A213" s="126"/>
      <c r="B213" s="56" t="s">
        <v>425</v>
      </c>
      <c r="C213" s="44" t="s">
        <v>426</v>
      </c>
      <c r="D213" s="107">
        <v>907</v>
      </c>
      <c r="E213" s="419">
        <v>707</v>
      </c>
      <c r="F213" s="550">
        <f t="shared" si="30"/>
        <v>0.7794928335170893</v>
      </c>
      <c r="G213" s="560">
        <f t="shared" si="40"/>
        <v>4.104984448916709E-05</v>
      </c>
      <c r="H213" s="425">
        <f t="shared" si="42"/>
        <v>707</v>
      </c>
      <c r="I213" s="419"/>
      <c r="J213" s="422"/>
      <c r="K213" s="422"/>
      <c r="L213" s="425"/>
      <c r="M213" s="425"/>
      <c r="N213" s="613"/>
    </row>
    <row r="214" spans="1:14" s="65" customFormat="1" ht="17.25" customHeight="1">
      <c r="A214" s="126"/>
      <c r="B214" s="56" t="s">
        <v>667</v>
      </c>
      <c r="C214" s="44" t="s">
        <v>271</v>
      </c>
      <c r="D214" s="107">
        <v>1000</v>
      </c>
      <c r="E214" s="419">
        <v>0</v>
      </c>
      <c r="F214" s="550">
        <f t="shared" si="30"/>
        <v>0</v>
      </c>
      <c r="G214" s="560">
        <f t="shared" si="40"/>
        <v>0</v>
      </c>
      <c r="H214" s="425">
        <f t="shared" si="42"/>
        <v>0</v>
      </c>
      <c r="I214" s="419"/>
      <c r="J214" s="422"/>
      <c r="K214" s="422"/>
      <c r="L214" s="425"/>
      <c r="M214" s="425"/>
      <c r="N214" s="613"/>
    </row>
    <row r="215" spans="1:14" s="65" customFormat="1" ht="20.25" customHeight="1">
      <c r="A215" s="122" t="s">
        <v>509</v>
      </c>
      <c r="B215" s="130"/>
      <c r="C215" s="80" t="s">
        <v>898</v>
      </c>
      <c r="D215" s="165">
        <f>D216+D220</f>
        <v>967741</v>
      </c>
      <c r="E215" s="418">
        <f>E216+E220</f>
        <v>464687.63</v>
      </c>
      <c r="F215" s="712">
        <f t="shared" si="30"/>
        <v>0.4801776818384258</v>
      </c>
      <c r="G215" s="712">
        <f aca="true" t="shared" si="43" ref="G215:G257">E215/$E$665</f>
        <v>0.026980700067241327</v>
      </c>
      <c r="H215" s="427">
        <f t="shared" si="39"/>
        <v>464687.63</v>
      </c>
      <c r="I215" s="427">
        <f aca="true" t="shared" si="44" ref="I215:N215">I216+I220</f>
        <v>0</v>
      </c>
      <c r="J215" s="427">
        <f t="shared" si="44"/>
        <v>0</v>
      </c>
      <c r="K215" s="427">
        <f t="shared" si="44"/>
        <v>0</v>
      </c>
      <c r="L215" s="427">
        <f t="shared" si="44"/>
        <v>331560.65</v>
      </c>
      <c r="M215" s="427">
        <f t="shared" si="44"/>
        <v>133126.98</v>
      </c>
      <c r="N215" s="428">
        <f t="shared" si="44"/>
        <v>0</v>
      </c>
    </row>
    <row r="216" spans="1:14" s="65" customFormat="1" ht="23.25" customHeight="1">
      <c r="A216" s="124" t="s">
        <v>510</v>
      </c>
      <c r="B216" s="120"/>
      <c r="C216" s="93" t="s">
        <v>897</v>
      </c>
      <c r="D216" s="291">
        <f>SUM(D217:D219)</f>
        <v>595370</v>
      </c>
      <c r="E216" s="417">
        <f>SUM(E217:E219)</f>
        <v>331560.65</v>
      </c>
      <c r="F216" s="587">
        <f t="shared" si="30"/>
        <v>0.5568984832961016</v>
      </c>
      <c r="G216" s="587">
        <f t="shared" si="43"/>
        <v>0.01925107937938778</v>
      </c>
      <c r="H216" s="420">
        <f>SUM(H217:H219)</f>
        <v>331560.65</v>
      </c>
      <c r="I216" s="420">
        <f aca="true" t="shared" si="45" ref="I216:N216">SUM(I217:I219)</f>
        <v>0</v>
      </c>
      <c r="J216" s="420">
        <f t="shared" si="45"/>
        <v>0</v>
      </c>
      <c r="K216" s="420">
        <f t="shared" si="45"/>
        <v>0</v>
      </c>
      <c r="L216" s="420">
        <f t="shared" si="45"/>
        <v>331560.65</v>
      </c>
      <c r="M216" s="420">
        <f t="shared" si="45"/>
        <v>0</v>
      </c>
      <c r="N216" s="432">
        <f t="shared" si="45"/>
        <v>0</v>
      </c>
    </row>
    <row r="217" spans="1:14" s="65" customFormat="1" ht="23.25" customHeight="1">
      <c r="A217" s="131"/>
      <c r="B217" s="128" t="s">
        <v>889</v>
      </c>
      <c r="C217" s="44" t="s">
        <v>891</v>
      </c>
      <c r="D217" s="292">
        <v>35000</v>
      </c>
      <c r="E217" s="425">
        <v>364.1</v>
      </c>
      <c r="F217" s="550">
        <f t="shared" si="30"/>
        <v>0.010402857142857144</v>
      </c>
      <c r="G217" s="560">
        <f t="shared" si="43"/>
        <v>2.1140379601846875E-05</v>
      </c>
      <c r="H217" s="425">
        <f t="shared" si="39"/>
        <v>364.1</v>
      </c>
      <c r="I217" s="425"/>
      <c r="J217" s="425"/>
      <c r="K217" s="425"/>
      <c r="L217" s="425">
        <f>H217</f>
        <v>364.1</v>
      </c>
      <c r="M217" s="425"/>
      <c r="N217" s="611"/>
    </row>
    <row r="218" spans="1:14" s="65" customFormat="1" ht="21.75" customHeight="1">
      <c r="A218" s="131"/>
      <c r="B218" s="128" t="s">
        <v>890</v>
      </c>
      <c r="C218" s="44" t="s">
        <v>892</v>
      </c>
      <c r="D218" s="292">
        <v>55600</v>
      </c>
      <c r="E218" s="425">
        <v>38262.74</v>
      </c>
      <c r="F218" s="550">
        <f t="shared" si="30"/>
        <v>0.6881787769784172</v>
      </c>
      <c r="G218" s="560">
        <f t="shared" si="43"/>
        <v>0.0022216117775522392</v>
      </c>
      <c r="H218" s="425">
        <f t="shared" si="39"/>
        <v>38262.74</v>
      </c>
      <c r="I218" s="425"/>
      <c r="J218" s="425"/>
      <c r="K218" s="425"/>
      <c r="L218" s="425">
        <f>H218</f>
        <v>38262.74</v>
      </c>
      <c r="M218" s="425"/>
      <c r="N218" s="611"/>
    </row>
    <row r="219" spans="1:14" s="65" customFormat="1" ht="18.75" customHeight="1">
      <c r="A219" s="126"/>
      <c r="B219" s="56" t="s">
        <v>511</v>
      </c>
      <c r="C219" s="44" t="s">
        <v>893</v>
      </c>
      <c r="D219" s="107">
        <v>504770</v>
      </c>
      <c r="E219" s="419">
        <v>292933.81</v>
      </c>
      <c r="F219" s="550">
        <f t="shared" si="30"/>
        <v>0.5803312597816828</v>
      </c>
      <c r="G219" s="560">
        <f t="shared" si="43"/>
        <v>0.017008327222233693</v>
      </c>
      <c r="H219" s="425">
        <f t="shared" si="39"/>
        <v>292933.81</v>
      </c>
      <c r="I219" s="419"/>
      <c r="J219" s="422"/>
      <c r="K219" s="423"/>
      <c r="L219" s="425">
        <f>H219</f>
        <v>292933.81</v>
      </c>
      <c r="M219" s="425"/>
      <c r="N219" s="611"/>
    </row>
    <row r="220" spans="1:14" s="64" customFormat="1" ht="35.25" customHeight="1">
      <c r="A220" s="124" t="s">
        <v>512</v>
      </c>
      <c r="B220" s="120"/>
      <c r="C220" s="93" t="s">
        <v>899</v>
      </c>
      <c r="D220" s="291">
        <f>D221</f>
        <v>372371</v>
      </c>
      <c r="E220" s="417">
        <f>E221</f>
        <v>133126.98</v>
      </c>
      <c r="F220" s="587">
        <f t="shared" si="30"/>
        <v>0.3575116751841578</v>
      </c>
      <c r="G220" s="587">
        <f t="shared" si="43"/>
        <v>0.007729620687853548</v>
      </c>
      <c r="H220" s="420">
        <f t="shared" si="39"/>
        <v>133126.98</v>
      </c>
      <c r="I220" s="420">
        <f aca="true" t="shared" si="46" ref="I220:N220">I221</f>
        <v>0</v>
      </c>
      <c r="J220" s="420">
        <f t="shared" si="46"/>
        <v>0</v>
      </c>
      <c r="K220" s="420">
        <f t="shared" si="46"/>
        <v>0</v>
      </c>
      <c r="L220" s="420">
        <f t="shared" si="46"/>
        <v>0</v>
      </c>
      <c r="M220" s="420">
        <f t="shared" si="46"/>
        <v>133126.98</v>
      </c>
      <c r="N220" s="432">
        <f t="shared" si="46"/>
        <v>0</v>
      </c>
    </row>
    <row r="221" spans="1:14" s="64" customFormat="1" ht="19.5" customHeight="1">
      <c r="A221" s="126"/>
      <c r="B221" s="56" t="s">
        <v>513</v>
      </c>
      <c r="C221" s="44" t="s">
        <v>895</v>
      </c>
      <c r="D221" s="107">
        <v>372371</v>
      </c>
      <c r="E221" s="419">
        <v>133126.98</v>
      </c>
      <c r="F221" s="550">
        <f t="shared" si="30"/>
        <v>0.3575116751841578</v>
      </c>
      <c r="G221" s="560">
        <f t="shared" si="43"/>
        <v>0.007729620687853548</v>
      </c>
      <c r="H221" s="425">
        <f t="shared" si="39"/>
        <v>133126.98</v>
      </c>
      <c r="I221" s="436"/>
      <c r="J221" s="419"/>
      <c r="K221" s="425"/>
      <c r="L221" s="425"/>
      <c r="M221" s="425">
        <f>H221</f>
        <v>133126.98</v>
      </c>
      <c r="N221" s="611"/>
    </row>
    <row r="222" spans="1:14" s="65" customFormat="1" ht="17.25" customHeight="1">
      <c r="A222" s="122" t="s">
        <v>514</v>
      </c>
      <c r="B222" s="130"/>
      <c r="C222" s="80" t="s">
        <v>515</v>
      </c>
      <c r="D222" s="165">
        <f>D223</f>
        <v>762016</v>
      </c>
      <c r="E222" s="418">
        <f>E223</f>
        <v>0</v>
      </c>
      <c r="F222" s="712">
        <f t="shared" si="30"/>
        <v>0</v>
      </c>
      <c r="G222" s="712">
        <f t="shared" si="43"/>
        <v>0</v>
      </c>
      <c r="H222" s="427">
        <f t="shared" si="39"/>
        <v>0</v>
      </c>
      <c r="I222" s="418">
        <f aca="true" t="shared" si="47" ref="I222:N222">I223</f>
        <v>0</v>
      </c>
      <c r="J222" s="418">
        <f t="shared" si="47"/>
        <v>0</v>
      </c>
      <c r="K222" s="418">
        <f t="shared" si="47"/>
        <v>0</v>
      </c>
      <c r="L222" s="418">
        <f t="shared" si="47"/>
        <v>0</v>
      </c>
      <c r="M222" s="418">
        <f t="shared" si="47"/>
        <v>0</v>
      </c>
      <c r="N222" s="424">
        <f t="shared" si="47"/>
        <v>0</v>
      </c>
    </row>
    <row r="223" spans="1:14" s="65" customFormat="1" ht="16.5" customHeight="1">
      <c r="A223" s="124" t="s">
        <v>516</v>
      </c>
      <c r="B223" s="120"/>
      <c r="C223" s="93" t="s">
        <v>517</v>
      </c>
      <c r="D223" s="291">
        <f>D224+D225</f>
        <v>762016</v>
      </c>
      <c r="E223" s="417">
        <f>E224+E225</f>
        <v>0</v>
      </c>
      <c r="F223" s="587">
        <f t="shared" si="30"/>
        <v>0</v>
      </c>
      <c r="G223" s="587">
        <f t="shared" si="43"/>
        <v>0</v>
      </c>
      <c r="H223" s="420">
        <f t="shared" si="39"/>
        <v>0</v>
      </c>
      <c r="I223" s="420">
        <f aca="true" t="shared" si="48" ref="I223:N223">I224+I225</f>
        <v>0</v>
      </c>
      <c r="J223" s="417">
        <f t="shared" si="48"/>
        <v>0</v>
      </c>
      <c r="K223" s="417">
        <f t="shared" si="48"/>
        <v>0</v>
      </c>
      <c r="L223" s="417">
        <f t="shared" si="48"/>
        <v>0</v>
      </c>
      <c r="M223" s="417">
        <f t="shared" si="48"/>
        <v>0</v>
      </c>
      <c r="N223" s="421">
        <f t="shared" si="48"/>
        <v>0</v>
      </c>
    </row>
    <row r="224" spans="1:14" s="65" customFormat="1" ht="16.5" customHeight="1">
      <c r="A224" s="126"/>
      <c r="B224" s="56" t="s">
        <v>518</v>
      </c>
      <c r="C224" s="44" t="s">
        <v>896</v>
      </c>
      <c r="D224" s="107">
        <v>1000</v>
      </c>
      <c r="E224" s="419">
        <v>0</v>
      </c>
      <c r="F224" s="550">
        <f t="shared" si="30"/>
        <v>0</v>
      </c>
      <c r="G224" s="560">
        <f t="shared" si="43"/>
        <v>0</v>
      </c>
      <c r="H224" s="425">
        <f t="shared" si="39"/>
        <v>0</v>
      </c>
      <c r="I224" s="419"/>
      <c r="J224" s="422"/>
      <c r="K224" s="423"/>
      <c r="L224" s="425"/>
      <c r="M224" s="425"/>
      <c r="N224" s="611"/>
    </row>
    <row r="225" spans="1:14" s="65" customFormat="1" ht="16.5" customHeight="1">
      <c r="A225" s="126"/>
      <c r="B225" s="56" t="s">
        <v>518</v>
      </c>
      <c r="C225" s="44" t="s">
        <v>519</v>
      </c>
      <c r="D225" s="107">
        <v>761016</v>
      </c>
      <c r="E225" s="419">
        <v>0</v>
      </c>
      <c r="F225" s="550">
        <f t="shared" si="30"/>
        <v>0</v>
      </c>
      <c r="G225" s="560">
        <f t="shared" si="43"/>
        <v>0</v>
      </c>
      <c r="H225" s="425">
        <f t="shared" si="39"/>
        <v>0</v>
      </c>
      <c r="I225" s="419"/>
      <c r="J225" s="422"/>
      <c r="K225" s="423"/>
      <c r="L225" s="425"/>
      <c r="M225" s="425"/>
      <c r="N225" s="611"/>
    </row>
    <row r="226" spans="1:14" s="65" customFormat="1" ht="18" customHeight="1">
      <c r="A226" s="122" t="s">
        <v>520</v>
      </c>
      <c r="B226" s="130"/>
      <c r="C226" s="90" t="s">
        <v>521</v>
      </c>
      <c r="D226" s="165">
        <f>D227+D245+D247+D261+D285+D295+D357+D371+D374+D382+D384+D396+D410</f>
        <v>12980026</v>
      </c>
      <c r="E226" s="418">
        <f>E227+E245+E247+E261+E285+E295+E357+E371+E374+E382+E384+E396+E410</f>
        <v>6185530.0600000005</v>
      </c>
      <c r="F226" s="712">
        <f t="shared" si="30"/>
        <v>0.4765421933669471</v>
      </c>
      <c r="G226" s="712">
        <f t="shared" si="43"/>
        <v>0.35914433811325097</v>
      </c>
      <c r="H226" s="418">
        <f aca="true" t="shared" si="49" ref="H226:N226">H227+H245+H247+H261+H285+H295+H357+H371+H374+H382+H384+H396+H410</f>
        <v>6185530.0600000005</v>
      </c>
      <c r="I226" s="418">
        <f t="shared" si="49"/>
        <v>3669584.1299999994</v>
      </c>
      <c r="J226" s="418">
        <f t="shared" si="49"/>
        <v>634977.73</v>
      </c>
      <c r="K226" s="418">
        <f t="shared" si="49"/>
        <v>723332</v>
      </c>
      <c r="L226" s="418">
        <f t="shared" si="49"/>
        <v>0</v>
      </c>
      <c r="M226" s="418">
        <f t="shared" si="49"/>
        <v>0</v>
      </c>
      <c r="N226" s="424">
        <f t="shared" si="49"/>
        <v>0</v>
      </c>
    </row>
    <row r="227" spans="1:14" s="65" customFormat="1" ht="16.5" customHeight="1">
      <c r="A227" s="124" t="s">
        <v>522</v>
      </c>
      <c r="B227" s="120"/>
      <c r="C227" s="93" t="s">
        <v>523</v>
      </c>
      <c r="D227" s="291">
        <f>SUM(D228:D244)</f>
        <v>1205239</v>
      </c>
      <c r="E227" s="417">
        <f>SUM(E228:E244)</f>
        <v>553798.8000000002</v>
      </c>
      <c r="F227" s="587">
        <f t="shared" si="30"/>
        <v>0.45949293044782</v>
      </c>
      <c r="G227" s="587">
        <f t="shared" si="43"/>
        <v>0.03215467414184916</v>
      </c>
      <c r="H227" s="420">
        <f aca="true" t="shared" si="50" ref="H227:N227">SUM(H228:H244)</f>
        <v>553798.8000000002</v>
      </c>
      <c r="I227" s="420">
        <f t="shared" si="50"/>
        <v>205360.63</v>
      </c>
      <c r="J227" s="420">
        <f t="shared" si="50"/>
        <v>35898.27</v>
      </c>
      <c r="K227" s="420">
        <f t="shared" si="50"/>
        <v>249819</v>
      </c>
      <c r="L227" s="420">
        <f t="shared" si="50"/>
        <v>0</v>
      </c>
      <c r="M227" s="420">
        <f t="shared" si="50"/>
        <v>0</v>
      </c>
      <c r="N227" s="432">
        <f t="shared" si="50"/>
        <v>0</v>
      </c>
    </row>
    <row r="228" spans="1:14" s="65" customFormat="1" ht="21.75" customHeight="1">
      <c r="A228" s="127"/>
      <c r="B228" s="56" t="s">
        <v>527</v>
      </c>
      <c r="C228" s="44" t="s">
        <v>900</v>
      </c>
      <c r="D228" s="693">
        <v>653199</v>
      </c>
      <c r="E228" s="698">
        <v>249819</v>
      </c>
      <c r="F228" s="699">
        <f t="shared" si="30"/>
        <v>0.3824546577689188</v>
      </c>
      <c r="G228" s="699">
        <f t="shared" si="43"/>
        <v>0.014504994484355353</v>
      </c>
      <c r="H228" s="425">
        <f t="shared" si="39"/>
        <v>249819</v>
      </c>
      <c r="I228" s="698"/>
      <c r="J228" s="698"/>
      <c r="K228" s="698">
        <f>H228</f>
        <v>249819</v>
      </c>
      <c r="L228" s="698"/>
      <c r="M228" s="698"/>
      <c r="N228" s="720"/>
    </row>
    <row r="229" spans="1:14" s="65" customFormat="1" ht="15" customHeight="1">
      <c r="A229" s="127"/>
      <c r="B229" s="56" t="s">
        <v>406</v>
      </c>
      <c r="C229" s="44" t="s">
        <v>742</v>
      </c>
      <c r="D229" s="107">
        <v>337872</v>
      </c>
      <c r="E229" s="419">
        <v>178885.04</v>
      </c>
      <c r="F229" s="550">
        <f t="shared" si="30"/>
        <v>0.5294461808021973</v>
      </c>
      <c r="G229" s="560">
        <f t="shared" si="43"/>
        <v>0.010386425846447575</v>
      </c>
      <c r="H229" s="425">
        <f t="shared" si="39"/>
        <v>178885.04</v>
      </c>
      <c r="I229" s="419">
        <f>H229</f>
        <v>178885.04</v>
      </c>
      <c r="J229" s="422"/>
      <c r="K229" s="423"/>
      <c r="L229" s="425"/>
      <c r="M229" s="425"/>
      <c r="N229" s="611"/>
    </row>
    <row r="230" spans="1:14" s="65" customFormat="1" ht="15.75" customHeight="1">
      <c r="A230" s="127"/>
      <c r="B230" s="56" t="s">
        <v>409</v>
      </c>
      <c r="C230" s="44" t="s">
        <v>410</v>
      </c>
      <c r="D230" s="107">
        <v>26476</v>
      </c>
      <c r="E230" s="419">
        <v>26475.59</v>
      </c>
      <c r="F230" s="550">
        <f t="shared" si="30"/>
        <v>0.9999845142770811</v>
      </c>
      <c r="G230" s="560">
        <f t="shared" si="43"/>
        <v>0.0015372260993761632</v>
      </c>
      <c r="H230" s="425">
        <f t="shared" si="39"/>
        <v>26475.59</v>
      </c>
      <c r="I230" s="419">
        <f>H230</f>
        <v>26475.59</v>
      </c>
      <c r="J230" s="422"/>
      <c r="K230" s="423"/>
      <c r="L230" s="425"/>
      <c r="M230" s="425"/>
      <c r="N230" s="611"/>
    </row>
    <row r="231" spans="1:14" s="65" customFormat="1" ht="15" customHeight="1">
      <c r="A231" s="127"/>
      <c r="B231" s="129" t="s">
        <v>457</v>
      </c>
      <c r="C231" s="44" t="s">
        <v>437</v>
      </c>
      <c r="D231" s="107">
        <v>59603</v>
      </c>
      <c r="E231" s="419">
        <v>30953.01</v>
      </c>
      <c r="F231" s="550">
        <f t="shared" si="30"/>
        <v>0.5193196651175276</v>
      </c>
      <c r="G231" s="560">
        <f t="shared" si="43"/>
        <v>0.0017971941258438952</v>
      </c>
      <c r="H231" s="425">
        <f t="shared" si="39"/>
        <v>30953.01</v>
      </c>
      <c r="I231" s="419"/>
      <c r="J231" s="422">
        <f>H231</f>
        <v>30953.01</v>
      </c>
      <c r="K231" s="423"/>
      <c r="L231" s="425"/>
      <c r="M231" s="425"/>
      <c r="N231" s="611"/>
    </row>
    <row r="232" spans="1:14" s="65" customFormat="1" ht="15" customHeight="1">
      <c r="A232" s="127"/>
      <c r="B232" s="129" t="s">
        <v>411</v>
      </c>
      <c r="C232" s="44" t="s">
        <v>412</v>
      </c>
      <c r="D232" s="107">
        <v>9808</v>
      </c>
      <c r="E232" s="419">
        <v>4945.26</v>
      </c>
      <c r="F232" s="550">
        <f t="shared" si="30"/>
        <v>0.5042067699836869</v>
      </c>
      <c r="G232" s="560">
        <f t="shared" si="43"/>
        <v>0.00028713175948868243</v>
      </c>
      <c r="H232" s="425">
        <f t="shared" si="39"/>
        <v>4945.26</v>
      </c>
      <c r="I232" s="419"/>
      <c r="J232" s="422">
        <f>H232</f>
        <v>4945.26</v>
      </c>
      <c r="K232" s="423"/>
      <c r="L232" s="425"/>
      <c r="M232" s="425"/>
      <c r="N232" s="611"/>
    </row>
    <row r="233" spans="1:14" s="65" customFormat="1" ht="14.25" customHeight="1">
      <c r="A233" s="127"/>
      <c r="B233" s="129" t="s">
        <v>7</v>
      </c>
      <c r="C233" s="44" t="s">
        <v>8</v>
      </c>
      <c r="D233" s="107">
        <v>1000</v>
      </c>
      <c r="E233" s="419">
        <v>0</v>
      </c>
      <c r="F233" s="550">
        <f t="shared" si="30"/>
        <v>0</v>
      </c>
      <c r="G233" s="560">
        <f t="shared" si="43"/>
        <v>0</v>
      </c>
      <c r="H233" s="425">
        <f t="shared" si="39"/>
        <v>0</v>
      </c>
      <c r="I233" s="419">
        <f>H233</f>
        <v>0</v>
      </c>
      <c r="J233" s="422"/>
      <c r="K233" s="423"/>
      <c r="L233" s="425"/>
      <c r="M233" s="425"/>
      <c r="N233" s="611"/>
    </row>
    <row r="234" spans="1:14" s="65" customFormat="1" ht="15" customHeight="1">
      <c r="A234" s="127"/>
      <c r="B234" s="129" t="s">
        <v>413</v>
      </c>
      <c r="C234" s="45" t="s">
        <v>663</v>
      </c>
      <c r="D234" s="107">
        <v>60112</v>
      </c>
      <c r="E234" s="419">
        <v>25799.84</v>
      </c>
      <c r="F234" s="550">
        <f t="shared" si="30"/>
        <v>0.42919616715464465</v>
      </c>
      <c r="G234" s="560">
        <f t="shared" si="43"/>
        <v>0.0014979906928506263</v>
      </c>
      <c r="H234" s="425">
        <f t="shared" si="39"/>
        <v>25799.84</v>
      </c>
      <c r="I234" s="419"/>
      <c r="J234" s="422"/>
      <c r="K234" s="423"/>
      <c r="L234" s="425"/>
      <c r="M234" s="425"/>
      <c r="N234" s="611"/>
    </row>
    <row r="235" spans="1:14" s="65" customFormat="1" ht="13.5" customHeight="1">
      <c r="A235" s="127"/>
      <c r="B235" s="129" t="s">
        <v>415</v>
      </c>
      <c r="C235" s="45" t="s">
        <v>493</v>
      </c>
      <c r="D235" s="107">
        <v>9900</v>
      </c>
      <c r="E235" s="419">
        <v>8982.9</v>
      </c>
      <c r="F235" s="550">
        <f t="shared" si="30"/>
        <v>0.9073636363636364</v>
      </c>
      <c r="G235" s="560">
        <f t="shared" si="43"/>
        <v>0.0005215652730717667</v>
      </c>
      <c r="H235" s="425">
        <f t="shared" si="39"/>
        <v>8982.9</v>
      </c>
      <c r="I235" s="419"/>
      <c r="J235" s="422"/>
      <c r="K235" s="423"/>
      <c r="L235" s="425"/>
      <c r="M235" s="425"/>
      <c r="N235" s="611"/>
    </row>
    <row r="236" spans="1:14" s="65" customFormat="1" ht="13.5" customHeight="1">
      <c r="A236" s="127"/>
      <c r="B236" s="129" t="s">
        <v>477</v>
      </c>
      <c r="C236" s="44" t="s">
        <v>478</v>
      </c>
      <c r="D236" s="107">
        <v>2000</v>
      </c>
      <c r="E236" s="419">
        <v>560</v>
      </c>
      <c r="F236" s="550">
        <f t="shared" si="30"/>
        <v>0.28</v>
      </c>
      <c r="G236" s="560">
        <f t="shared" si="43"/>
        <v>3.2514728308251165E-05</v>
      </c>
      <c r="H236" s="425">
        <f t="shared" si="39"/>
        <v>560</v>
      </c>
      <c r="I236" s="419"/>
      <c r="J236" s="422"/>
      <c r="K236" s="423"/>
      <c r="L236" s="425"/>
      <c r="M236" s="425"/>
      <c r="N236" s="611"/>
    </row>
    <row r="237" spans="1:14" s="65" customFormat="1" ht="14.25" customHeight="1">
      <c r="A237" s="127"/>
      <c r="B237" s="129" t="s">
        <v>419</v>
      </c>
      <c r="C237" s="44" t="s">
        <v>495</v>
      </c>
      <c r="D237" s="107">
        <v>12315</v>
      </c>
      <c r="E237" s="419">
        <v>6743.23</v>
      </c>
      <c r="F237" s="550">
        <f t="shared" si="30"/>
        <v>0.5475623223710921</v>
      </c>
      <c r="G237" s="560">
        <f t="shared" si="43"/>
        <v>0.000391525520303658</v>
      </c>
      <c r="H237" s="425">
        <f t="shared" si="39"/>
        <v>6743.23</v>
      </c>
      <c r="I237" s="419"/>
      <c r="J237" s="422"/>
      <c r="K237" s="423"/>
      <c r="L237" s="425"/>
      <c r="M237" s="425"/>
      <c r="N237" s="611"/>
    </row>
    <row r="238" spans="1:14" s="65" customFormat="1" ht="14.25" customHeight="1">
      <c r="A238" s="127"/>
      <c r="B238" s="129" t="s">
        <v>9</v>
      </c>
      <c r="C238" s="44" t="s">
        <v>10</v>
      </c>
      <c r="D238" s="107">
        <v>500</v>
      </c>
      <c r="E238" s="419">
        <v>4.88</v>
      </c>
      <c r="F238" s="550">
        <f t="shared" si="30"/>
        <v>0.00976</v>
      </c>
      <c r="G238" s="560">
        <f t="shared" si="43"/>
        <v>2.8334263240047444E-07</v>
      </c>
      <c r="H238" s="425">
        <f t="shared" si="39"/>
        <v>4.88</v>
      </c>
      <c r="I238" s="419"/>
      <c r="J238" s="422"/>
      <c r="K238" s="423"/>
      <c r="L238" s="425"/>
      <c r="M238" s="425"/>
      <c r="N238" s="611"/>
    </row>
    <row r="239" spans="1:14" s="65" customFormat="1" ht="14.25" customHeight="1">
      <c r="A239" s="127"/>
      <c r="B239" s="129" t="s">
        <v>666</v>
      </c>
      <c r="C239" s="44" t="s">
        <v>121</v>
      </c>
      <c r="D239" s="107">
        <v>3000</v>
      </c>
      <c r="E239" s="419">
        <v>667.23</v>
      </c>
      <c r="F239" s="550">
        <f t="shared" si="30"/>
        <v>0.22241</v>
      </c>
      <c r="G239" s="560">
        <f t="shared" si="43"/>
        <v>3.87407181591329E-05</v>
      </c>
      <c r="H239" s="425">
        <f t="shared" si="39"/>
        <v>667.23</v>
      </c>
      <c r="I239" s="419"/>
      <c r="J239" s="422"/>
      <c r="K239" s="423"/>
      <c r="L239" s="425"/>
      <c r="M239" s="425"/>
      <c r="N239" s="611"/>
    </row>
    <row r="240" spans="1:14" s="65" customFormat="1" ht="13.5" customHeight="1">
      <c r="A240" s="127"/>
      <c r="B240" s="129" t="s">
        <v>421</v>
      </c>
      <c r="C240" s="44" t="s">
        <v>422</v>
      </c>
      <c r="D240" s="107">
        <v>1300</v>
      </c>
      <c r="E240" s="419">
        <v>484.91</v>
      </c>
      <c r="F240" s="550">
        <f t="shared" si="30"/>
        <v>0.3730076923076923</v>
      </c>
      <c r="G240" s="560">
        <f t="shared" si="43"/>
        <v>2.8154851614203702E-05</v>
      </c>
      <c r="H240" s="425">
        <f t="shared" si="39"/>
        <v>484.91</v>
      </c>
      <c r="I240" s="419"/>
      <c r="J240" s="422"/>
      <c r="K240" s="423"/>
      <c r="L240" s="425"/>
      <c r="M240" s="425"/>
      <c r="N240" s="611"/>
    </row>
    <row r="241" spans="1:14" s="65" customFormat="1" ht="14.25" customHeight="1">
      <c r="A241" s="127"/>
      <c r="B241" s="129" t="s">
        <v>425</v>
      </c>
      <c r="C241" s="44" t="s">
        <v>426</v>
      </c>
      <c r="D241" s="107">
        <v>20500</v>
      </c>
      <c r="E241" s="419">
        <v>15375</v>
      </c>
      <c r="F241" s="550">
        <f t="shared" si="30"/>
        <v>0.75</v>
      </c>
      <c r="G241" s="560">
        <f t="shared" si="43"/>
        <v>0.0008927034781060029</v>
      </c>
      <c r="H241" s="425">
        <f t="shared" si="39"/>
        <v>15375</v>
      </c>
      <c r="I241" s="419"/>
      <c r="J241" s="422"/>
      <c r="K241" s="423"/>
      <c r="L241" s="425"/>
      <c r="M241" s="425"/>
      <c r="N241" s="611"/>
    </row>
    <row r="242" spans="1:14" s="65" customFormat="1" ht="14.25" customHeight="1">
      <c r="A242" s="127"/>
      <c r="B242" s="129" t="s">
        <v>667</v>
      </c>
      <c r="C242" s="44" t="s">
        <v>368</v>
      </c>
      <c r="D242" s="107">
        <v>2000</v>
      </c>
      <c r="E242" s="419">
        <v>1119</v>
      </c>
      <c r="F242" s="550">
        <f t="shared" si="30"/>
        <v>0.5595</v>
      </c>
      <c r="G242" s="560">
        <f t="shared" si="43"/>
        <v>6.497139460166616E-05</v>
      </c>
      <c r="H242" s="425">
        <f t="shared" si="39"/>
        <v>1119</v>
      </c>
      <c r="I242" s="419"/>
      <c r="J242" s="422"/>
      <c r="K242" s="423"/>
      <c r="L242" s="425"/>
      <c r="M242" s="425"/>
      <c r="N242" s="611"/>
    </row>
    <row r="243" spans="1:14" s="65" customFormat="1" ht="15" customHeight="1">
      <c r="A243" s="127"/>
      <c r="B243" s="129" t="s">
        <v>668</v>
      </c>
      <c r="C243" s="44" t="s">
        <v>671</v>
      </c>
      <c r="D243" s="107">
        <v>1100</v>
      </c>
      <c r="E243" s="419">
        <v>933.78</v>
      </c>
      <c r="F243" s="550">
        <f aca="true" t="shared" si="51" ref="F243:F302">E243/D243</f>
        <v>0.848890909090909</v>
      </c>
      <c r="G243" s="560">
        <f t="shared" si="43"/>
        <v>5.421714821371209E-05</v>
      </c>
      <c r="H243" s="425">
        <f t="shared" si="39"/>
        <v>933.78</v>
      </c>
      <c r="I243" s="419"/>
      <c r="J243" s="422"/>
      <c r="K243" s="423"/>
      <c r="L243" s="425"/>
      <c r="M243" s="425"/>
      <c r="N243" s="611"/>
    </row>
    <row r="244" spans="1:14" s="65" customFormat="1" ht="15" customHeight="1">
      <c r="A244" s="127"/>
      <c r="B244" s="129" t="s">
        <v>669</v>
      </c>
      <c r="C244" s="44" t="s">
        <v>287</v>
      </c>
      <c r="D244" s="107">
        <v>4554</v>
      </c>
      <c r="E244" s="419">
        <v>2050.13</v>
      </c>
      <c r="F244" s="550">
        <f t="shared" si="51"/>
        <v>0.4501822573561704</v>
      </c>
      <c r="G244" s="560">
        <f t="shared" si="43"/>
        <v>0.00011903467847606243</v>
      </c>
      <c r="H244" s="425">
        <f t="shared" si="39"/>
        <v>2050.13</v>
      </c>
      <c r="I244" s="419"/>
      <c r="J244" s="422"/>
      <c r="K244" s="423"/>
      <c r="L244" s="425"/>
      <c r="M244" s="425"/>
      <c r="N244" s="611"/>
    </row>
    <row r="245" spans="1:14" s="65" customFormat="1" ht="18.75" customHeight="1">
      <c r="A245" s="124" t="s">
        <v>760</v>
      </c>
      <c r="B245" s="120"/>
      <c r="C245" s="93" t="s">
        <v>759</v>
      </c>
      <c r="D245" s="291">
        <f>D246</f>
        <v>387957</v>
      </c>
      <c r="E245" s="417">
        <f>E246</f>
        <v>157923</v>
      </c>
      <c r="F245" s="587">
        <f t="shared" si="51"/>
        <v>0.4070631539062319</v>
      </c>
      <c r="G245" s="587">
        <f t="shared" si="43"/>
        <v>0.009169327568971337</v>
      </c>
      <c r="H245" s="420">
        <f t="shared" si="39"/>
        <v>157923</v>
      </c>
      <c r="I245" s="420">
        <f aca="true" t="shared" si="52" ref="I245:N245">I246</f>
        <v>0</v>
      </c>
      <c r="J245" s="420">
        <f t="shared" si="52"/>
        <v>0</v>
      </c>
      <c r="K245" s="420">
        <f t="shared" si="52"/>
        <v>157923</v>
      </c>
      <c r="L245" s="420">
        <f t="shared" si="52"/>
        <v>0</v>
      </c>
      <c r="M245" s="420">
        <f t="shared" si="52"/>
        <v>0</v>
      </c>
      <c r="N245" s="432">
        <f t="shared" si="52"/>
        <v>0</v>
      </c>
    </row>
    <row r="246" spans="1:14" s="65" customFormat="1" ht="26.25" customHeight="1">
      <c r="A246" s="127"/>
      <c r="B246" s="56" t="s">
        <v>527</v>
      </c>
      <c r="C246" s="44" t="s">
        <v>900</v>
      </c>
      <c r="D246" s="107">
        <v>387957</v>
      </c>
      <c r="E246" s="419">
        <v>157923</v>
      </c>
      <c r="F246" s="550">
        <f t="shared" si="51"/>
        <v>0.4070631539062319</v>
      </c>
      <c r="G246" s="560">
        <f t="shared" si="43"/>
        <v>0.009169327568971337</v>
      </c>
      <c r="H246" s="425">
        <f t="shared" si="39"/>
        <v>157923</v>
      </c>
      <c r="I246" s="419"/>
      <c r="J246" s="422"/>
      <c r="K246" s="422">
        <f>H246</f>
        <v>157923</v>
      </c>
      <c r="L246" s="425"/>
      <c r="M246" s="425"/>
      <c r="N246" s="611"/>
    </row>
    <row r="247" spans="1:14" s="65" customFormat="1" ht="17.25" customHeight="1">
      <c r="A247" s="124" t="s">
        <v>529</v>
      </c>
      <c r="B247" s="120"/>
      <c r="C247" s="93" t="s">
        <v>531</v>
      </c>
      <c r="D247" s="291">
        <f>SUM(D248:D260)</f>
        <v>651474</v>
      </c>
      <c r="E247" s="417">
        <f>SUM(E248:E260)</f>
        <v>332627.51999999996</v>
      </c>
      <c r="F247" s="587">
        <f t="shared" si="51"/>
        <v>0.5105768150378986</v>
      </c>
      <c r="G247" s="587">
        <f t="shared" si="43"/>
        <v>0.01931302400115603</v>
      </c>
      <c r="H247" s="420">
        <f t="shared" si="39"/>
        <v>332627.51999999996</v>
      </c>
      <c r="I247" s="420">
        <f>SUM(I249:I260)</f>
        <v>178799.52</v>
      </c>
      <c r="J247" s="420">
        <f>SUM(J249:J260)</f>
        <v>27546.96</v>
      </c>
      <c r="K247" s="420">
        <f>SUM(K248:K260)</f>
        <v>0</v>
      </c>
      <c r="L247" s="420">
        <f>SUM(L249:L260)</f>
        <v>0</v>
      </c>
      <c r="M247" s="420">
        <f>SUM(M249:M260)</f>
        <v>0</v>
      </c>
      <c r="N247" s="432">
        <f>SUM(N249:N260)</f>
        <v>0</v>
      </c>
    </row>
    <row r="248" spans="1:14" s="65" customFormat="1" ht="21" customHeight="1">
      <c r="A248" s="127"/>
      <c r="B248" s="697" t="s">
        <v>527</v>
      </c>
      <c r="C248" s="44" t="s">
        <v>900</v>
      </c>
      <c r="D248" s="693">
        <v>235023</v>
      </c>
      <c r="E248" s="698">
        <v>107495</v>
      </c>
      <c r="F248" s="717">
        <f t="shared" si="51"/>
        <v>0.4573807669887628</v>
      </c>
      <c r="G248" s="699">
        <f t="shared" si="43"/>
        <v>0.0062413762848133195</v>
      </c>
      <c r="H248" s="698"/>
      <c r="I248" s="698"/>
      <c r="J248" s="698"/>
      <c r="K248" s="698">
        <f>H248</f>
        <v>0</v>
      </c>
      <c r="L248" s="698"/>
      <c r="M248" s="698"/>
      <c r="N248" s="720"/>
    </row>
    <row r="249" spans="1:14" s="65" customFormat="1" ht="17.25" customHeight="1">
      <c r="A249" s="127"/>
      <c r="B249" s="56" t="s">
        <v>406</v>
      </c>
      <c r="C249" s="44" t="s">
        <v>742</v>
      </c>
      <c r="D249" s="107">
        <v>300566</v>
      </c>
      <c r="E249" s="419">
        <v>157507.71</v>
      </c>
      <c r="F249" s="550">
        <f t="shared" si="51"/>
        <v>0.5240370168282507</v>
      </c>
      <c r="G249" s="560">
        <f t="shared" si="43"/>
        <v>0.009145214994830026</v>
      </c>
      <c r="H249" s="425">
        <f t="shared" si="39"/>
        <v>157507.71</v>
      </c>
      <c r="I249" s="419">
        <f>H249</f>
        <v>157507.71</v>
      </c>
      <c r="J249" s="422"/>
      <c r="K249" s="423"/>
      <c r="L249" s="425"/>
      <c r="M249" s="425"/>
      <c r="N249" s="611"/>
    </row>
    <row r="250" spans="1:14" s="65" customFormat="1" ht="17.25" customHeight="1">
      <c r="A250" s="127"/>
      <c r="B250" s="56" t="s">
        <v>409</v>
      </c>
      <c r="C250" s="44" t="s">
        <v>410</v>
      </c>
      <c r="D250" s="107">
        <v>21292</v>
      </c>
      <c r="E250" s="419">
        <v>21291.81</v>
      </c>
      <c r="F250" s="550">
        <f t="shared" si="51"/>
        <v>0.9999910764606426</v>
      </c>
      <c r="G250" s="560">
        <f t="shared" si="43"/>
        <v>0.0012362453881087593</v>
      </c>
      <c r="H250" s="425">
        <f t="shared" si="39"/>
        <v>21291.81</v>
      </c>
      <c r="I250" s="419">
        <f>H250</f>
        <v>21291.81</v>
      </c>
      <c r="J250" s="422"/>
      <c r="K250" s="423"/>
      <c r="L250" s="425"/>
      <c r="M250" s="425"/>
      <c r="N250" s="611"/>
    </row>
    <row r="251" spans="1:14" s="65" customFormat="1" ht="15.75" customHeight="1">
      <c r="A251" s="127"/>
      <c r="B251" s="129" t="s">
        <v>457</v>
      </c>
      <c r="C251" s="44" t="s">
        <v>437</v>
      </c>
      <c r="D251" s="107">
        <v>49979</v>
      </c>
      <c r="E251" s="419">
        <v>23439.32</v>
      </c>
      <c r="F251" s="550">
        <f t="shared" si="51"/>
        <v>0.468983373016667</v>
      </c>
      <c r="G251" s="560">
        <f t="shared" si="43"/>
        <v>0.0013609341455895672</v>
      </c>
      <c r="H251" s="425">
        <f t="shared" si="39"/>
        <v>23439.32</v>
      </c>
      <c r="I251" s="419"/>
      <c r="J251" s="422">
        <f>H251</f>
        <v>23439.32</v>
      </c>
      <c r="K251" s="423"/>
      <c r="L251" s="425"/>
      <c r="M251" s="425"/>
      <c r="N251" s="611"/>
    </row>
    <row r="252" spans="1:14" s="65" customFormat="1" ht="14.25" customHeight="1">
      <c r="A252" s="127"/>
      <c r="B252" s="129" t="s">
        <v>411</v>
      </c>
      <c r="C252" s="44" t="s">
        <v>412</v>
      </c>
      <c r="D252" s="107">
        <v>8283</v>
      </c>
      <c r="E252" s="419">
        <v>4107.64</v>
      </c>
      <c r="F252" s="550">
        <f t="shared" si="51"/>
        <v>0.4959121091392008</v>
      </c>
      <c r="G252" s="560">
        <f t="shared" si="43"/>
        <v>0.00023849785462161575</v>
      </c>
      <c r="H252" s="425">
        <f t="shared" si="39"/>
        <v>4107.64</v>
      </c>
      <c r="I252" s="419"/>
      <c r="J252" s="422">
        <f>H252</f>
        <v>4107.64</v>
      </c>
      <c r="K252" s="423"/>
      <c r="L252" s="425"/>
      <c r="M252" s="425"/>
      <c r="N252" s="611"/>
    </row>
    <row r="253" spans="1:14" s="65" customFormat="1" ht="14.25" customHeight="1">
      <c r="A253" s="127"/>
      <c r="B253" s="56" t="s">
        <v>413</v>
      </c>
      <c r="C253" s="45" t="s">
        <v>663</v>
      </c>
      <c r="D253" s="107">
        <v>9000</v>
      </c>
      <c r="E253" s="419">
        <v>1643.13</v>
      </c>
      <c r="F253" s="550">
        <f t="shared" si="51"/>
        <v>0.18257</v>
      </c>
      <c r="G253" s="560">
        <f t="shared" si="43"/>
        <v>9.540343843774417E-05</v>
      </c>
      <c r="H253" s="425">
        <f aca="true" t="shared" si="53" ref="H253:H311">E253</f>
        <v>1643.13</v>
      </c>
      <c r="I253" s="419"/>
      <c r="J253" s="422"/>
      <c r="K253" s="423"/>
      <c r="L253" s="425"/>
      <c r="M253" s="425"/>
      <c r="N253" s="611"/>
    </row>
    <row r="254" spans="1:14" s="65" customFormat="1" ht="14.25" customHeight="1">
      <c r="A254" s="127"/>
      <c r="B254" s="56" t="s">
        <v>415</v>
      </c>
      <c r="C254" s="45" t="s">
        <v>493</v>
      </c>
      <c r="D254" s="107">
        <v>2300</v>
      </c>
      <c r="E254" s="419">
        <v>2300</v>
      </c>
      <c r="F254" s="550">
        <f t="shared" si="51"/>
        <v>1</v>
      </c>
      <c r="G254" s="560">
        <f t="shared" si="43"/>
        <v>0.0001335426341231744</v>
      </c>
      <c r="H254" s="425">
        <f t="shared" si="53"/>
        <v>2300</v>
      </c>
      <c r="I254" s="419"/>
      <c r="J254" s="422"/>
      <c r="K254" s="423"/>
      <c r="L254" s="425"/>
      <c r="M254" s="425"/>
      <c r="N254" s="611"/>
    </row>
    <row r="255" spans="1:14" s="65" customFormat="1" ht="14.25" customHeight="1">
      <c r="A255" s="127"/>
      <c r="B255" s="56" t="s">
        <v>477</v>
      </c>
      <c r="C255" s="44" t="s">
        <v>478</v>
      </c>
      <c r="D255" s="107">
        <v>1500</v>
      </c>
      <c r="E255" s="419">
        <v>320</v>
      </c>
      <c r="F255" s="550">
        <f t="shared" si="51"/>
        <v>0.21333333333333335</v>
      </c>
      <c r="G255" s="560">
        <f t="shared" si="43"/>
        <v>1.8579844747572094E-05</v>
      </c>
      <c r="H255" s="425">
        <f t="shared" si="53"/>
        <v>320</v>
      </c>
      <c r="I255" s="419"/>
      <c r="J255" s="422"/>
      <c r="K255" s="423"/>
      <c r="L255" s="425"/>
      <c r="M255" s="425"/>
      <c r="N255" s="611"/>
    </row>
    <row r="256" spans="1:14" s="65" customFormat="1" ht="15" customHeight="1">
      <c r="A256" s="127"/>
      <c r="B256" s="56" t="s">
        <v>419</v>
      </c>
      <c r="C256" s="45" t="s">
        <v>495</v>
      </c>
      <c r="D256" s="107">
        <v>2300</v>
      </c>
      <c r="E256" s="419">
        <v>600.85</v>
      </c>
      <c r="F256" s="550">
        <f t="shared" si="51"/>
        <v>0.26123913043478264</v>
      </c>
      <c r="G256" s="560">
        <f t="shared" si="43"/>
        <v>3.4886561614308415E-05</v>
      </c>
      <c r="H256" s="425">
        <f t="shared" si="53"/>
        <v>600.85</v>
      </c>
      <c r="I256" s="419"/>
      <c r="J256" s="422"/>
      <c r="K256" s="423"/>
      <c r="L256" s="425"/>
      <c r="M256" s="425"/>
      <c r="N256" s="611"/>
    </row>
    <row r="257" spans="1:14" s="65" customFormat="1" ht="15" customHeight="1">
      <c r="A257" s="127"/>
      <c r="B257" s="56" t="s">
        <v>9</v>
      </c>
      <c r="C257" s="45" t="s">
        <v>10</v>
      </c>
      <c r="D257" s="107">
        <v>500</v>
      </c>
      <c r="E257" s="419">
        <v>2.44</v>
      </c>
      <c r="F257" s="550">
        <f t="shared" si="51"/>
        <v>0.00488</v>
      </c>
      <c r="G257" s="560">
        <f t="shared" si="43"/>
        <v>1.4167131620023722E-07</v>
      </c>
      <c r="H257" s="425">
        <f t="shared" si="53"/>
        <v>2.44</v>
      </c>
      <c r="I257" s="419"/>
      <c r="J257" s="422"/>
      <c r="K257" s="423"/>
      <c r="L257" s="425"/>
      <c r="M257" s="425"/>
      <c r="N257" s="611"/>
    </row>
    <row r="258" spans="1:14" s="65" customFormat="1" ht="15" customHeight="1">
      <c r="A258" s="127"/>
      <c r="B258" s="56" t="s">
        <v>666</v>
      </c>
      <c r="C258" s="44" t="s">
        <v>670</v>
      </c>
      <c r="D258" s="107">
        <v>650</v>
      </c>
      <c r="E258" s="419">
        <v>359.62</v>
      </c>
      <c r="F258" s="550">
        <f t="shared" si="51"/>
        <v>0.5532615384615385</v>
      </c>
      <c r="G258" s="560">
        <f aca="true" t="shared" si="54" ref="G258:G289">E258/$E$665</f>
        <v>2.0880261775380862E-05</v>
      </c>
      <c r="H258" s="425">
        <f t="shared" si="53"/>
        <v>359.62</v>
      </c>
      <c r="I258" s="419"/>
      <c r="J258" s="422"/>
      <c r="K258" s="423"/>
      <c r="L258" s="425"/>
      <c r="M258" s="425"/>
      <c r="N258" s="611"/>
    </row>
    <row r="259" spans="1:14" s="65" customFormat="1" ht="15.75" customHeight="1">
      <c r="A259" s="127"/>
      <c r="B259" s="56" t="s">
        <v>425</v>
      </c>
      <c r="C259" s="45" t="s">
        <v>426</v>
      </c>
      <c r="D259" s="107">
        <v>18081</v>
      </c>
      <c r="E259" s="419">
        <v>13560</v>
      </c>
      <c r="F259" s="550">
        <f t="shared" si="51"/>
        <v>0.7499585199933632</v>
      </c>
      <c r="G259" s="560">
        <f t="shared" si="54"/>
        <v>0.0007873209211783674</v>
      </c>
      <c r="H259" s="425">
        <f t="shared" si="53"/>
        <v>13560</v>
      </c>
      <c r="I259" s="419"/>
      <c r="J259" s="422"/>
      <c r="K259" s="423"/>
      <c r="L259" s="425"/>
      <c r="M259" s="425"/>
      <c r="N259" s="611"/>
    </row>
    <row r="260" spans="1:14" s="65" customFormat="1" ht="18.75" customHeight="1">
      <c r="A260" s="127"/>
      <c r="B260" s="56" t="s">
        <v>668</v>
      </c>
      <c r="C260" s="44" t="s">
        <v>671</v>
      </c>
      <c r="D260" s="107">
        <v>2000</v>
      </c>
      <c r="E260" s="419">
        <v>0</v>
      </c>
      <c r="F260" s="550">
        <f t="shared" si="51"/>
        <v>0</v>
      </c>
      <c r="G260" s="560">
        <f t="shared" si="54"/>
        <v>0</v>
      </c>
      <c r="H260" s="425">
        <f t="shared" si="53"/>
        <v>0</v>
      </c>
      <c r="I260" s="419"/>
      <c r="J260" s="422"/>
      <c r="K260" s="423"/>
      <c r="L260" s="425"/>
      <c r="M260" s="425"/>
      <c r="N260" s="611"/>
    </row>
    <row r="261" spans="1:14" s="65" customFormat="1" ht="18" customHeight="1">
      <c r="A261" s="124" t="s">
        <v>533</v>
      </c>
      <c r="B261" s="125"/>
      <c r="C261" s="99" t="s">
        <v>534</v>
      </c>
      <c r="D261" s="291">
        <f>SUM(D262:D284)</f>
        <v>3134274</v>
      </c>
      <c r="E261" s="417">
        <f>SUM(E262:E284)</f>
        <v>1178401.2799999998</v>
      </c>
      <c r="F261" s="587">
        <f t="shared" si="51"/>
        <v>0.37597264310650563</v>
      </c>
      <c r="G261" s="587">
        <f t="shared" si="54"/>
        <v>0.06842035260231322</v>
      </c>
      <c r="H261" s="420">
        <f t="shared" si="53"/>
        <v>1178401.2799999998</v>
      </c>
      <c r="I261" s="420">
        <f aca="true" t="shared" si="55" ref="I261:N261">SUM(I262:I284)</f>
        <v>759166.75</v>
      </c>
      <c r="J261" s="420">
        <f t="shared" si="55"/>
        <v>132472.35</v>
      </c>
      <c r="K261" s="420">
        <f t="shared" si="55"/>
        <v>115469</v>
      </c>
      <c r="L261" s="420">
        <f t="shared" si="55"/>
        <v>0</v>
      </c>
      <c r="M261" s="420">
        <f t="shared" si="55"/>
        <v>0</v>
      </c>
      <c r="N261" s="432">
        <f t="shared" si="55"/>
        <v>0</v>
      </c>
    </row>
    <row r="262" spans="1:14" s="65" customFormat="1" ht="23.25" customHeight="1">
      <c r="A262" s="591"/>
      <c r="B262" s="691" t="s">
        <v>527</v>
      </c>
      <c r="C262" s="44" t="s">
        <v>900</v>
      </c>
      <c r="D262" s="588">
        <v>283870</v>
      </c>
      <c r="E262" s="422">
        <v>115469</v>
      </c>
      <c r="F262" s="550">
        <f t="shared" si="51"/>
        <v>0.4067671821608483</v>
      </c>
      <c r="G262" s="560">
        <f t="shared" si="54"/>
        <v>0.006704362791116881</v>
      </c>
      <c r="H262" s="425">
        <f t="shared" si="53"/>
        <v>115469</v>
      </c>
      <c r="I262" s="691"/>
      <c r="J262" s="691"/>
      <c r="K262" s="422">
        <f>H262</f>
        <v>115469</v>
      </c>
      <c r="L262" s="691"/>
      <c r="M262" s="691"/>
      <c r="N262" s="704"/>
    </row>
    <row r="263" spans="1:14" s="98" customFormat="1" ht="15.75" customHeight="1">
      <c r="A263" s="121"/>
      <c r="B263" s="56" t="s">
        <v>112</v>
      </c>
      <c r="C263" s="92" t="s">
        <v>535</v>
      </c>
      <c r="D263" s="293">
        <v>5000</v>
      </c>
      <c r="E263" s="426">
        <v>0</v>
      </c>
      <c r="F263" s="550">
        <f t="shared" si="51"/>
        <v>0</v>
      </c>
      <c r="G263" s="560">
        <f t="shared" si="54"/>
        <v>0</v>
      </c>
      <c r="H263" s="425">
        <f t="shared" si="53"/>
        <v>0</v>
      </c>
      <c r="I263" s="426"/>
      <c r="J263" s="422"/>
      <c r="K263" s="423"/>
      <c r="L263" s="425"/>
      <c r="M263" s="425"/>
      <c r="N263" s="611"/>
    </row>
    <row r="264" spans="1:14" s="65" customFormat="1" ht="14.25" customHeight="1">
      <c r="A264" s="121"/>
      <c r="B264" s="56" t="s">
        <v>406</v>
      </c>
      <c r="C264" s="44" t="s">
        <v>742</v>
      </c>
      <c r="D264" s="107">
        <v>1825923</v>
      </c>
      <c r="E264" s="419">
        <v>659908.57</v>
      </c>
      <c r="F264" s="550">
        <f t="shared" si="51"/>
        <v>0.3614109521595379</v>
      </c>
      <c r="G264" s="560">
        <f t="shared" si="54"/>
        <v>0.038315621181850966</v>
      </c>
      <c r="H264" s="425">
        <f t="shared" si="53"/>
        <v>659908.57</v>
      </c>
      <c r="I264" s="419">
        <f>H264</f>
        <v>659908.57</v>
      </c>
      <c r="J264" s="422"/>
      <c r="K264" s="423"/>
      <c r="L264" s="425"/>
      <c r="M264" s="425"/>
      <c r="N264" s="611"/>
    </row>
    <row r="265" spans="1:14" s="65" customFormat="1" ht="14.25" customHeight="1">
      <c r="A265" s="121"/>
      <c r="B265" s="56" t="s">
        <v>409</v>
      </c>
      <c r="C265" s="44" t="s">
        <v>410</v>
      </c>
      <c r="D265" s="107">
        <v>99259</v>
      </c>
      <c r="E265" s="419">
        <v>99258.18</v>
      </c>
      <c r="F265" s="550">
        <f t="shared" si="51"/>
        <v>0.9999917387843923</v>
      </c>
      <c r="G265" s="560">
        <f t="shared" si="54"/>
        <v>0.005763129919770516</v>
      </c>
      <c r="H265" s="425">
        <f t="shared" si="53"/>
        <v>99258.18</v>
      </c>
      <c r="I265" s="419">
        <f>H265</f>
        <v>99258.18</v>
      </c>
      <c r="J265" s="422"/>
      <c r="K265" s="423"/>
      <c r="L265" s="425"/>
      <c r="M265" s="425"/>
      <c r="N265" s="611"/>
    </row>
    <row r="266" spans="1:14" s="65" customFormat="1" ht="15" customHeight="1">
      <c r="A266" s="121"/>
      <c r="B266" s="129" t="s">
        <v>457</v>
      </c>
      <c r="C266" s="44" t="s">
        <v>471</v>
      </c>
      <c r="D266" s="107">
        <v>292302</v>
      </c>
      <c r="E266" s="419">
        <v>114215.95</v>
      </c>
      <c r="F266" s="550">
        <f t="shared" si="51"/>
        <v>0.3907463855875088</v>
      </c>
      <c r="G266" s="560">
        <f t="shared" si="54"/>
        <v>0.0066316081834264275</v>
      </c>
      <c r="H266" s="425">
        <f t="shared" si="53"/>
        <v>114215.95</v>
      </c>
      <c r="I266" s="419"/>
      <c r="J266" s="422">
        <f>H266</f>
        <v>114215.95</v>
      </c>
      <c r="K266" s="423"/>
      <c r="L266" s="425"/>
      <c r="M266" s="425"/>
      <c r="N266" s="611"/>
    </row>
    <row r="267" spans="1:14" s="65" customFormat="1" ht="15" customHeight="1">
      <c r="A267" s="121"/>
      <c r="B267" s="129" t="s">
        <v>411</v>
      </c>
      <c r="C267" s="44" t="s">
        <v>412</v>
      </c>
      <c r="D267" s="107">
        <v>44659</v>
      </c>
      <c r="E267" s="419">
        <v>18256.4</v>
      </c>
      <c r="F267" s="550">
        <f t="shared" si="51"/>
        <v>0.40879553953290493</v>
      </c>
      <c r="G267" s="560">
        <f t="shared" si="54"/>
        <v>0.0010600033676549225</v>
      </c>
      <c r="H267" s="425">
        <f t="shared" si="53"/>
        <v>18256.4</v>
      </c>
      <c r="I267" s="419"/>
      <c r="J267" s="422">
        <f>H267</f>
        <v>18256.4</v>
      </c>
      <c r="K267" s="423"/>
      <c r="L267" s="425"/>
      <c r="M267" s="425"/>
      <c r="N267" s="611"/>
    </row>
    <row r="268" spans="1:14" s="65" customFormat="1" ht="14.25" customHeight="1">
      <c r="A268" s="121"/>
      <c r="B268" s="56" t="s">
        <v>536</v>
      </c>
      <c r="C268" s="45" t="s">
        <v>664</v>
      </c>
      <c r="D268" s="107">
        <v>11000</v>
      </c>
      <c r="E268" s="419">
        <v>5465</v>
      </c>
      <c r="F268" s="550">
        <f t="shared" si="51"/>
        <v>0.4968181818181818</v>
      </c>
      <c r="G268" s="560">
        <f t="shared" si="54"/>
        <v>0.00031730891107962963</v>
      </c>
      <c r="H268" s="425">
        <f t="shared" si="53"/>
        <v>5465</v>
      </c>
      <c r="I268" s="419"/>
      <c r="J268" s="422"/>
      <c r="K268" s="423"/>
      <c r="L268" s="425"/>
      <c r="M268" s="425"/>
      <c r="N268" s="611"/>
    </row>
    <row r="269" spans="1:14" s="65" customFormat="1" ht="14.25" customHeight="1">
      <c r="A269" s="121"/>
      <c r="B269" s="56" t="s">
        <v>7</v>
      </c>
      <c r="C269" s="45" t="s">
        <v>8</v>
      </c>
      <c r="D269" s="107">
        <v>1100</v>
      </c>
      <c r="E269" s="419">
        <v>0</v>
      </c>
      <c r="F269" s="550">
        <f t="shared" si="51"/>
        <v>0</v>
      </c>
      <c r="G269" s="560">
        <f t="shared" si="54"/>
        <v>0</v>
      </c>
      <c r="H269" s="425">
        <f t="shared" si="53"/>
        <v>0</v>
      </c>
      <c r="I269" s="419">
        <f>H269</f>
        <v>0</v>
      </c>
      <c r="J269" s="422"/>
      <c r="K269" s="423"/>
      <c r="L269" s="425"/>
      <c r="M269" s="425"/>
      <c r="N269" s="611"/>
    </row>
    <row r="270" spans="1:14" s="65" customFormat="1" ht="15" customHeight="1">
      <c r="A270" s="121"/>
      <c r="B270" s="55">
        <v>4210</v>
      </c>
      <c r="C270" s="45" t="s">
        <v>414</v>
      </c>
      <c r="D270" s="107">
        <v>84230</v>
      </c>
      <c r="E270" s="419">
        <v>55537.69</v>
      </c>
      <c r="F270" s="550">
        <f t="shared" si="51"/>
        <v>0.659357592306779</v>
      </c>
      <c r="G270" s="560">
        <f t="shared" si="54"/>
        <v>0.00322463018074621</v>
      </c>
      <c r="H270" s="425">
        <f t="shared" si="53"/>
        <v>55537.69</v>
      </c>
      <c r="I270" s="419"/>
      <c r="J270" s="422"/>
      <c r="K270" s="423"/>
      <c r="L270" s="425"/>
      <c r="M270" s="425"/>
      <c r="N270" s="611"/>
    </row>
    <row r="271" spans="1:14" s="65" customFormat="1" ht="15" customHeight="1">
      <c r="A271" s="121"/>
      <c r="B271" s="55">
        <v>4240</v>
      </c>
      <c r="C271" s="45" t="s">
        <v>665</v>
      </c>
      <c r="D271" s="107">
        <v>7000</v>
      </c>
      <c r="E271" s="419">
        <v>3677.66</v>
      </c>
      <c r="F271" s="550">
        <f t="shared" si="51"/>
        <v>0.52538</v>
      </c>
      <c r="G271" s="560">
        <f t="shared" si="54"/>
        <v>0.00021353234948236243</v>
      </c>
      <c r="H271" s="425">
        <f t="shared" si="53"/>
        <v>3677.66</v>
      </c>
      <c r="I271" s="419"/>
      <c r="J271" s="422"/>
      <c r="K271" s="423"/>
      <c r="L271" s="425"/>
      <c r="M271" s="425"/>
      <c r="N271" s="611"/>
    </row>
    <row r="272" spans="1:14" s="65" customFormat="1" ht="13.5" customHeight="1">
      <c r="A272" s="121"/>
      <c r="B272" s="56" t="s">
        <v>415</v>
      </c>
      <c r="C272" s="45" t="s">
        <v>493</v>
      </c>
      <c r="D272" s="107">
        <v>36348</v>
      </c>
      <c r="E272" s="419">
        <v>26017.31</v>
      </c>
      <c r="F272" s="550">
        <f t="shared" si="51"/>
        <v>0.7157838120391768</v>
      </c>
      <c r="G272" s="560">
        <f t="shared" si="54"/>
        <v>0.0015106174392170465</v>
      </c>
      <c r="H272" s="425">
        <f t="shared" si="53"/>
        <v>26017.31</v>
      </c>
      <c r="I272" s="419"/>
      <c r="J272" s="422"/>
      <c r="K272" s="423"/>
      <c r="L272" s="425"/>
      <c r="M272" s="425"/>
      <c r="N272" s="611"/>
    </row>
    <row r="273" spans="1:14" s="65" customFormat="1" ht="14.25" customHeight="1">
      <c r="A273" s="121"/>
      <c r="B273" s="56" t="s">
        <v>417</v>
      </c>
      <c r="C273" s="45" t="s">
        <v>494</v>
      </c>
      <c r="D273" s="107">
        <v>303886</v>
      </c>
      <c r="E273" s="419">
        <v>0</v>
      </c>
      <c r="F273" s="550">
        <f t="shared" si="51"/>
        <v>0</v>
      </c>
      <c r="G273" s="560">
        <f t="shared" si="54"/>
        <v>0</v>
      </c>
      <c r="H273" s="425">
        <f t="shared" si="53"/>
        <v>0</v>
      </c>
      <c r="I273" s="419"/>
      <c r="J273" s="422"/>
      <c r="K273" s="423"/>
      <c r="L273" s="425"/>
      <c r="M273" s="425"/>
      <c r="N273" s="611"/>
    </row>
    <row r="274" spans="1:14" s="65" customFormat="1" ht="15" customHeight="1">
      <c r="A274" s="121"/>
      <c r="B274" s="56" t="s">
        <v>477</v>
      </c>
      <c r="C274" s="45" t="s">
        <v>478</v>
      </c>
      <c r="D274" s="107">
        <v>2400</v>
      </c>
      <c r="E274" s="419">
        <v>90</v>
      </c>
      <c r="F274" s="550">
        <f t="shared" si="51"/>
        <v>0.0375</v>
      </c>
      <c r="G274" s="560">
        <f t="shared" si="54"/>
        <v>5.225581335254651E-06</v>
      </c>
      <c r="H274" s="425">
        <f t="shared" si="53"/>
        <v>90</v>
      </c>
      <c r="I274" s="419"/>
      <c r="J274" s="422"/>
      <c r="K274" s="423"/>
      <c r="L274" s="425"/>
      <c r="M274" s="425"/>
      <c r="N274" s="611"/>
    </row>
    <row r="275" spans="1:14" s="65" customFormat="1" ht="14.25" customHeight="1">
      <c r="A275" s="121"/>
      <c r="B275" s="56" t="s">
        <v>419</v>
      </c>
      <c r="C275" s="45" t="s">
        <v>495</v>
      </c>
      <c r="D275" s="107">
        <v>19980</v>
      </c>
      <c r="E275" s="419">
        <v>7108.06</v>
      </c>
      <c r="F275" s="550">
        <f t="shared" si="51"/>
        <v>0.3557587587587588</v>
      </c>
      <c r="G275" s="560">
        <f t="shared" si="54"/>
        <v>0.0004127082851763353</v>
      </c>
      <c r="H275" s="425">
        <f t="shared" si="53"/>
        <v>7108.06</v>
      </c>
      <c r="I275" s="419"/>
      <c r="J275" s="422"/>
      <c r="K275" s="423"/>
      <c r="L275" s="425"/>
      <c r="M275" s="425"/>
      <c r="N275" s="611"/>
    </row>
    <row r="276" spans="1:14" s="65" customFormat="1" ht="14.25" customHeight="1">
      <c r="A276" s="121"/>
      <c r="B276" s="56" t="s">
        <v>9</v>
      </c>
      <c r="C276" s="45" t="s">
        <v>10</v>
      </c>
      <c r="D276" s="107">
        <v>2920</v>
      </c>
      <c r="E276" s="419">
        <v>1261.48</v>
      </c>
      <c r="F276" s="550">
        <f t="shared" si="51"/>
        <v>0.432013698630137</v>
      </c>
      <c r="G276" s="560">
        <f t="shared" si="54"/>
        <v>7.324407047552264E-05</v>
      </c>
      <c r="H276" s="425">
        <f t="shared" si="53"/>
        <v>1261.48</v>
      </c>
      <c r="I276" s="419"/>
      <c r="J276" s="422"/>
      <c r="K276" s="423"/>
      <c r="L276" s="425"/>
      <c r="M276" s="425"/>
      <c r="N276" s="611"/>
    </row>
    <row r="277" spans="1:14" s="65" customFormat="1" ht="15" customHeight="1">
      <c r="A277" s="121"/>
      <c r="B277" s="56" t="s">
        <v>666</v>
      </c>
      <c r="C277" s="44" t="s">
        <v>670</v>
      </c>
      <c r="D277" s="107">
        <v>5760</v>
      </c>
      <c r="E277" s="419">
        <v>2578.19</v>
      </c>
      <c r="F277" s="550">
        <f t="shared" si="51"/>
        <v>0.44760243055555554</v>
      </c>
      <c r="G277" s="560">
        <f t="shared" si="54"/>
        <v>0.00014969490603044654</v>
      </c>
      <c r="H277" s="425">
        <f t="shared" si="53"/>
        <v>2578.19</v>
      </c>
      <c r="I277" s="419"/>
      <c r="J277" s="422"/>
      <c r="K277" s="423"/>
      <c r="L277" s="425"/>
      <c r="M277" s="425"/>
      <c r="N277" s="611"/>
    </row>
    <row r="278" spans="1:14" s="65" customFormat="1" ht="14.25" customHeight="1">
      <c r="A278" s="121"/>
      <c r="B278" s="56" t="s">
        <v>421</v>
      </c>
      <c r="C278" s="45" t="s">
        <v>422</v>
      </c>
      <c r="D278" s="107">
        <v>5200</v>
      </c>
      <c r="E278" s="419">
        <v>1689.39</v>
      </c>
      <c r="F278" s="550">
        <f t="shared" si="51"/>
        <v>0.32488269230769234</v>
      </c>
      <c r="G278" s="560">
        <f t="shared" si="54"/>
        <v>9.808938724406506E-05</v>
      </c>
      <c r="H278" s="425">
        <f t="shared" si="53"/>
        <v>1689.39</v>
      </c>
      <c r="I278" s="419"/>
      <c r="J278" s="422"/>
      <c r="K278" s="423"/>
      <c r="L278" s="425"/>
      <c r="M278" s="425"/>
      <c r="N278" s="611"/>
    </row>
    <row r="279" spans="1:14" s="65" customFormat="1" ht="14.25" customHeight="1">
      <c r="A279" s="121"/>
      <c r="B279" s="56" t="s">
        <v>425</v>
      </c>
      <c r="C279" s="45" t="s">
        <v>426</v>
      </c>
      <c r="D279" s="107">
        <v>84487</v>
      </c>
      <c r="E279" s="419">
        <v>65488</v>
      </c>
      <c r="F279" s="550">
        <f t="shared" si="51"/>
        <v>0.7751251671854842</v>
      </c>
      <c r="G279" s="560">
        <f t="shared" si="54"/>
        <v>0.003802365227590629</v>
      </c>
      <c r="H279" s="425">
        <f t="shared" si="53"/>
        <v>65488</v>
      </c>
      <c r="I279" s="419"/>
      <c r="J279" s="422"/>
      <c r="K279" s="423"/>
      <c r="L279" s="425"/>
      <c r="M279" s="425"/>
      <c r="N279" s="611"/>
    </row>
    <row r="280" spans="1:14" s="65" customFormat="1" ht="14.25" customHeight="1">
      <c r="A280" s="121"/>
      <c r="B280" s="56" t="s">
        <v>441</v>
      </c>
      <c r="C280" s="45" t="s">
        <v>442</v>
      </c>
      <c r="D280" s="107">
        <v>700</v>
      </c>
      <c r="E280" s="419">
        <v>363</v>
      </c>
      <c r="F280" s="550">
        <f t="shared" si="51"/>
        <v>0.5185714285714286</v>
      </c>
      <c r="G280" s="560">
        <f t="shared" si="54"/>
        <v>2.1076511385527094E-05</v>
      </c>
      <c r="H280" s="425">
        <f t="shared" si="53"/>
        <v>363</v>
      </c>
      <c r="I280" s="419"/>
      <c r="J280" s="422"/>
      <c r="K280" s="423"/>
      <c r="L280" s="425"/>
      <c r="M280" s="425"/>
      <c r="N280" s="611"/>
    </row>
    <row r="281" spans="1:14" s="65" customFormat="1" ht="16.5" customHeight="1">
      <c r="A281" s="121"/>
      <c r="B281" s="56" t="s">
        <v>498</v>
      </c>
      <c r="C281" s="44" t="s">
        <v>679</v>
      </c>
      <c r="D281" s="107">
        <v>10000</v>
      </c>
      <c r="E281" s="419">
        <v>0</v>
      </c>
      <c r="F281" s="550">
        <f t="shared" si="51"/>
        <v>0</v>
      </c>
      <c r="G281" s="560">
        <f t="shared" si="54"/>
        <v>0</v>
      </c>
      <c r="H281" s="425">
        <f t="shared" si="53"/>
        <v>0</v>
      </c>
      <c r="I281" s="419"/>
      <c r="J281" s="422"/>
      <c r="K281" s="423"/>
      <c r="L281" s="425"/>
      <c r="M281" s="425"/>
      <c r="N281" s="611"/>
    </row>
    <row r="282" spans="1:14" s="65" customFormat="1" ht="15.75" customHeight="1">
      <c r="A282" s="121"/>
      <c r="B282" s="56" t="s">
        <v>667</v>
      </c>
      <c r="C282" s="44" t="s">
        <v>271</v>
      </c>
      <c r="D282" s="107">
        <v>2000</v>
      </c>
      <c r="E282" s="419">
        <v>0</v>
      </c>
      <c r="F282" s="550">
        <f t="shared" si="51"/>
        <v>0</v>
      </c>
      <c r="G282" s="560">
        <f t="shared" si="54"/>
        <v>0</v>
      </c>
      <c r="H282" s="425">
        <f t="shared" si="53"/>
        <v>0</v>
      </c>
      <c r="I282" s="419"/>
      <c r="J282" s="422"/>
      <c r="K282" s="423"/>
      <c r="L282" s="425"/>
      <c r="M282" s="425"/>
      <c r="N282" s="611"/>
    </row>
    <row r="283" spans="1:14" s="65" customFormat="1" ht="16.5" customHeight="1">
      <c r="A283" s="121"/>
      <c r="B283" s="56" t="s">
        <v>668</v>
      </c>
      <c r="C283" s="44" t="s">
        <v>671</v>
      </c>
      <c r="D283" s="107">
        <v>2300</v>
      </c>
      <c r="E283" s="419">
        <v>0</v>
      </c>
      <c r="F283" s="550">
        <f t="shared" si="51"/>
        <v>0</v>
      </c>
      <c r="G283" s="560">
        <f t="shared" si="54"/>
        <v>0</v>
      </c>
      <c r="H283" s="425">
        <f t="shared" si="53"/>
        <v>0</v>
      </c>
      <c r="I283" s="419"/>
      <c r="J283" s="422"/>
      <c r="K283" s="423"/>
      <c r="L283" s="425"/>
      <c r="M283" s="425"/>
      <c r="N283" s="611"/>
    </row>
    <row r="284" spans="1:14" s="65" customFormat="1" ht="15.75" customHeight="1">
      <c r="A284" s="121"/>
      <c r="B284" s="56" t="s">
        <v>669</v>
      </c>
      <c r="C284" s="44" t="s">
        <v>287</v>
      </c>
      <c r="D284" s="107">
        <v>3950</v>
      </c>
      <c r="E284" s="419">
        <v>2017.4</v>
      </c>
      <c r="F284" s="550">
        <f t="shared" si="51"/>
        <v>0.5107341772151899</v>
      </c>
      <c r="G284" s="560">
        <f t="shared" si="54"/>
        <v>0.00011713430873047481</v>
      </c>
      <c r="H284" s="425">
        <f t="shared" si="53"/>
        <v>2017.4</v>
      </c>
      <c r="I284" s="419"/>
      <c r="J284" s="422"/>
      <c r="K284" s="423"/>
      <c r="L284" s="425"/>
      <c r="M284" s="425"/>
      <c r="N284" s="611"/>
    </row>
    <row r="285" spans="1:14" s="65" customFormat="1" ht="17.25" customHeight="1">
      <c r="A285" s="228" t="s">
        <v>83</v>
      </c>
      <c r="B285" s="99"/>
      <c r="C285" s="99" t="s">
        <v>84</v>
      </c>
      <c r="D285" s="291">
        <f>SUM(D286:D294)</f>
        <v>827234</v>
      </c>
      <c r="E285" s="417">
        <f>SUM(E286:E294)</f>
        <v>432878.83999999997</v>
      </c>
      <c r="F285" s="587">
        <f t="shared" si="51"/>
        <v>0.5232846328850119</v>
      </c>
      <c r="G285" s="587">
        <f t="shared" si="54"/>
        <v>0.02513381763034094</v>
      </c>
      <c r="H285" s="420">
        <f t="shared" si="53"/>
        <v>432878.83999999997</v>
      </c>
      <c r="I285" s="420">
        <f aca="true" t="shared" si="56" ref="I285:N285">SUM(I286:I294)</f>
        <v>337157.72</v>
      </c>
      <c r="J285" s="420">
        <f t="shared" si="56"/>
        <v>58864.71000000001</v>
      </c>
      <c r="K285" s="420">
        <f t="shared" si="56"/>
        <v>0</v>
      </c>
      <c r="L285" s="420">
        <f t="shared" si="56"/>
        <v>0</v>
      </c>
      <c r="M285" s="420">
        <f t="shared" si="56"/>
        <v>0</v>
      </c>
      <c r="N285" s="421">
        <f t="shared" si="56"/>
        <v>0</v>
      </c>
    </row>
    <row r="286" spans="1:14" s="65" customFormat="1" ht="16.5" customHeight="1">
      <c r="A286" s="121"/>
      <c r="B286" s="55">
        <v>4010</v>
      </c>
      <c r="C286" s="44" t="s">
        <v>76</v>
      </c>
      <c r="D286" s="107">
        <v>589713</v>
      </c>
      <c r="E286" s="419">
        <v>282279.06</v>
      </c>
      <c r="F286" s="550">
        <f t="shared" si="51"/>
        <v>0.478671930244034</v>
      </c>
      <c r="G286" s="560">
        <f t="shared" si="54"/>
        <v>0.016389690969658085</v>
      </c>
      <c r="H286" s="425">
        <f t="shared" si="53"/>
        <v>282279.06</v>
      </c>
      <c r="I286" s="419">
        <f>H286</f>
        <v>282279.06</v>
      </c>
      <c r="J286" s="422"/>
      <c r="K286" s="423"/>
      <c r="L286" s="425"/>
      <c r="M286" s="425"/>
      <c r="N286" s="611"/>
    </row>
    <row r="287" spans="1:14" s="65" customFormat="1" ht="15" customHeight="1">
      <c r="A287" s="121"/>
      <c r="B287" s="55">
        <v>4040</v>
      </c>
      <c r="C287" s="44" t="s">
        <v>410</v>
      </c>
      <c r="D287" s="107">
        <v>54879</v>
      </c>
      <c r="E287" s="419">
        <v>54878.66</v>
      </c>
      <c r="F287" s="550">
        <f t="shared" si="51"/>
        <v>0.9999938045518323</v>
      </c>
      <c r="G287" s="560">
        <f t="shared" si="54"/>
        <v>0.0031863655711087337</v>
      </c>
      <c r="H287" s="425">
        <f t="shared" si="53"/>
        <v>54878.66</v>
      </c>
      <c r="I287" s="419">
        <f>H287</f>
        <v>54878.66</v>
      </c>
      <c r="J287" s="422"/>
      <c r="K287" s="423"/>
      <c r="L287" s="425"/>
      <c r="M287" s="425"/>
      <c r="N287" s="611"/>
    </row>
    <row r="288" spans="1:14" s="65" customFormat="1" ht="13.5" customHeight="1">
      <c r="A288" s="121"/>
      <c r="B288" s="55">
        <v>4110</v>
      </c>
      <c r="C288" s="44" t="s">
        <v>471</v>
      </c>
      <c r="D288" s="107">
        <v>98034</v>
      </c>
      <c r="E288" s="419">
        <v>51174.3</v>
      </c>
      <c r="F288" s="550">
        <f t="shared" si="51"/>
        <v>0.5220056306995532</v>
      </c>
      <c r="G288" s="560">
        <f t="shared" si="54"/>
        <v>0.0029712829658302456</v>
      </c>
      <c r="H288" s="425">
        <f t="shared" si="53"/>
        <v>51174.3</v>
      </c>
      <c r="I288" s="419"/>
      <c r="J288" s="422">
        <f>H288</f>
        <v>51174.3</v>
      </c>
      <c r="K288" s="423"/>
      <c r="L288" s="425"/>
      <c r="M288" s="425"/>
      <c r="N288" s="611"/>
    </row>
    <row r="289" spans="1:14" s="65" customFormat="1" ht="13.5" customHeight="1">
      <c r="A289" s="121"/>
      <c r="B289" s="55">
        <v>4120</v>
      </c>
      <c r="C289" s="44" t="s">
        <v>412</v>
      </c>
      <c r="D289" s="107">
        <v>15065</v>
      </c>
      <c r="E289" s="419">
        <v>7690.41</v>
      </c>
      <c r="F289" s="550">
        <f t="shared" si="51"/>
        <v>0.5104819117158977</v>
      </c>
      <c r="G289" s="560">
        <f t="shared" si="54"/>
        <v>0.0004465206995161747</v>
      </c>
      <c r="H289" s="425">
        <f t="shared" si="53"/>
        <v>7690.41</v>
      </c>
      <c r="I289" s="419"/>
      <c r="J289" s="422">
        <f>H289</f>
        <v>7690.41</v>
      </c>
      <c r="K289" s="423"/>
      <c r="L289" s="425"/>
      <c r="M289" s="425"/>
      <c r="N289" s="611"/>
    </row>
    <row r="290" spans="1:14" s="65" customFormat="1" ht="13.5" customHeight="1">
      <c r="A290" s="121"/>
      <c r="B290" s="55">
        <v>4210</v>
      </c>
      <c r="C290" s="45" t="s">
        <v>440</v>
      </c>
      <c r="D290" s="107">
        <v>2200</v>
      </c>
      <c r="E290" s="419">
        <v>610.56</v>
      </c>
      <c r="F290" s="550">
        <f t="shared" si="51"/>
        <v>0.2775272727272727</v>
      </c>
      <c r="G290" s="560">
        <f aca="true" t="shared" si="57" ref="G290:G316">E290/$E$665</f>
        <v>3.545034377836755E-05</v>
      </c>
      <c r="H290" s="425">
        <f t="shared" si="53"/>
        <v>610.56</v>
      </c>
      <c r="I290" s="419"/>
      <c r="J290" s="422"/>
      <c r="K290" s="423"/>
      <c r="L290" s="425"/>
      <c r="M290" s="425"/>
      <c r="N290" s="611"/>
    </row>
    <row r="291" spans="1:14" s="65" customFormat="1" ht="13.5" customHeight="1">
      <c r="A291" s="121"/>
      <c r="B291" s="55">
        <v>4260</v>
      </c>
      <c r="C291" s="45" t="s">
        <v>493</v>
      </c>
      <c r="D291" s="107">
        <v>18000</v>
      </c>
      <c r="E291" s="419">
        <v>6127.78</v>
      </c>
      <c r="F291" s="550">
        <f t="shared" si="51"/>
        <v>0.3404322222222222</v>
      </c>
      <c r="G291" s="560">
        <f t="shared" si="57"/>
        <v>0.0003557912532727416</v>
      </c>
      <c r="H291" s="425">
        <f t="shared" si="53"/>
        <v>6127.78</v>
      </c>
      <c r="I291" s="419"/>
      <c r="J291" s="422"/>
      <c r="K291" s="423"/>
      <c r="L291" s="425"/>
      <c r="M291" s="425"/>
      <c r="N291" s="611"/>
    </row>
    <row r="292" spans="1:14" s="65" customFormat="1" ht="13.5" customHeight="1">
      <c r="A292" s="121"/>
      <c r="B292" s="55">
        <v>4300</v>
      </c>
      <c r="C292" s="45" t="s">
        <v>420</v>
      </c>
      <c r="D292" s="107">
        <v>8600</v>
      </c>
      <c r="E292" s="419">
        <v>240.09</v>
      </c>
      <c r="F292" s="550">
        <f t="shared" si="51"/>
        <v>0.027917441860465117</v>
      </c>
      <c r="G292" s="560">
        <f t="shared" si="57"/>
        <v>1.3940109142014325E-05</v>
      </c>
      <c r="H292" s="425">
        <f t="shared" si="53"/>
        <v>240.09</v>
      </c>
      <c r="I292" s="419"/>
      <c r="J292" s="422"/>
      <c r="K292" s="423"/>
      <c r="L292" s="425"/>
      <c r="M292" s="425"/>
      <c r="N292" s="611"/>
    </row>
    <row r="293" spans="1:14" s="65" customFormat="1" ht="13.5" customHeight="1">
      <c r="A293" s="721"/>
      <c r="B293" s="55">
        <v>4370</v>
      </c>
      <c r="C293" s="44" t="s">
        <v>670</v>
      </c>
      <c r="D293" s="107">
        <v>1800</v>
      </c>
      <c r="E293" s="419">
        <v>664.98</v>
      </c>
      <c r="F293" s="550">
        <f t="shared" si="51"/>
        <v>0.36943333333333334</v>
      </c>
      <c r="G293" s="560">
        <f t="shared" si="57"/>
        <v>3.861007862575153E-05</v>
      </c>
      <c r="H293" s="425">
        <f t="shared" si="53"/>
        <v>664.98</v>
      </c>
      <c r="I293" s="419"/>
      <c r="J293" s="422"/>
      <c r="K293" s="423"/>
      <c r="L293" s="425"/>
      <c r="M293" s="425"/>
      <c r="N293" s="611"/>
    </row>
    <row r="294" spans="1:14" s="65" customFormat="1" ht="13.5" customHeight="1">
      <c r="A294" s="121"/>
      <c r="B294" s="55">
        <v>4440</v>
      </c>
      <c r="C294" s="45" t="s">
        <v>426</v>
      </c>
      <c r="D294" s="107">
        <v>38943</v>
      </c>
      <c r="E294" s="419">
        <v>29213</v>
      </c>
      <c r="F294" s="550">
        <f t="shared" si="51"/>
        <v>0.7501476516960686</v>
      </c>
      <c r="G294" s="560">
        <f t="shared" si="57"/>
        <v>0.0016961656394088235</v>
      </c>
      <c r="H294" s="425">
        <f t="shared" si="53"/>
        <v>29213</v>
      </c>
      <c r="I294" s="419"/>
      <c r="J294" s="422"/>
      <c r="K294" s="423"/>
      <c r="L294" s="425"/>
      <c r="M294" s="425"/>
      <c r="N294" s="611"/>
    </row>
    <row r="295" spans="1:14" s="65" customFormat="1" ht="15.75" customHeight="1">
      <c r="A295" s="228" t="s">
        <v>564</v>
      </c>
      <c r="B295" s="120"/>
      <c r="C295" s="99" t="s">
        <v>565</v>
      </c>
      <c r="D295" s="291">
        <f>SUM(D296:D320)</f>
        <v>4789898</v>
      </c>
      <c r="E295" s="417">
        <f>SUM(E296:E320)</f>
        <v>2567361.25</v>
      </c>
      <c r="F295" s="587">
        <f t="shared" si="51"/>
        <v>0.5359949731706186</v>
      </c>
      <c r="G295" s="587">
        <f t="shared" si="57"/>
        <v>0.14906616698728944</v>
      </c>
      <c r="H295" s="420">
        <f t="shared" si="53"/>
        <v>2567361.25</v>
      </c>
      <c r="I295" s="420">
        <f aca="true" t="shared" si="58" ref="I295:N295">SUM(I296:I320)</f>
        <v>1695982.44</v>
      </c>
      <c r="J295" s="420">
        <f t="shared" si="58"/>
        <v>294050.13</v>
      </c>
      <c r="K295" s="420">
        <f t="shared" si="58"/>
        <v>66788</v>
      </c>
      <c r="L295" s="420">
        <f t="shared" si="58"/>
        <v>0</v>
      </c>
      <c r="M295" s="420">
        <f t="shared" si="58"/>
        <v>0</v>
      </c>
      <c r="N295" s="432">
        <f t="shared" si="58"/>
        <v>0</v>
      </c>
    </row>
    <row r="296" spans="1:14" s="65" customFormat="1" ht="23.25" customHeight="1">
      <c r="A296" s="591"/>
      <c r="B296" s="56" t="s">
        <v>527</v>
      </c>
      <c r="C296" s="44" t="s">
        <v>900</v>
      </c>
      <c r="D296" s="588">
        <v>144161</v>
      </c>
      <c r="E296" s="422">
        <v>66788</v>
      </c>
      <c r="F296" s="550">
        <f t="shared" si="51"/>
        <v>0.4632875743092792</v>
      </c>
      <c r="G296" s="560">
        <f t="shared" si="57"/>
        <v>0.0038778458468776405</v>
      </c>
      <c r="H296" s="422">
        <f>E296</f>
        <v>66788</v>
      </c>
      <c r="I296" s="691"/>
      <c r="J296" s="691"/>
      <c r="K296" s="422">
        <f>H296</f>
        <v>66788</v>
      </c>
      <c r="L296" s="691"/>
      <c r="M296" s="691"/>
      <c r="N296" s="704"/>
    </row>
    <row r="297" spans="1:14" s="65" customFormat="1" ht="15.75" customHeight="1">
      <c r="A297" s="591"/>
      <c r="B297" s="56" t="s">
        <v>112</v>
      </c>
      <c r="C297" s="44" t="s">
        <v>289</v>
      </c>
      <c r="D297" s="107">
        <v>1020</v>
      </c>
      <c r="E297" s="419">
        <v>19.73</v>
      </c>
      <c r="F297" s="550">
        <f t="shared" si="51"/>
        <v>0.01934313725490196</v>
      </c>
      <c r="G297" s="560">
        <f t="shared" si="57"/>
        <v>1.145563552717492E-06</v>
      </c>
      <c r="H297" s="425">
        <f t="shared" si="53"/>
        <v>19.73</v>
      </c>
      <c r="I297" s="419"/>
      <c r="J297" s="422"/>
      <c r="K297" s="423"/>
      <c r="L297" s="425"/>
      <c r="M297" s="425"/>
      <c r="N297" s="611"/>
    </row>
    <row r="298" spans="1:14" s="65" customFormat="1" ht="15.75" customHeight="1">
      <c r="A298" s="121"/>
      <c r="B298" s="56" t="s">
        <v>406</v>
      </c>
      <c r="C298" s="44" t="s">
        <v>742</v>
      </c>
      <c r="D298" s="107">
        <v>2869998</v>
      </c>
      <c r="E298" s="419">
        <v>1469607.75</v>
      </c>
      <c r="F298" s="550">
        <f t="shared" si="51"/>
        <v>0.512058806312757</v>
      </c>
      <c r="G298" s="560">
        <f t="shared" si="57"/>
        <v>0.08532838698383982</v>
      </c>
      <c r="H298" s="425">
        <f t="shared" si="53"/>
        <v>1469607.75</v>
      </c>
      <c r="I298" s="419">
        <f>H298</f>
        <v>1469607.75</v>
      </c>
      <c r="J298" s="422"/>
      <c r="K298" s="423"/>
      <c r="L298" s="425"/>
      <c r="M298" s="425"/>
      <c r="N298" s="611"/>
    </row>
    <row r="299" spans="1:14" s="65" customFormat="1" ht="15" customHeight="1">
      <c r="A299" s="121"/>
      <c r="B299" s="56" t="s">
        <v>409</v>
      </c>
      <c r="C299" s="44" t="s">
        <v>410</v>
      </c>
      <c r="D299" s="107">
        <v>218362</v>
      </c>
      <c r="E299" s="419">
        <v>218362.69</v>
      </c>
      <c r="F299" s="550">
        <f t="shared" si="51"/>
        <v>1.000003159890457</v>
      </c>
      <c r="G299" s="560">
        <f t="shared" si="57"/>
        <v>0.012678577746444417</v>
      </c>
      <c r="H299" s="425">
        <f t="shared" si="53"/>
        <v>218362.69</v>
      </c>
      <c r="I299" s="419">
        <f>H299</f>
        <v>218362.69</v>
      </c>
      <c r="J299" s="422"/>
      <c r="K299" s="423"/>
      <c r="L299" s="425"/>
      <c r="M299" s="425"/>
      <c r="N299" s="611"/>
    </row>
    <row r="300" spans="1:14" s="65" customFormat="1" ht="12.75" customHeight="1">
      <c r="A300" s="121"/>
      <c r="B300" s="129" t="s">
        <v>457</v>
      </c>
      <c r="C300" s="44" t="s">
        <v>471</v>
      </c>
      <c r="D300" s="107">
        <v>470879</v>
      </c>
      <c r="E300" s="419">
        <v>253975.44</v>
      </c>
      <c r="F300" s="550">
        <f t="shared" si="51"/>
        <v>0.5393645501285893</v>
      </c>
      <c r="G300" s="560">
        <f t="shared" si="57"/>
        <v>0.014746325765300973</v>
      </c>
      <c r="H300" s="425">
        <f t="shared" si="53"/>
        <v>253975.44</v>
      </c>
      <c r="I300" s="419"/>
      <c r="J300" s="422">
        <f>H300</f>
        <v>253975.44</v>
      </c>
      <c r="K300" s="423"/>
      <c r="L300" s="425"/>
      <c r="M300" s="425"/>
      <c r="N300" s="611"/>
    </row>
    <row r="301" spans="1:14" s="65" customFormat="1" ht="15" customHeight="1">
      <c r="A301" s="121"/>
      <c r="B301" s="129" t="s">
        <v>411</v>
      </c>
      <c r="C301" s="44" t="s">
        <v>412</v>
      </c>
      <c r="D301" s="107">
        <v>73200</v>
      </c>
      <c r="E301" s="419">
        <v>40074.69</v>
      </c>
      <c r="F301" s="550">
        <f t="shared" si="51"/>
        <v>0.5474684426229508</v>
      </c>
      <c r="G301" s="560">
        <f t="shared" si="57"/>
        <v>0.0023268172453346247</v>
      </c>
      <c r="H301" s="425">
        <f t="shared" si="53"/>
        <v>40074.69</v>
      </c>
      <c r="I301" s="419"/>
      <c r="J301" s="422">
        <f>H301</f>
        <v>40074.69</v>
      </c>
      <c r="K301" s="423"/>
      <c r="L301" s="425"/>
      <c r="M301" s="425"/>
      <c r="N301" s="611"/>
    </row>
    <row r="302" spans="1:14" s="65" customFormat="1" ht="14.25" customHeight="1">
      <c r="A302" s="121"/>
      <c r="B302" s="56" t="s">
        <v>536</v>
      </c>
      <c r="C302" s="44" t="s">
        <v>566</v>
      </c>
      <c r="D302" s="107">
        <v>12000</v>
      </c>
      <c r="E302" s="419">
        <v>0</v>
      </c>
      <c r="F302" s="550">
        <f t="shared" si="51"/>
        <v>0</v>
      </c>
      <c r="G302" s="560">
        <f t="shared" si="57"/>
        <v>0</v>
      </c>
      <c r="H302" s="425">
        <f t="shared" si="53"/>
        <v>0</v>
      </c>
      <c r="I302" s="419"/>
      <c r="J302" s="422"/>
      <c r="K302" s="423"/>
      <c r="L302" s="425"/>
      <c r="M302" s="425"/>
      <c r="N302" s="611"/>
    </row>
    <row r="303" spans="1:14" s="65" customFormat="1" ht="14.25" customHeight="1">
      <c r="A303" s="121"/>
      <c r="B303" s="56" t="s">
        <v>7</v>
      </c>
      <c r="C303" s="44" t="s">
        <v>8</v>
      </c>
      <c r="D303" s="107">
        <v>12174</v>
      </c>
      <c r="E303" s="419">
        <v>8012</v>
      </c>
      <c r="F303" s="550">
        <f aca="true" t="shared" si="59" ref="F303:F364">E303/D303</f>
        <v>0.6581238705437819</v>
      </c>
      <c r="G303" s="560">
        <f t="shared" si="57"/>
        <v>0.0004651928628673363</v>
      </c>
      <c r="H303" s="425">
        <f t="shared" si="53"/>
        <v>8012</v>
      </c>
      <c r="I303" s="419">
        <f>H303</f>
        <v>8012</v>
      </c>
      <c r="J303" s="422"/>
      <c r="K303" s="423"/>
      <c r="L303" s="425"/>
      <c r="M303" s="425"/>
      <c r="N303" s="611"/>
    </row>
    <row r="304" spans="1:14" s="65" customFormat="1" ht="15" customHeight="1">
      <c r="A304" s="121"/>
      <c r="B304" s="56" t="s">
        <v>413</v>
      </c>
      <c r="C304" s="45" t="s">
        <v>440</v>
      </c>
      <c r="D304" s="107">
        <v>548621</v>
      </c>
      <c r="E304" s="419">
        <v>264695.2</v>
      </c>
      <c r="F304" s="550">
        <f t="shared" si="59"/>
        <v>0.4824736931324175</v>
      </c>
      <c r="G304" s="560">
        <f t="shared" si="57"/>
        <v>0.015368736629461078</v>
      </c>
      <c r="H304" s="425">
        <f t="shared" si="53"/>
        <v>264695.2</v>
      </c>
      <c r="I304" s="419"/>
      <c r="J304" s="422"/>
      <c r="K304" s="423"/>
      <c r="L304" s="425"/>
      <c r="M304" s="425"/>
      <c r="N304" s="611"/>
    </row>
    <row r="305" spans="1:14" s="65" customFormat="1" ht="15" customHeight="1">
      <c r="A305" s="121"/>
      <c r="B305" s="56" t="s">
        <v>525</v>
      </c>
      <c r="C305" s="45" t="s">
        <v>526</v>
      </c>
      <c r="D305" s="107">
        <v>12357</v>
      </c>
      <c r="E305" s="419">
        <v>2879.69</v>
      </c>
      <c r="F305" s="550">
        <f t="shared" si="59"/>
        <v>0.23304119122764425</v>
      </c>
      <c r="G305" s="560">
        <f t="shared" si="57"/>
        <v>0.00016720060350354962</v>
      </c>
      <c r="H305" s="425">
        <f t="shared" si="53"/>
        <v>2879.69</v>
      </c>
      <c r="I305" s="419"/>
      <c r="J305" s="422"/>
      <c r="K305" s="423"/>
      <c r="L305" s="425"/>
      <c r="M305" s="425"/>
      <c r="N305" s="611"/>
    </row>
    <row r="306" spans="1:14" s="65" customFormat="1" ht="14.25" customHeight="1">
      <c r="A306" s="121"/>
      <c r="B306" s="56" t="s">
        <v>415</v>
      </c>
      <c r="C306" s="45" t="s">
        <v>493</v>
      </c>
      <c r="D306" s="107">
        <v>87944</v>
      </c>
      <c r="E306" s="419">
        <v>39055.35</v>
      </c>
      <c r="F306" s="550">
        <f t="shared" si="59"/>
        <v>0.4440934003456745</v>
      </c>
      <c r="G306" s="560">
        <f t="shared" si="57"/>
        <v>0.00226763231113153</v>
      </c>
      <c r="H306" s="425">
        <f t="shared" si="53"/>
        <v>39055.35</v>
      </c>
      <c r="I306" s="419"/>
      <c r="J306" s="422"/>
      <c r="K306" s="423"/>
      <c r="L306" s="425"/>
      <c r="M306" s="425"/>
      <c r="N306" s="611"/>
    </row>
    <row r="307" spans="1:14" s="65" customFormat="1" ht="15" customHeight="1">
      <c r="A307" s="121"/>
      <c r="B307" s="56" t="s">
        <v>477</v>
      </c>
      <c r="C307" s="45" t="s">
        <v>478</v>
      </c>
      <c r="D307" s="107">
        <v>6300</v>
      </c>
      <c r="E307" s="419">
        <v>2522.75</v>
      </c>
      <c r="F307" s="550">
        <f t="shared" si="59"/>
        <v>0.4004365079365079</v>
      </c>
      <c r="G307" s="560">
        <f t="shared" si="57"/>
        <v>0.00014647594792792967</v>
      </c>
      <c r="H307" s="425">
        <f t="shared" si="53"/>
        <v>2522.75</v>
      </c>
      <c r="I307" s="419"/>
      <c r="J307" s="422"/>
      <c r="K307" s="423"/>
      <c r="L307" s="425"/>
      <c r="M307" s="425"/>
      <c r="N307" s="611"/>
    </row>
    <row r="308" spans="1:14" s="65" customFormat="1" ht="16.5" customHeight="1">
      <c r="A308" s="121"/>
      <c r="B308" s="56" t="s">
        <v>419</v>
      </c>
      <c r="C308" s="45" t="s">
        <v>495</v>
      </c>
      <c r="D308" s="107">
        <v>100141</v>
      </c>
      <c r="E308" s="419">
        <v>56918.38</v>
      </c>
      <c r="F308" s="550">
        <f t="shared" si="59"/>
        <v>0.5683823808430113</v>
      </c>
      <c r="G308" s="560">
        <f t="shared" si="57"/>
        <v>0.0033047958240103514</v>
      </c>
      <c r="H308" s="425">
        <f t="shared" si="53"/>
        <v>56918.38</v>
      </c>
      <c r="I308" s="419"/>
      <c r="J308" s="422"/>
      <c r="K308" s="423"/>
      <c r="L308" s="425"/>
      <c r="M308" s="425"/>
      <c r="N308" s="611"/>
    </row>
    <row r="309" spans="1:14" s="65" customFormat="1" ht="14.25" customHeight="1">
      <c r="A309" s="121"/>
      <c r="B309" s="56" t="s">
        <v>9</v>
      </c>
      <c r="C309" s="45" t="s">
        <v>10</v>
      </c>
      <c r="D309" s="107">
        <v>6300</v>
      </c>
      <c r="E309" s="419">
        <v>1756.33</v>
      </c>
      <c r="F309" s="550">
        <f t="shared" si="59"/>
        <v>0.2787825396825397</v>
      </c>
      <c r="G309" s="560">
        <f t="shared" si="57"/>
        <v>0.00010197605851719779</v>
      </c>
      <c r="H309" s="425">
        <f t="shared" si="53"/>
        <v>1756.33</v>
      </c>
      <c r="I309" s="419"/>
      <c r="J309" s="422"/>
      <c r="K309" s="423"/>
      <c r="L309" s="425"/>
      <c r="M309" s="425"/>
      <c r="N309" s="611"/>
    </row>
    <row r="310" spans="1:14" s="65" customFormat="1" ht="14.25" customHeight="1">
      <c r="A310" s="121"/>
      <c r="B310" s="56" t="s">
        <v>673</v>
      </c>
      <c r="C310" s="44" t="s">
        <v>675</v>
      </c>
      <c r="D310" s="107">
        <v>2569</v>
      </c>
      <c r="E310" s="419">
        <v>1453.89</v>
      </c>
      <c r="F310" s="550">
        <f t="shared" si="59"/>
        <v>0.5659361619307124</v>
      </c>
      <c r="G310" s="560">
        <f t="shared" si="57"/>
        <v>8.441578275014873E-05</v>
      </c>
      <c r="H310" s="425">
        <f t="shared" si="53"/>
        <v>1453.89</v>
      </c>
      <c r="I310" s="419"/>
      <c r="J310" s="422"/>
      <c r="K310" s="423"/>
      <c r="L310" s="425"/>
      <c r="M310" s="425"/>
      <c r="N310" s="611"/>
    </row>
    <row r="311" spans="1:14" s="65" customFormat="1" ht="16.5" customHeight="1">
      <c r="A311" s="121"/>
      <c r="B311" s="56" t="s">
        <v>666</v>
      </c>
      <c r="C311" s="44" t="s">
        <v>670</v>
      </c>
      <c r="D311" s="107">
        <v>15700</v>
      </c>
      <c r="E311" s="419">
        <v>4100.53</v>
      </c>
      <c r="F311" s="550">
        <f t="shared" si="59"/>
        <v>0.26118025477707</v>
      </c>
      <c r="G311" s="560">
        <f t="shared" si="57"/>
        <v>0.0002380850336961306</v>
      </c>
      <c r="H311" s="425">
        <f t="shared" si="53"/>
        <v>4100.53</v>
      </c>
      <c r="I311" s="419"/>
      <c r="J311" s="422"/>
      <c r="K311" s="423"/>
      <c r="L311" s="425"/>
      <c r="M311" s="425"/>
      <c r="N311" s="611"/>
    </row>
    <row r="312" spans="1:14" s="65" customFormat="1" ht="15" customHeight="1">
      <c r="A312" s="121"/>
      <c r="B312" s="56" t="s">
        <v>421</v>
      </c>
      <c r="C312" s="45" t="s">
        <v>422</v>
      </c>
      <c r="D312" s="107">
        <v>5500</v>
      </c>
      <c r="E312" s="419">
        <v>3674.04</v>
      </c>
      <c r="F312" s="550">
        <f t="shared" si="59"/>
        <v>0.6680072727272727</v>
      </c>
      <c r="G312" s="560">
        <f t="shared" si="57"/>
        <v>0.00021332216498865552</v>
      </c>
      <c r="H312" s="425">
        <f aca="true" t="shared" si="60" ref="H312:H373">E312</f>
        <v>3674.04</v>
      </c>
      <c r="I312" s="419"/>
      <c r="J312" s="422"/>
      <c r="K312" s="423"/>
      <c r="L312" s="425"/>
      <c r="M312" s="425"/>
      <c r="N312" s="611"/>
    </row>
    <row r="313" spans="1:14" s="65" customFormat="1" ht="16.5" customHeight="1">
      <c r="A313" s="121"/>
      <c r="B313" s="56" t="s">
        <v>90</v>
      </c>
      <c r="C313" s="45" t="s">
        <v>91</v>
      </c>
      <c r="D313" s="107">
        <v>500</v>
      </c>
      <c r="E313" s="419">
        <v>0</v>
      </c>
      <c r="F313" s="550">
        <f t="shared" si="59"/>
        <v>0</v>
      </c>
      <c r="G313" s="560">
        <f t="shared" si="57"/>
        <v>0</v>
      </c>
      <c r="H313" s="425">
        <f t="shared" si="60"/>
        <v>0</v>
      </c>
      <c r="I313" s="419"/>
      <c r="J313" s="422"/>
      <c r="K313" s="423"/>
      <c r="L313" s="425"/>
      <c r="M313" s="425"/>
      <c r="N313" s="611"/>
    </row>
    <row r="314" spans="1:14" s="65" customFormat="1" ht="16.5" customHeight="1">
      <c r="A314" s="121"/>
      <c r="B314" s="56" t="s">
        <v>425</v>
      </c>
      <c r="C314" s="45" t="s">
        <v>426</v>
      </c>
      <c r="D314" s="107">
        <v>168693</v>
      </c>
      <c r="E314" s="419">
        <v>126585</v>
      </c>
      <c r="F314" s="550">
        <f t="shared" si="59"/>
        <v>0.7503867973182052</v>
      </c>
      <c r="G314" s="560">
        <f t="shared" si="57"/>
        <v>0.007349780148035667</v>
      </c>
      <c r="H314" s="425">
        <f t="shared" si="60"/>
        <v>126585</v>
      </c>
      <c r="I314" s="419"/>
      <c r="J314" s="422"/>
      <c r="K314" s="423"/>
      <c r="L314" s="425"/>
      <c r="M314" s="425"/>
      <c r="N314" s="611"/>
    </row>
    <row r="315" spans="1:14" s="65" customFormat="1" ht="13.5" customHeight="1">
      <c r="A315" s="121"/>
      <c r="B315" s="56" t="s">
        <v>498</v>
      </c>
      <c r="C315" s="44" t="s">
        <v>679</v>
      </c>
      <c r="D315" s="107">
        <v>3100</v>
      </c>
      <c r="E315" s="419">
        <v>629</v>
      </c>
      <c r="F315" s="550">
        <f t="shared" si="59"/>
        <v>0.20290322580645162</v>
      </c>
      <c r="G315" s="560">
        <f t="shared" si="57"/>
        <v>3.6521007331946395E-05</v>
      </c>
      <c r="H315" s="425">
        <f t="shared" si="60"/>
        <v>629</v>
      </c>
      <c r="I315" s="419"/>
      <c r="J315" s="422"/>
      <c r="K315" s="423"/>
      <c r="L315" s="425"/>
      <c r="M315" s="425"/>
      <c r="N315" s="611"/>
    </row>
    <row r="316" spans="1:14" s="65" customFormat="1" ht="15.75" customHeight="1">
      <c r="A316" s="121"/>
      <c r="B316" s="56" t="s">
        <v>25</v>
      </c>
      <c r="C316" s="45" t="s">
        <v>758</v>
      </c>
      <c r="D316" s="107">
        <v>2000</v>
      </c>
      <c r="E316" s="419">
        <v>0</v>
      </c>
      <c r="F316" s="550">
        <f t="shared" si="59"/>
        <v>0</v>
      </c>
      <c r="G316" s="560">
        <f t="shared" si="57"/>
        <v>0</v>
      </c>
      <c r="H316" s="425">
        <f t="shared" si="60"/>
        <v>0</v>
      </c>
      <c r="I316" s="419"/>
      <c r="J316" s="422"/>
      <c r="K316" s="423"/>
      <c r="L316" s="425"/>
      <c r="M316" s="425"/>
      <c r="N316" s="611"/>
    </row>
    <row r="317" spans="1:14" s="65" customFormat="1" ht="15.75" customHeight="1">
      <c r="A317" s="121"/>
      <c r="B317" s="56" t="s">
        <v>667</v>
      </c>
      <c r="C317" s="44" t="s">
        <v>271</v>
      </c>
      <c r="D317" s="107">
        <v>1200</v>
      </c>
      <c r="E317" s="419">
        <v>1062</v>
      </c>
      <c r="F317" s="550">
        <f t="shared" si="59"/>
        <v>0.885</v>
      </c>
      <c r="G317" s="560">
        <f aca="true" t="shared" si="61" ref="G317:G357">E317/$E$665</f>
        <v>6.166185975600488E-05</v>
      </c>
      <c r="H317" s="425">
        <f t="shared" si="60"/>
        <v>1062</v>
      </c>
      <c r="I317" s="419"/>
      <c r="J317" s="422"/>
      <c r="K317" s="423"/>
      <c r="L317" s="425"/>
      <c r="M317" s="425"/>
      <c r="N317" s="611"/>
    </row>
    <row r="318" spans="1:14" s="65" customFormat="1" ht="15.75" customHeight="1">
      <c r="A318" s="121"/>
      <c r="B318" s="56" t="s">
        <v>668</v>
      </c>
      <c r="C318" s="44" t="s">
        <v>671</v>
      </c>
      <c r="D318" s="107">
        <v>6600</v>
      </c>
      <c r="E318" s="419">
        <v>1287.39</v>
      </c>
      <c r="F318" s="550">
        <f t="shared" si="59"/>
        <v>0.19505909090909093</v>
      </c>
      <c r="G318" s="560">
        <f t="shared" si="61"/>
        <v>7.474845727992762E-05</v>
      </c>
      <c r="H318" s="425">
        <f t="shared" si="60"/>
        <v>1287.39</v>
      </c>
      <c r="I318" s="419"/>
      <c r="J318" s="422"/>
      <c r="K318" s="423"/>
      <c r="L318" s="425"/>
      <c r="M318" s="425"/>
      <c r="N318" s="611"/>
    </row>
    <row r="319" spans="1:14" s="65" customFormat="1" ht="18" customHeight="1">
      <c r="A319" s="121"/>
      <c r="B319" s="56" t="s">
        <v>669</v>
      </c>
      <c r="C319" s="44" t="s">
        <v>287</v>
      </c>
      <c r="D319" s="107">
        <v>7500</v>
      </c>
      <c r="E319" s="419">
        <v>3901.4</v>
      </c>
      <c r="F319" s="550">
        <f t="shared" si="59"/>
        <v>0.5201866666666667</v>
      </c>
      <c r="G319" s="560">
        <f t="shared" si="61"/>
        <v>0.00022652314468180553</v>
      </c>
      <c r="H319" s="425">
        <f t="shared" si="60"/>
        <v>3901.4</v>
      </c>
      <c r="I319" s="419"/>
      <c r="J319" s="422"/>
      <c r="K319" s="423"/>
      <c r="L319" s="425"/>
      <c r="M319" s="425"/>
      <c r="N319" s="611"/>
    </row>
    <row r="320" spans="1:14" s="65" customFormat="1" ht="15" customHeight="1">
      <c r="A320" s="121"/>
      <c r="B320" s="56" t="s">
        <v>443</v>
      </c>
      <c r="C320" s="44" t="s">
        <v>703</v>
      </c>
      <c r="D320" s="107">
        <v>13079</v>
      </c>
      <c r="E320" s="419">
        <v>0</v>
      </c>
      <c r="F320" s="550">
        <f t="shared" si="59"/>
        <v>0</v>
      </c>
      <c r="G320" s="560">
        <f t="shared" si="61"/>
        <v>0</v>
      </c>
      <c r="H320" s="425">
        <f t="shared" si="60"/>
        <v>0</v>
      </c>
      <c r="I320" s="419"/>
      <c r="J320" s="422"/>
      <c r="K320" s="425"/>
      <c r="L320" s="425"/>
      <c r="M320" s="425"/>
      <c r="N320" s="611">
        <f>E320</f>
        <v>0</v>
      </c>
    </row>
    <row r="321" spans="1:14" s="65" customFormat="1" ht="13.5" customHeight="1" hidden="1">
      <c r="A321" s="121"/>
      <c r="B321" s="56"/>
      <c r="C321" s="5" t="s">
        <v>538</v>
      </c>
      <c r="D321" s="107">
        <v>0</v>
      </c>
      <c r="E321" s="419"/>
      <c r="F321" s="550" t="e">
        <f t="shared" si="59"/>
        <v>#DIV/0!</v>
      </c>
      <c r="G321" s="560">
        <f t="shared" si="61"/>
        <v>0</v>
      </c>
      <c r="H321" s="425">
        <f t="shared" si="60"/>
        <v>0</v>
      </c>
      <c r="I321" s="419">
        <v>0</v>
      </c>
      <c r="J321" s="422">
        <f>D321</f>
        <v>0</v>
      </c>
      <c r="K321" s="422">
        <v>0</v>
      </c>
      <c r="L321" s="431"/>
      <c r="M321" s="431"/>
      <c r="N321" s="722"/>
    </row>
    <row r="322" spans="1:14" s="65" customFormat="1" ht="39.75" customHeight="1" hidden="1">
      <c r="A322" s="121"/>
      <c r="B322" s="56"/>
      <c r="C322" s="6" t="s">
        <v>528</v>
      </c>
      <c r="D322" s="107"/>
      <c r="E322" s="419"/>
      <c r="F322" s="550" t="e">
        <f t="shared" si="59"/>
        <v>#DIV/0!</v>
      </c>
      <c r="G322" s="560">
        <f t="shared" si="61"/>
        <v>0</v>
      </c>
      <c r="H322" s="425">
        <f t="shared" si="60"/>
        <v>0</v>
      </c>
      <c r="I322" s="419">
        <v>0</v>
      </c>
      <c r="J322" s="422">
        <f>D322</f>
        <v>0</v>
      </c>
      <c r="K322" s="422">
        <v>0</v>
      </c>
      <c r="L322" s="431"/>
      <c r="M322" s="431"/>
      <c r="N322" s="722"/>
    </row>
    <row r="323" spans="1:14" s="65" customFormat="1" ht="22.5" customHeight="1" hidden="1">
      <c r="A323" s="132" t="s">
        <v>567</v>
      </c>
      <c r="B323" s="133"/>
      <c r="C323" s="4" t="s">
        <v>568</v>
      </c>
      <c r="D323" s="107"/>
      <c r="E323" s="419"/>
      <c r="F323" s="550" t="e">
        <f t="shared" si="59"/>
        <v>#DIV/0!</v>
      </c>
      <c r="G323" s="560">
        <f t="shared" si="61"/>
        <v>0</v>
      </c>
      <c r="H323" s="425">
        <f t="shared" si="60"/>
        <v>0</v>
      </c>
      <c r="I323" s="419">
        <v>0</v>
      </c>
      <c r="J323" s="422" t="e">
        <f>#REF!</f>
        <v>#REF!</v>
      </c>
      <c r="K323" s="422">
        <v>0</v>
      </c>
      <c r="L323" s="431"/>
      <c r="M323" s="431"/>
      <c r="N323" s="722"/>
    </row>
    <row r="324" spans="1:14" s="65" customFormat="1" ht="21.75" customHeight="1" hidden="1">
      <c r="A324" s="132"/>
      <c r="B324" s="56" t="s">
        <v>406</v>
      </c>
      <c r="C324" s="6" t="s">
        <v>407</v>
      </c>
      <c r="D324" s="107"/>
      <c r="E324" s="419"/>
      <c r="F324" s="550" t="e">
        <f t="shared" si="59"/>
        <v>#DIV/0!</v>
      </c>
      <c r="G324" s="560">
        <f t="shared" si="61"/>
        <v>0</v>
      </c>
      <c r="H324" s="425">
        <f t="shared" si="60"/>
        <v>0</v>
      </c>
      <c r="I324" s="419">
        <v>0</v>
      </c>
      <c r="J324" s="422" t="e">
        <f>#REF!</f>
        <v>#REF!</v>
      </c>
      <c r="K324" s="422">
        <v>0</v>
      </c>
      <c r="L324" s="431"/>
      <c r="M324" s="431"/>
      <c r="N324" s="722"/>
    </row>
    <row r="325" spans="1:14" s="65" customFormat="1" ht="21.75" customHeight="1" hidden="1">
      <c r="A325" s="132"/>
      <c r="B325" s="56" t="s">
        <v>409</v>
      </c>
      <c r="C325" s="6" t="s">
        <v>410</v>
      </c>
      <c r="D325" s="107"/>
      <c r="E325" s="419"/>
      <c r="F325" s="550" t="e">
        <f t="shared" si="59"/>
        <v>#DIV/0!</v>
      </c>
      <c r="G325" s="560">
        <f t="shared" si="61"/>
        <v>0</v>
      </c>
      <c r="H325" s="425">
        <f t="shared" si="60"/>
        <v>0</v>
      </c>
      <c r="I325" s="419">
        <v>0</v>
      </c>
      <c r="J325" s="422" t="e">
        <f>#REF!</f>
        <v>#REF!</v>
      </c>
      <c r="K325" s="422">
        <v>0</v>
      </c>
      <c r="L325" s="431"/>
      <c r="M325" s="431"/>
      <c r="N325" s="722"/>
    </row>
    <row r="326" spans="1:14" s="65" customFormat="1" ht="20.25" customHeight="1" hidden="1">
      <c r="A326" s="132"/>
      <c r="B326" s="129" t="s">
        <v>457</v>
      </c>
      <c r="C326" s="6" t="s">
        <v>471</v>
      </c>
      <c r="D326" s="107"/>
      <c r="E326" s="419"/>
      <c r="F326" s="550" t="e">
        <f t="shared" si="59"/>
        <v>#DIV/0!</v>
      </c>
      <c r="G326" s="560">
        <f t="shared" si="61"/>
        <v>0</v>
      </c>
      <c r="H326" s="425">
        <f t="shared" si="60"/>
        <v>0</v>
      </c>
      <c r="I326" s="419">
        <v>0</v>
      </c>
      <c r="J326" s="422" t="e">
        <f>#REF!</f>
        <v>#REF!</v>
      </c>
      <c r="K326" s="422">
        <v>0</v>
      </c>
      <c r="L326" s="431"/>
      <c r="M326" s="431"/>
      <c r="N326" s="722"/>
    </row>
    <row r="327" spans="1:14" s="65" customFormat="1" ht="22.5" customHeight="1" hidden="1">
      <c r="A327" s="132"/>
      <c r="B327" s="129" t="s">
        <v>411</v>
      </c>
      <c r="C327" s="6" t="s">
        <v>412</v>
      </c>
      <c r="D327" s="107"/>
      <c r="E327" s="419"/>
      <c r="F327" s="550" t="e">
        <f t="shared" si="59"/>
        <v>#DIV/0!</v>
      </c>
      <c r="G327" s="560">
        <f t="shared" si="61"/>
        <v>0</v>
      </c>
      <c r="H327" s="425">
        <f t="shared" si="60"/>
        <v>0</v>
      </c>
      <c r="I327" s="419">
        <v>0</v>
      </c>
      <c r="J327" s="422" t="e">
        <f>#REF!</f>
        <v>#REF!</v>
      </c>
      <c r="K327" s="422">
        <v>0</v>
      </c>
      <c r="L327" s="431"/>
      <c r="M327" s="431"/>
      <c r="N327" s="722"/>
    </row>
    <row r="328" spans="1:14" s="65" customFormat="1" ht="20.25" customHeight="1" hidden="1">
      <c r="A328" s="132"/>
      <c r="B328" s="129"/>
      <c r="C328" s="6" t="s">
        <v>448</v>
      </c>
      <c r="D328" s="107"/>
      <c r="E328" s="419"/>
      <c r="F328" s="550" t="e">
        <f t="shared" si="59"/>
        <v>#DIV/0!</v>
      </c>
      <c r="G328" s="560">
        <f t="shared" si="61"/>
        <v>0</v>
      </c>
      <c r="H328" s="425">
        <f t="shared" si="60"/>
        <v>0</v>
      </c>
      <c r="I328" s="419">
        <v>0</v>
      </c>
      <c r="J328" s="422" t="e">
        <f>#REF!</f>
        <v>#REF!</v>
      </c>
      <c r="K328" s="422">
        <v>0</v>
      </c>
      <c r="L328" s="431"/>
      <c r="M328" s="431"/>
      <c r="N328" s="722"/>
    </row>
    <row r="329" spans="1:14" s="65" customFormat="1" ht="18.75" customHeight="1" hidden="1">
      <c r="A329" s="132"/>
      <c r="B329" s="56" t="s">
        <v>112</v>
      </c>
      <c r="C329" s="5" t="s">
        <v>439</v>
      </c>
      <c r="D329" s="107"/>
      <c r="E329" s="419"/>
      <c r="F329" s="550" t="e">
        <f t="shared" si="59"/>
        <v>#DIV/0!</v>
      </c>
      <c r="G329" s="560">
        <f t="shared" si="61"/>
        <v>0</v>
      </c>
      <c r="H329" s="425">
        <f t="shared" si="60"/>
        <v>0</v>
      </c>
      <c r="I329" s="419">
        <v>0</v>
      </c>
      <c r="J329" s="422" t="e">
        <f>#REF!</f>
        <v>#REF!</v>
      </c>
      <c r="K329" s="422">
        <v>0</v>
      </c>
      <c r="L329" s="431"/>
      <c r="M329" s="431"/>
      <c r="N329" s="722"/>
    </row>
    <row r="330" spans="1:14" s="65" customFormat="1" ht="18" customHeight="1" hidden="1">
      <c r="A330" s="132"/>
      <c r="B330" s="56" t="s">
        <v>413</v>
      </c>
      <c r="C330" s="5" t="s">
        <v>440</v>
      </c>
      <c r="D330" s="107"/>
      <c r="E330" s="419"/>
      <c r="F330" s="550" t="e">
        <f t="shared" si="59"/>
        <v>#DIV/0!</v>
      </c>
      <c r="G330" s="560">
        <f t="shared" si="61"/>
        <v>0</v>
      </c>
      <c r="H330" s="425">
        <f t="shared" si="60"/>
        <v>0</v>
      </c>
      <c r="I330" s="419">
        <v>0</v>
      </c>
      <c r="J330" s="422" t="e">
        <f>#REF!</f>
        <v>#REF!</v>
      </c>
      <c r="K330" s="422">
        <v>0</v>
      </c>
      <c r="L330" s="431"/>
      <c r="M330" s="431"/>
      <c r="N330" s="722"/>
    </row>
    <row r="331" spans="1:14" s="65" customFormat="1" ht="18.75" customHeight="1" hidden="1">
      <c r="A331" s="132"/>
      <c r="B331" s="56" t="s">
        <v>525</v>
      </c>
      <c r="C331" s="5" t="s">
        <v>569</v>
      </c>
      <c r="D331" s="109"/>
      <c r="E331" s="435"/>
      <c r="F331" s="550" t="e">
        <f t="shared" si="59"/>
        <v>#DIV/0!</v>
      </c>
      <c r="G331" s="560">
        <f t="shared" si="61"/>
        <v>0</v>
      </c>
      <c r="H331" s="425">
        <f t="shared" si="60"/>
        <v>0</v>
      </c>
      <c r="I331" s="419">
        <v>0</v>
      </c>
      <c r="J331" s="422" t="e">
        <f>#REF!</f>
        <v>#REF!</v>
      </c>
      <c r="K331" s="422">
        <v>0</v>
      </c>
      <c r="L331" s="431"/>
      <c r="M331" s="431"/>
      <c r="N331" s="722"/>
    </row>
    <row r="332" spans="1:14" s="65" customFormat="1" ht="18" customHeight="1" hidden="1">
      <c r="A332" s="132"/>
      <c r="B332" s="56" t="s">
        <v>415</v>
      </c>
      <c r="C332" s="5" t="s">
        <v>416</v>
      </c>
      <c r="D332" s="107"/>
      <c r="E332" s="419"/>
      <c r="F332" s="550" t="e">
        <f t="shared" si="59"/>
        <v>#DIV/0!</v>
      </c>
      <c r="G332" s="560">
        <f t="shared" si="61"/>
        <v>0</v>
      </c>
      <c r="H332" s="425">
        <f t="shared" si="60"/>
        <v>0</v>
      </c>
      <c r="I332" s="419">
        <v>0</v>
      </c>
      <c r="J332" s="422" t="e">
        <f>#REF!</f>
        <v>#REF!</v>
      </c>
      <c r="K332" s="422">
        <v>0</v>
      </c>
      <c r="L332" s="431"/>
      <c r="M332" s="431"/>
      <c r="N332" s="722"/>
    </row>
    <row r="333" spans="1:14" s="65" customFormat="1" ht="18.75" customHeight="1" hidden="1">
      <c r="A333" s="132"/>
      <c r="B333" s="56" t="s">
        <v>417</v>
      </c>
      <c r="C333" s="5" t="s">
        <v>418</v>
      </c>
      <c r="D333" s="107"/>
      <c r="E333" s="419"/>
      <c r="F333" s="550" t="e">
        <f t="shared" si="59"/>
        <v>#DIV/0!</v>
      </c>
      <c r="G333" s="560">
        <f t="shared" si="61"/>
        <v>0</v>
      </c>
      <c r="H333" s="425">
        <f t="shared" si="60"/>
        <v>0</v>
      </c>
      <c r="I333" s="419">
        <v>0</v>
      </c>
      <c r="J333" s="422" t="e">
        <f>#REF!</f>
        <v>#REF!</v>
      </c>
      <c r="K333" s="422">
        <v>0</v>
      </c>
      <c r="L333" s="431"/>
      <c r="M333" s="431"/>
      <c r="N333" s="722"/>
    </row>
    <row r="334" spans="1:14" s="65" customFormat="1" ht="18.75" customHeight="1" hidden="1">
      <c r="A334" s="132"/>
      <c r="B334" s="56" t="s">
        <v>419</v>
      </c>
      <c r="C334" s="5" t="s">
        <v>420</v>
      </c>
      <c r="D334" s="107"/>
      <c r="E334" s="419"/>
      <c r="F334" s="550" t="e">
        <f t="shared" si="59"/>
        <v>#DIV/0!</v>
      </c>
      <c r="G334" s="560">
        <f t="shared" si="61"/>
        <v>0</v>
      </c>
      <c r="H334" s="425">
        <f t="shared" si="60"/>
        <v>0</v>
      </c>
      <c r="I334" s="419">
        <v>0</v>
      </c>
      <c r="J334" s="422" t="e">
        <f>#REF!</f>
        <v>#REF!</v>
      </c>
      <c r="K334" s="422">
        <v>0</v>
      </c>
      <c r="L334" s="431"/>
      <c r="M334" s="431"/>
      <c r="N334" s="722"/>
    </row>
    <row r="335" spans="1:14" s="65" customFormat="1" ht="18.75" customHeight="1" hidden="1">
      <c r="A335" s="132"/>
      <c r="B335" s="56" t="s">
        <v>421</v>
      </c>
      <c r="C335" s="5" t="s">
        <v>570</v>
      </c>
      <c r="D335" s="107"/>
      <c r="E335" s="419"/>
      <c r="F335" s="550" t="e">
        <f t="shared" si="59"/>
        <v>#DIV/0!</v>
      </c>
      <c r="G335" s="560">
        <f t="shared" si="61"/>
        <v>0</v>
      </c>
      <c r="H335" s="425">
        <f t="shared" si="60"/>
        <v>0</v>
      </c>
      <c r="I335" s="419">
        <v>0</v>
      </c>
      <c r="J335" s="422" t="e">
        <f>#REF!</f>
        <v>#REF!</v>
      </c>
      <c r="K335" s="422">
        <v>0</v>
      </c>
      <c r="L335" s="431"/>
      <c r="M335" s="431"/>
      <c r="N335" s="722"/>
    </row>
    <row r="336" spans="1:14" s="65" customFormat="1" ht="18" customHeight="1" hidden="1">
      <c r="A336" s="132"/>
      <c r="B336" s="56" t="s">
        <v>423</v>
      </c>
      <c r="C336" s="5" t="s">
        <v>572</v>
      </c>
      <c r="D336" s="107"/>
      <c r="E336" s="419"/>
      <c r="F336" s="550" t="e">
        <f t="shared" si="59"/>
        <v>#DIV/0!</v>
      </c>
      <c r="G336" s="560">
        <f t="shared" si="61"/>
        <v>0</v>
      </c>
      <c r="H336" s="425">
        <f t="shared" si="60"/>
        <v>0</v>
      </c>
      <c r="I336" s="419">
        <v>0</v>
      </c>
      <c r="J336" s="422" t="e">
        <f>#REF!</f>
        <v>#REF!</v>
      </c>
      <c r="K336" s="422">
        <v>0</v>
      </c>
      <c r="L336" s="431"/>
      <c r="M336" s="431"/>
      <c r="N336" s="722"/>
    </row>
    <row r="337" spans="1:14" s="65" customFormat="1" ht="18" customHeight="1" hidden="1">
      <c r="A337" s="132"/>
      <c r="B337" s="56" t="s">
        <v>425</v>
      </c>
      <c r="C337" s="5" t="s">
        <v>573</v>
      </c>
      <c r="D337" s="107"/>
      <c r="E337" s="419"/>
      <c r="F337" s="550" t="e">
        <f t="shared" si="59"/>
        <v>#DIV/0!</v>
      </c>
      <c r="G337" s="560">
        <f t="shared" si="61"/>
        <v>0</v>
      </c>
      <c r="H337" s="425">
        <f t="shared" si="60"/>
        <v>0</v>
      </c>
      <c r="I337" s="419">
        <v>0</v>
      </c>
      <c r="J337" s="422" t="e">
        <f>#REF!</f>
        <v>#REF!</v>
      </c>
      <c r="K337" s="422">
        <v>0</v>
      </c>
      <c r="L337" s="431"/>
      <c r="M337" s="431"/>
      <c r="N337" s="722"/>
    </row>
    <row r="338" spans="1:14" s="65" customFormat="1" ht="18" customHeight="1" hidden="1">
      <c r="A338" s="132"/>
      <c r="B338" s="56" t="s">
        <v>527</v>
      </c>
      <c r="C338" s="6" t="s">
        <v>574</v>
      </c>
      <c r="D338" s="107"/>
      <c r="E338" s="419"/>
      <c r="F338" s="550" t="e">
        <f t="shared" si="59"/>
        <v>#DIV/0!</v>
      </c>
      <c r="G338" s="560">
        <f t="shared" si="61"/>
        <v>0</v>
      </c>
      <c r="H338" s="425">
        <f t="shared" si="60"/>
        <v>0</v>
      </c>
      <c r="I338" s="419">
        <v>0</v>
      </c>
      <c r="J338" s="422" t="e">
        <f>#REF!</f>
        <v>#REF!</v>
      </c>
      <c r="K338" s="422">
        <v>0</v>
      </c>
      <c r="L338" s="431"/>
      <c r="M338" s="431"/>
      <c r="N338" s="722"/>
    </row>
    <row r="339" spans="1:14" s="65" customFormat="1" ht="17.25" customHeight="1" hidden="1">
      <c r="A339" s="132"/>
      <c r="B339" s="56"/>
      <c r="C339" s="5" t="s">
        <v>537</v>
      </c>
      <c r="D339" s="107"/>
      <c r="E339" s="419"/>
      <c r="F339" s="550" t="e">
        <f t="shared" si="59"/>
        <v>#DIV/0!</v>
      </c>
      <c r="G339" s="560">
        <f t="shared" si="61"/>
        <v>0</v>
      </c>
      <c r="H339" s="425">
        <f t="shared" si="60"/>
        <v>0</v>
      </c>
      <c r="I339" s="419">
        <v>0</v>
      </c>
      <c r="J339" s="422" t="e">
        <f>#REF!</f>
        <v>#REF!</v>
      </c>
      <c r="K339" s="422">
        <v>0</v>
      </c>
      <c r="L339" s="431"/>
      <c r="M339" s="431"/>
      <c r="N339" s="722"/>
    </row>
    <row r="340" spans="1:14" s="65" customFormat="1" ht="13.5" customHeight="1" hidden="1">
      <c r="A340" s="132"/>
      <c r="B340" s="56" t="s">
        <v>443</v>
      </c>
      <c r="C340" s="5" t="s">
        <v>563</v>
      </c>
      <c r="D340" s="107"/>
      <c r="E340" s="419"/>
      <c r="F340" s="550" t="e">
        <f t="shared" si="59"/>
        <v>#DIV/0!</v>
      </c>
      <c r="G340" s="560">
        <f t="shared" si="61"/>
        <v>0</v>
      </c>
      <c r="H340" s="425">
        <f t="shared" si="60"/>
        <v>0</v>
      </c>
      <c r="I340" s="419">
        <v>0</v>
      </c>
      <c r="J340" s="422" t="e">
        <f>#REF!</f>
        <v>#REF!</v>
      </c>
      <c r="K340" s="422">
        <v>0</v>
      </c>
      <c r="L340" s="431"/>
      <c r="M340" s="431"/>
      <c r="N340" s="722"/>
    </row>
    <row r="341" spans="1:14" s="65" customFormat="1" ht="14.25" customHeight="1" hidden="1">
      <c r="A341" s="132"/>
      <c r="B341" s="56" t="s">
        <v>575</v>
      </c>
      <c r="C341" s="6" t="s">
        <v>576</v>
      </c>
      <c r="D341" s="107"/>
      <c r="E341" s="419"/>
      <c r="F341" s="550" t="e">
        <f t="shared" si="59"/>
        <v>#DIV/0!</v>
      </c>
      <c r="G341" s="560">
        <f t="shared" si="61"/>
        <v>0</v>
      </c>
      <c r="H341" s="425">
        <f t="shared" si="60"/>
        <v>0</v>
      </c>
      <c r="I341" s="419">
        <v>0</v>
      </c>
      <c r="J341" s="422" t="e">
        <f>#REF!</f>
        <v>#REF!</v>
      </c>
      <c r="K341" s="422">
        <v>0</v>
      </c>
      <c r="L341" s="431"/>
      <c r="M341" s="431"/>
      <c r="N341" s="722"/>
    </row>
    <row r="342" spans="1:14" s="65" customFormat="1" ht="17.25" customHeight="1" hidden="1">
      <c r="A342" s="132"/>
      <c r="B342" s="56" t="s">
        <v>511</v>
      </c>
      <c r="C342" s="6" t="s">
        <v>32</v>
      </c>
      <c r="D342" s="107"/>
      <c r="E342" s="419"/>
      <c r="F342" s="550" t="e">
        <f t="shared" si="59"/>
        <v>#DIV/0!</v>
      </c>
      <c r="G342" s="560">
        <f t="shared" si="61"/>
        <v>0</v>
      </c>
      <c r="H342" s="425">
        <f t="shared" si="60"/>
        <v>0</v>
      </c>
      <c r="I342" s="419">
        <v>0</v>
      </c>
      <c r="J342" s="422" t="e">
        <f>#REF!</f>
        <v>#REF!</v>
      </c>
      <c r="K342" s="422">
        <v>0</v>
      </c>
      <c r="L342" s="431"/>
      <c r="M342" s="431"/>
      <c r="N342" s="722"/>
    </row>
    <row r="343" spans="1:14" s="65" customFormat="1" ht="17.25" customHeight="1" hidden="1">
      <c r="A343" s="132"/>
      <c r="B343" s="56" t="s">
        <v>419</v>
      </c>
      <c r="C343" s="6" t="s">
        <v>495</v>
      </c>
      <c r="D343" s="107"/>
      <c r="E343" s="419"/>
      <c r="F343" s="550" t="e">
        <f t="shared" si="59"/>
        <v>#DIV/0!</v>
      </c>
      <c r="G343" s="560">
        <f t="shared" si="61"/>
        <v>0</v>
      </c>
      <c r="H343" s="425">
        <f t="shared" si="60"/>
        <v>0</v>
      </c>
      <c r="I343" s="419">
        <v>0</v>
      </c>
      <c r="J343" s="422" t="e">
        <f>#REF!</f>
        <v>#REF!</v>
      </c>
      <c r="K343" s="422">
        <v>0</v>
      </c>
      <c r="L343" s="431"/>
      <c r="M343" s="431"/>
      <c r="N343" s="722"/>
    </row>
    <row r="344" spans="1:14" s="65" customFormat="1" ht="26.25" customHeight="1" hidden="1">
      <c r="A344" s="127" t="s">
        <v>577</v>
      </c>
      <c r="B344" s="56"/>
      <c r="C344" s="3" t="s">
        <v>578</v>
      </c>
      <c r="D344" s="109"/>
      <c r="E344" s="435"/>
      <c r="F344" s="550" t="e">
        <f t="shared" si="59"/>
        <v>#DIV/0!</v>
      </c>
      <c r="G344" s="560">
        <f t="shared" si="61"/>
        <v>0</v>
      </c>
      <c r="H344" s="425">
        <f t="shared" si="60"/>
        <v>0</v>
      </c>
      <c r="I344" s="435">
        <f>I345+I346+I347+I349+I353</f>
        <v>0</v>
      </c>
      <c r="J344" s="435">
        <f>J345+J346+J347+J349+J353</f>
        <v>0</v>
      </c>
      <c r="K344" s="435">
        <f>K345+K346+K347+K349+K353</f>
        <v>0</v>
      </c>
      <c r="L344" s="431"/>
      <c r="M344" s="431"/>
      <c r="N344" s="722"/>
    </row>
    <row r="345" spans="1:14" s="65" customFormat="1" ht="21.75" customHeight="1" hidden="1">
      <c r="A345" s="877"/>
      <c r="B345" s="56" t="s">
        <v>406</v>
      </c>
      <c r="C345" s="6" t="s">
        <v>407</v>
      </c>
      <c r="D345" s="107"/>
      <c r="E345" s="419"/>
      <c r="F345" s="550" t="e">
        <f t="shared" si="59"/>
        <v>#DIV/0!</v>
      </c>
      <c r="G345" s="560">
        <f t="shared" si="61"/>
        <v>0</v>
      </c>
      <c r="H345" s="425">
        <f t="shared" si="60"/>
        <v>0</v>
      </c>
      <c r="I345" s="419">
        <v>0</v>
      </c>
      <c r="J345" s="419">
        <v>0</v>
      </c>
      <c r="K345" s="419">
        <v>0</v>
      </c>
      <c r="L345" s="431"/>
      <c r="M345" s="431"/>
      <c r="N345" s="722"/>
    </row>
    <row r="346" spans="1:14" s="65" customFormat="1" ht="16.5" customHeight="1" hidden="1">
      <c r="A346" s="877"/>
      <c r="B346" s="129" t="s">
        <v>457</v>
      </c>
      <c r="C346" s="6" t="s">
        <v>471</v>
      </c>
      <c r="D346" s="107"/>
      <c r="E346" s="419"/>
      <c r="F346" s="550" t="e">
        <f t="shared" si="59"/>
        <v>#DIV/0!</v>
      </c>
      <c r="G346" s="560">
        <f t="shared" si="61"/>
        <v>0</v>
      </c>
      <c r="H346" s="425">
        <f t="shared" si="60"/>
        <v>0</v>
      </c>
      <c r="I346" s="419">
        <v>0</v>
      </c>
      <c r="J346" s="419">
        <v>0</v>
      </c>
      <c r="K346" s="419">
        <v>0</v>
      </c>
      <c r="L346" s="431"/>
      <c r="M346" s="431"/>
      <c r="N346" s="722"/>
    </row>
    <row r="347" spans="1:14" s="65" customFormat="1" ht="21" customHeight="1" hidden="1">
      <c r="A347" s="877"/>
      <c r="B347" s="129" t="s">
        <v>411</v>
      </c>
      <c r="C347" s="6" t="s">
        <v>412</v>
      </c>
      <c r="D347" s="107"/>
      <c r="E347" s="419"/>
      <c r="F347" s="550" t="e">
        <f t="shared" si="59"/>
        <v>#DIV/0!</v>
      </c>
      <c r="G347" s="560">
        <f t="shared" si="61"/>
        <v>0</v>
      </c>
      <c r="H347" s="425">
        <f t="shared" si="60"/>
        <v>0</v>
      </c>
      <c r="I347" s="419">
        <v>0</v>
      </c>
      <c r="J347" s="419">
        <v>0</v>
      </c>
      <c r="K347" s="419">
        <v>0</v>
      </c>
      <c r="L347" s="431"/>
      <c r="M347" s="431"/>
      <c r="N347" s="722"/>
    </row>
    <row r="348" spans="1:14" s="65" customFormat="1" ht="20.25" customHeight="1" hidden="1">
      <c r="A348" s="877"/>
      <c r="B348" s="56"/>
      <c r="C348" s="5" t="s">
        <v>448</v>
      </c>
      <c r="D348" s="107"/>
      <c r="E348" s="419"/>
      <c r="F348" s="550" t="e">
        <f t="shared" si="59"/>
        <v>#DIV/0!</v>
      </c>
      <c r="G348" s="560">
        <f t="shared" si="61"/>
        <v>0</v>
      </c>
      <c r="H348" s="425">
        <f t="shared" si="60"/>
        <v>0</v>
      </c>
      <c r="I348" s="419">
        <v>0</v>
      </c>
      <c r="J348" s="419">
        <v>0</v>
      </c>
      <c r="K348" s="419">
        <v>0</v>
      </c>
      <c r="L348" s="431"/>
      <c r="M348" s="431"/>
      <c r="N348" s="722"/>
    </row>
    <row r="349" spans="1:14" s="65" customFormat="1" ht="16.5" customHeight="1" hidden="1">
      <c r="A349" s="121"/>
      <c r="B349" s="56" t="s">
        <v>425</v>
      </c>
      <c r="C349" s="5" t="s">
        <v>426</v>
      </c>
      <c r="D349" s="107"/>
      <c r="E349" s="419"/>
      <c r="F349" s="550" t="e">
        <f t="shared" si="59"/>
        <v>#DIV/0!</v>
      </c>
      <c r="G349" s="560">
        <f t="shared" si="61"/>
        <v>0</v>
      </c>
      <c r="H349" s="425">
        <f t="shared" si="60"/>
        <v>0</v>
      </c>
      <c r="I349" s="419">
        <v>0</v>
      </c>
      <c r="J349" s="419">
        <v>0</v>
      </c>
      <c r="K349" s="419">
        <v>0</v>
      </c>
      <c r="L349" s="431"/>
      <c r="M349" s="431"/>
      <c r="N349" s="722"/>
    </row>
    <row r="350" spans="1:14" s="65" customFormat="1" ht="18.75" customHeight="1" hidden="1">
      <c r="A350" s="121"/>
      <c r="B350" s="56"/>
      <c r="C350" s="5"/>
      <c r="D350" s="107"/>
      <c r="E350" s="419"/>
      <c r="F350" s="550" t="e">
        <f t="shared" si="59"/>
        <v>#DIV/0!</v>
      </c>
      <c r="G350" s="560">
        <f t="shared" si="61"/>
        <v>0</v>
      </c>
      <c r="H350" s="425">
        <f t="shared" si="60"/>
        <v>0</v>
      </c>
      <c r="I350" s="419">
        <v>0</v>
      </c>
      <c r="J350" s="419">
        <v>0</v>
      </c>
      <c r="K350" s="419">
        <v>0</v>
      </c>
      <c r="L350" s="431"/>
      <c r="M350" s="431"/>
      <c r="N350" s="722"/>
    </row>
    <row r="351" spans="1:14" s="65" customFormat="1" ht="16.5" customHeight="1" hidden="1">
      <c r="A351" s="121"/>
      <c r="B351" s="56"/>
      <c r="C351" s="5"/>
      <c r="D351" s="107"/>
      <c r="E351" s="419"/>
      <c r="F351" s="550" t="e">
        <f t="shared" si="59"/>
        <v>#DIV/0!</v>
      </c>
      <c r="G351" s="560">
        <f t="shared" si="61"/>
        <v>0</v>
      </c>
      <c r="H351" s="425">
        <f t="shared" si="60"/>
        <v>0</v>
      </c>
      <c r="I351" s="419">
        <v>0</v>
      </c>
      <c r="J351" s="419">
        <v>0</v>
      </c>
      <c r="K351" s="419">
        <v>0</v>
      </c>
      <c r="L351" s="431"/>
      <c r="M351" s="431"/>
      <c r="N351" s="722"/>
    </row>
    <row r="352" spans="1:14" s="65" customFormat="1" ht="19.5" customHeight="1" hidden="1">
      <c r="A352" s="121"/>
      <c r="B352" s="56"/>
      <c r="C352" s="5"/>
      <c r="D352" s="107"/>
      <c r="E352" s="419"/>
      <c r="F352" s="550" t="e">
        <f t="shared" si="59"/>
        <v>#DIV/0!</v>
      </c>
      <c r="G352" s="560">
        <f t="shared" si="61"/>
        <v>0</v>
      </c>
      <c r="H352" s="425">
        <f t="shared" si="60"/>
        <v>0</v>
      </c>
      <c r="I352" s="419">
        <v>0</v>
      </c>
      <c r="J352" s="419">
        <v>0</v>
      </c>
      <c r="K352" s="419">
        <v>0</v>
      </c>
      <c r="L352" s="431"/>
      <c r="M352" s="431"/>
      <c r="N352" s="722"/>
    </row>
    <row r="353" spans="1:14" s="65" customFormat="1" ht="25.5" customHeight="1" hidden="1">
      <c r="A353" s="121"/>
      <c r="B353" s="56" t="s">
        <v>527</v>
      </c>
      <c r="C353" s="6" t="s">
        <v>579</v>
      </c>
      <c r="D353" s="107"/>
      <c r="E353" s="419"/>
      <c r="F353" s="550" t="e">
        <f t="shared" si="59"/>
        <v>#DIV/0!</v>
      </c>
      <c r="G353" s="560">
        <f t="shared" si="61"/>
        <v>0</v>
      </c>
      <c r="H353" s="425">
        <f t="shared" si="60"/>
        <v>0</v>
      </c>
      <c r="I353" s="419">
        <v>0</v>
      </c>
      <c r="J353" s="419">
        <v>0</v>
      </c>
      <c r="K353" s="419">
        <v>0</v>
      </c>
      <c r="L353" s="431"/>
      <c r="M353" s="431"/>
      <c r="N353" s="722"/>
    </row>
    <row r="354" spans="1:14" s="65" customFormat="1" ht="18.75" customHeight="1" hidden="1">
      <c r="A354" s="121"/>
      <c r="B354" s="56"/>
      <c r="C354" s="10" t="s">
        <v>537</v>
      </c>
      <c r="D354" s="107"/>
      <c r="E354" s="419"/>
      <c r="F354" s="550" t="e">
        <f t="shared" si="59"/>
        <v>#DIV/0!</v>
      </c>
      <c r="G354" s="560">
        <f t="shared" si="61"/>
        <v>0</v>
      </c>
      <c r="H354" s="425">
        <f t="shared" si="60"/>
        <v>0</v>
      </c>
      <c r="I354" s="419">
        <v>0</v>
      </c>
      <c r="J354" s="419">
        <v>0</v>
      </c>
      <c r="K354" s="419">
        <v>0</v>
      </c>
      <c r="L354" s="431"/>
      <c r="M354" s="431"/>
      <c r="N354" s="722"/>
    </row>
    <row r="355" spans="1:14" s="65" customFormat="1" ht="18" customHeight="1" hidden="1">
      <c r="A355" s="121"/>
      <c r="B355" s="56"/>
      <c r="C355" s="10" t="s">
        <v>538</v>
      </c>
      <c r="D355" s="107"/>
      <c r="E355" s="419"/>
      <c r="F355" s="550" t="e">
        <f t="shared" si="59"/>
        <v>#DIV/0!</v>
      </c>
      <c r="G355" s="560">
        <f t="shared" si="61"/>
        <v>0</v>
      </c>
      <c r="H355" s="425">
        <f t="shared" si="60"/>
        <v>0</v>
      </c>
      <c r="I355" s="419">
        <v>0</v>
      </c>
      <c r="J355" s="419">
        <v>0</v>
      </c>
      <c r="K355" s="419">
        <v>0</v>
      </c>
      <c r="L355" s="431"/>
      <c r="M355" s="431"/>
      <c r="N355" s="722"/>
    </row>
    <row r="356" spans="1:14" s="65" customFormat="1" ht="15" customHeight="1" hidden="1">
      <c r="A356" s="121"/>
      <c r="B356" s="56"/>
      <c r="C356" s="10" t="s">
        <v>580</v>
      </c>
      <c r="D356" s="107"/>
      <c r="E356" s="419"/>
      <c r="F356" s="550" t="e">
        <f t="shared" si="59"/>
        <v>#DIV/0!</v>
      </c>
      <c r="G356" s="560">
        <f t="shared" si="61"/>
        <v>0</v>
      </c>
      <c r="H356" s="425">
        <f t="shared" si="60"/>
        <v>0</v>
      </c>
      <c r="I356" s="419">
        <v>0</v>
      </c>
      <c r="J356" s="422" t="e">
        <f>#REF!</f>
        <v>#REF!</v>
      </c>
      <c r="K356" s="422">
        <v>0</v>
      </c>
      <c r="L356" s="431"/>
      <c r="M356" s="431"/>
      <c r="N356" s="722"/>
    </row>
    <row r="357" spans="1:14" s="65" customFormat="1" ht="16.5" customHeight="1">
      <c r="A357" s="228" t="s">
        <v>581</v>
      </c>
      <c r="B357" s="125"/>
      <c r="C357" s="99" t="s">
        <v>582</v>
      </c>
      <c r="D357" s="291">
        <f>SUM(D358:D370)</f>
        <v>1033814</v>
      </c>
      <c r="E357" s="417">
        <f aca="true" t="shared" si="62" ref="E357:N357">SUM(E358:E370)</f>
        <v>511231.94</v>
      </c>
      <c r="F357" s="587">
        <f t="shared" si="59"/>
        <v>0.49451055992664056</v>
      </c>
      <c r="G357" s="587">
        <f t="shared" si="61"/>
        <v>0.029683156485000285</v>
      </c>
      <c r="H357" s="417">
        <f t="shared" si="62"/>
        <v>511231.94</v>
      </c>
      <c r="I357" s="417">
        <f t="shared" si="62"/>
        <v>317081.06</v>
      </c>
      <c r="J357" s="417">
        <f t="shared" si="62"/>
        <v>56373.75</v>
      </c>
      <c r="K357" s="417">
        <f t="shared" si="62"/>
        <v>93875</v>
      </c>
      <c r="L357" s="417">
        <f t="shared" si="62"/>
        <v>0</v>
      </c>
      <c r="M357" s="417">
        <f t="shared" si="62"/>
        <v>0</v>
      </c>
      <c r="N357" s="421">
        <f t="shared" si="62"/>
        <v>0</v>
      </c>
    </row>
    <row r="358" spans="1:14" s="65" customFormat="1" ht="24" customHeight="1">
      <c r="A358" s="132"/>
      <c r="B358" s="56" t="s">
        <v>527</v>
      </c>
      <c r="C358" s="44" t="s">
        <v>82</v>
      </c>
      <c r="D358" s="693">
        <v>224218</v>
      </c>
      <c r="E358" s="694">
        <v>93875</v>
      </c>
      <c r="F358" s="550">
        <f t="shared" si="59"/>
        <v>0.41867735864203587</v>
      </c>
      <c r="G358" s="560">
        <f aca="true" t="shared" si="63" ref="G358:G380">E358/$E$665</f>
        <v>0.005450571642744782</v>
      </c>
      <c r="H358" s="425">
        <f t="shared" si="60"/>
        <v>93875</v>
      </c>
      <c r="I358" s="441"/>
      <c r="J358" s="441"/>
      <c r="K358" s="694">
        <f>H358</f>
        <v>93875</v>
      </c>
      <c r="L358" s="441"/>
      <c r="M358" s="425"/>
      <c r="N358" s="434"/>
    </row>
    <row r="359" spans="1:14" s="65" customFormat="1" ht="18" customHeight="1">
      <c r="A359" s="132"/>
      <c r="B359" s="56" t="s">
        <v>406</v>
      </c>
      <c r="C359" s="44" t="s">
        <v>742</v>
      </c>
      <c r="D359" s="107">
        <v>580228</v>
      </c>
      <c r="E359" s="419">
        <v>268509.61</v>
      </c>
      <c r="F359" s="550">
        <f t="shared" si="59"/>
        <v>0.4627656886603197</v>
      </c>
      <c r="G359" s="560">
        <f t="shared" si="63"/>
        <v>0.015590208959472284</v>
      </c>
      <c r="H359" s="425">
        <f t="shared" si="60"/>
        <v>268509.61</v>
      </c>
      <c r="I359" s="419">
        <f>H359</f>
        <v>268509.61</v>
      </c>
      <c r="J359" s="422"/>
      <c r="K359" s="423"/>
      <c r="L359" s="425"/>
      <c r="M359" s="425"/>
      <c r="N359" s="611"/>
    </row>
    <row r="360" spans="1:14" s="65" customFormat="1" ht="16.5" customHeight="1">
      <c r="A360" s="132"/>
      <c r="B360" s="56" t="s">
        <v>409</v>
      </c>
      <c r="C360" s="44" t="s">
        <v>410</v>
      </c>
      <c r="D360" s="107">
        <v>48571</v>
      </c>
      <c r="E360" s="419">
        <v>48571.45</v>
      </c>
      <c r="F360" s="550">
        <f t="shared" si="59"/>
        <v>1.0000092647876304</v>
      </c>
      <c r="G360" s="560">
        <f t="shared" si="63"/>
        <v>0.002820156250513939</v>
      </c>
      <c r="H360" s="425">
        <f t="shared" si="60"/>
        <v>48571.45</v>
      </c>
      <c r="I360" s="419">
        <f>H360</f>
        <v>48571.45</v>
      </c>
      <c r="J360" s="422"/>
      <c r="K360" s="423"/>
      <c r="L360" s="425"/>
      <c r="M360" s="425"/>
      <c r="N360" s="611"/>
    </row>
    <row r="361" spans="1:14" s="65" customFormat="1" ht="16.5" customHeight="1">
      <c r="A361" s="132"/>
      <c r="B361" s="129" t="s">
        <v>457</v>
      </c>
      <c r="C361" s="44" t="s">
        <v>471</v>
      </c>
      <c r="D361" s="107">
        <v>100540</v>
      </c>
      <c r="E361" s="419">
        <v>48743.57</v>
      </c>
      <c r="F361" s="550">
        <f t="shared" si="59"/>
        <v>0.4848176845036801</v>
      </c>
      <c r="G361" s="560">
        <f t="shared" si="63"/>
        <v>0.0028301498845075394</v>
      </c>
      <c r="H361" s="425">
        <f t="shared" si="60"/>
        <v>48743.57</v>
      </c>
      <c r="I361" s="419"/>
      <c r="J361" s="422">
        <f>H361</f>
        <v>48743.57</v>
      </c>
      <c r="K361" s="423"/>
      <c r="L361" s="425"/>
      <c r="M361" s="425"/>
      <c r="N361" s="611"/>
    </row>
    <row r="362" spans="1:14" s="65" customFormat="1" ht="16.5" customHeight="1">
      <c r="A362" s="132"/>
      <c r="B362" s="129" t="s">
        <v>411</v>
      </c>
      <c r="C362" s="44" t="s">
        <v>412</v>
      </c>
      <c r="D362" s="107">
        <v>16500</v>
      </c>
      <c r="E362" s="419">
        <v>7630.18</v>
      </c>
      <c r="F362" s="550">
        <f t="shared" si="59"/>
        <v>0.4624351515151515</v>
      </c>
      <c r="G362" s="560">
        <f t="shared" si="63"/>
        <v>0.0004430236243625926</v>
      </c>
      <c r="H362" s="425">
        <f t="shared" si="60"/>
        <v>7630.18</v>
      </c>
      <c r="I362" s="419"/>
      <c r="J362" s="422">
        <f>H362</f>
        <v>7630.18</v>
      </c>
      <c r="K362" s="423"/>
      <c r="L362" s="425"/>
      <c r="M362" s="425"/>
      <c r="N362" s="611"/>
    </row>
    <row r="363" spans="1:14" s="65" customFormat="1" ht="14.25" customHeight="1">
      <c r="A363" s="132"/>
      <c r="B363" s="56" t="s">
        <v>413</v>
      </c>
      <c r="C363" s="45" t="s">
        <v>440</v>
      </c>
      <c r="D363" s="107">
        <v>10000</v>
      </c>
      <c r="E363" s="419">
        <v>10000</v>
      </c>
      <c r="F363" s="550">
        <f t="shared" si="59"/>
        <v>1</v>
      </c>
      <c r="G363" s="560">
        <f t="shared" si="63"/>
        <v>0.0005806201483616279</v>
      </c>
      <c r="H363" s="425">
        <f t="shared" si="60"/>
        <v>10000</v>
      </c>
      <c r="I363" s="419"/>
      <c r="J363" s="422"/>
      <c r="K363" s="423"/>
      <c r="L363" s="425"/>
      <c r="M363" s="425"/>
      <c r="N363" s="611"/>
    </row>
    <row r="364" spans="1:14" s="65" customFormat="1" ht="18" customHeight="1">
      <c r="A364" s="132"/>
      <c r="B364" s="56" t="s">
        <v>415</v>
      </c>
      <c r="C364" s="45" t="s">
        <v>416</v>
      </c>
      <c r="D364" s="107">
        <v>5650</v>
      </c>
      <c r="E364" s="419">
        <v>1114.51</v>
      </c>
      <c r="F364" s="550">
        <f t="shared" si="59"/>
        <v>0.197258407079646</v>
      </c>
      <c r="G364" s="560">
        <f t="shared" si="63"/>
        <v>6.471069615505179E-05</v>
      </c>
      <c r="H364" s="425">
        <f t="shared" si="60"/>
        <v>1114.51</v>
      </c>
      <c r="I364" s="419"/>
      <c r="J364" s="422"/>
      <c r="K364" s="423"/>
      <c r="L364" s="425"/>
      <c r="M364" s="425"/>
      <c r="N364" s="611"/>
    </row>
    <row r="365" spans="1:14" s="65" customFormat="1" ht="16.5" customHeight="1">
      <c r="A365" s="132"/>
      <c r="B365" s="56" t="s">
        <v>477</v>
      </c>
      <c r="C365" s="45" t="s">
        <v>478</v>
      </c>
      <c r="D365" s="107">
        <v>2000</v>
      </c>
      <c r="E365" s="419">
        <v>680</v>
      </c>
      <c r="F365" s="550">
        <f aca="true" t="shared" si="64" ref="F365:F443">E365/D365</f>
        <v>0.34</v>
      </c>
      <c r="G365" s="560">
        <f t="shared" si="63"/>
        <v>3.94821700885907E-05</v>
      </c>
      <c r="H365" s="425">
        <f t="shared" si="60"/>
        <v>680</v>
      </c>
      <c r="I365" s="419"/>
      <c r="J365" s="422"/>
      <c r="K365" s="423"/>
      <c r="L365" s="425"/>
      <c r="M365" s="425"/>
      <c r="N365" s="611"/>
    </row>
    <row r="366" spans="1:14" s="65" customFormat="1" ht="16.5" customHeight="1">
      <c r="A366" s="132"/>
      <c r="B366" s="56" t="s">
        <v>419</v>
      </c>
      <c r="C366" s="45" t="s">
        <v>420</v>
      </c>
      <c r="D366" s="107">
        <v>7205</v>
      </c>
      <c r="E366" s="419">
        <v>5061.14</v>
      </c>
      <c r="F366" s="550">
        <f t="shared" si="64"/>
        <v>0.7024482997918113</v>
      </c>
      <c r="G366" s="560">
        <f t="shared" si="63"/>
        <v>0.000293859985767897</v>
      </c>
      <c r="H366" s="425">
        <f t="shared" si="60"/>
        <v>5061.14</v>
      </c>
      <c r="I366" s="419"/>
      <c r="J366" s="422"/>
      <c r="K366" s="423"/>
      <c r="L366" s="425"/>
      <c r="M366" s="425"/>
      <c r="N366" s="611"/>
    </row>
    <row r="367" spans="1:14" s="65" customFormat="1" ht="16.5" customHeight="1">
      <c r="A367" s="132"/>
      <c r="B367" s="56" t="s">
        <v>9</v>
      </c>
      <c r="C367" s="45" t="s">
        <v>10</v>
      </c>
      <c r="D367" s="107">
        <v>800</v>
      </c>
      <c r="E367" s="419">
        <v>1.22</v>
      </c>
      <c r="F367" s="550">
        <f t="shared" si="64"/>
        <v>0.0015249999999999999</v>
      </c>
      <c r="G367" s="560">
        <f t="shared" si="63"/>
        <v>7.083565810011861E-08</v>
      </c>
      <c r="H367" s="425">
        <f t="shared" si="60"/>
        <v>1.22</v>
      </c>
      <c r="I367" s="419"/>
      <c r="J367" s="422"/>
      <c r="K367" s="423"/>
      <c r="L367" s="425"/>
      <c r="M367" s="425"/>
      <c r="N367" s="611"/>
    </row>
    <row r="368" spans="1:14" s="65" customFormat="1" ht="16.5" customHeight="1">
      <c r="A368" s="132"/>
      <c r="B368" s="56" t="s">
        <v>666</v>
      </c>
      <c r="C368" s="44" t="s">
        <v>670</v>
      </c>
      <c r="D368" s="107">
        <v>1000</v>
      </c>
      <c r="E368" s="419">
        <v>493.26</v>
      </c>
      <c r="F368" s="550">
        <f t="shared" si="64"/>
        <v>0.49326</v>
      </c>
      <c r="G368" s="560">
        <f t="shared" si="63"/>
        <v>2.863966943808566E-05</v>
      </c>
      <c r="H368" s="425">
        <f t="shared" si="60"/>
        <v>493.26</v>
      </c>
      <c r="I368" s="419"/>
      <c r="J368" s="422"/>
      <c r="K368" s="423"/>
      <c r="L368" s="425"/>
      <c r="M368" s="425"/>
      <c r="N368" s="611"/>
    </row>
    <row r="369" spans="1:14" s="65" customFormat="1" ht="15.75" customHeight="1">
      <c r="A369" s="132"/>
      <c r="B369" s="56" t="s">
        <v>425</v>
      </c>
      <c r="C369" s="45" t="s">
        <v>426</v>
      </c>
      <c r="D369" s="107">
        <v>35402</v>
      </c>
      <c r="E369" s="419">
        <v>26552</v>
      </c>
      <c r="F369" s="550">
        <f t="shared" si="64"/>
        <v>0.7500141234958477</v>
      </c>
      <c r="G369" s="560">
        <f t="shared" si="63"/>
        <v>0.0015416626179297944</v>
      </c>
      <c r="H369" s="425">
        <f t="shared" si="60"/>
        <v>26552</v>
      </c>
      <c r="I369" s="419"/>
      <c r="J369" s="422"/>
      <c r="K369" s="423"/>
      <c r="L369" s="425"/>
      <c r="M369" s="425"/>
      <c r="N369" s="611"/>
    </row>
    <row r="370" spans="1:14" s="65" customFormat="1" ht="17.25" customHeight="1">
      <c r="A370" s="132"/>
      <c r="B370" s="56" t="s">
        <v>668</v>
      </c>
      <c r="C370" s="44" t="s">
        <v>671</v>
      </c>
      <c r="D370" s="107">
        <v>1700</v>
      </c>
      <c r="E370" s="419">
        <v>0</v>
      </c>
      <c r="F370" s="550">
        <f t="shared" si="64"/>
        <v>0</v>
      </c>
      <c r="G370" s="560">
        <f t="shared" si="63"/>
        <v>0</v>
      </c>
      <c r="H370" s="425">
        <f t="shared" si="60"/>
        <v>0</v>
      </c>
      <c r="I370" s="419"/>
      <c r="J370" s="422"/>
      <c r="K370" s="423"/>
      <c r="L370" s="425"/>
      <c r="M370" s="425"/>
      <c r="N370" s="611"/>
    </row>
    <row r="371" spans="1:14" s="65" customFormat="1" ht="17.25" customHeight="1">
      <c r="A371" s="228" t="s">
        <v>585</v>
      </c>
      <c r="B371" s="120"/>
      <c r="C371" s="93" t="s">
        <v>598</v>
      </c>
      <c r="D371" s="291">
        <f>SUM(D372:D373)</f>
        <v>170</v>
      </c>
      <c r="E371" s="417">
        <f>SUM(E372:E373)</f>
        <v>0</v>
      </c>
      <c r="F371" s="587">
        <f t="shared" si="64"/>
        <v>0</v>
      </c>
      <c r="G371" s="587">
        <f t="shared" si="63"/>
        <v>0</v>
      </c>
      <c r="H371" s="420">
        <f t="shared" si="60"/>
        <v>0</v>
      </c>
      <c r="I371" s="420">
        <f aca="true" t="shared" si="65" ref="I371:N371">SUM(I372:I373)</f>
        <v>0</v>
      </c>
      <c r="J371" s="420">
        <f t="shared" si="65"/>
        <v>0</v>
      </c>
      <c r="K371" s="420">
        <f t="shared" si="65"/>
        <v>0</v>
      </c>
      <c r="L371" s="420">
        <f t="shared" si="65"/>
        <v>0</v>
      </c>
      <c r="M371" s="420">
        <f t="shared" si="65"/>
        <v>0</v>
      </c>
      <c r="N371" s="421">
        <f t="shared" si="65"/>
        <v>0</v>
      </c>
    </row>
    <row r="372" spans="1:14" s="65" customFormat="1" ht="16.5" customHeight="1">
      <c r="A372" s="132"/>
      <c r="B372" s="56" t="s">
        <v>7</v>
      </c>
      <c r="C372" s="44" t="s">
        <v>8</v>
      </c>
      <c r="D372" s="107">
        <v>120</v>
      </c>
      <c r="E372" s="419">
        <v>0</v>
      </c>
      <c r="F372" s="550">
        <f t="shared" si="64"/>
        <v>0</v>
      </c>
      <c r="G372" s="560">
        <f t="shared" si="63"/>
        <v>0</v>
      </c>
      <c r="H372" s="425">
        <f t="shared" si="60"/>
        <v>0</v>
      </c>
      <c r="I372" s="419">
        <f>H372</f>
        <v>0</v>
      </c>
      <c r="J372" s="422"/>
      <c r="K372" s="423"/>
      <c r="L372" s="425"/>
      <c r="M372" s="425"/>
      <c r="N372" s="611"/>
    </row>
    <row r="373" spans="1:14" s="65" customFormat="1" ht="16.5" customHeight="1">
      <c r="A373" s="132"/>
      <c r="B373" s="56" t="s">
        <v>413</v>
      </c>
      <c r="C373" s="44" t="s">
        <v>440</v>
      </c>
      <c r="D373" s="107">
        <v>50</v>
      </c>
      <c r="E373" s="419">
        <v>0</v>
      </c>
      <c r="F373" s="550">
        <f t="shared" si="64"/>
        <v>0</v>
      </c>
      <c r="G373" s="560">
        <f t="shared" si="63"/>
        <v>0</v>
      </c>
      <c r="H373" s="425">
        <f t="shared" si="60"/>
        <v>0</v>
      </c>
      <c r="I373" s="419"/>
      <c r="J373" s="422"/>
      <c r="K373" s="423"/>
      <c r="L373" s="425"/>
      <c r="M373" s="425"/>
      <c r="N373" s="611"/>
    </row>
    <row r="374" spans="1:14" s="65" customFormat="1" ht="23.25" customHeight="1">
      <c r="A374" s="228" t="s">
        <v>599</v>
      </c>
      <c r="B374" s="120"/>
      <c r="C374" s="93" t="s">
        <v>600</v>
      </c>
      <c r="D374" s="291">
        <f>SUM(D375:D381)</f>
        <v>62502</v>
      </c>
      <c r="E374" s="417">
        <f aca="true" t="shared" si="66" ref="E374:N374">SUM(E375:E381)</f>
        <v>24011.19</v>
      </c>
      <c r="F374" s="587">
        <f t="shared" si="64"/>
        <v>0.3841667466641067</v>
      </c>
      <c r="G374" s="587">
        <f t="shared" si="63"/>
        <v>0.0013941380700139235</v>
      </c>
      <c r="H374" s="417">
        <f t="shared" si="66"/>
        <v>24011.19</v>
      </c>
      <c r="I374" s="417">
        <f t="shared" si="66"/>
        <v>12480</v>
      </c>
      <c r="J374" s="417">
        <f t="shared" si="66"/>
        <v>2220.19</v>
      </c>
      <c r="K374" s="417">
        <f t="shared" si="66"/>
        <v>6000</v>
      </c>
      <c r="L374" s="417">
        <f t="shared" si="66"/>
        <v>0</v>
      </c>
      <c r="M374" s="417">
        <f t="shared" si="66"/>
        <v>0</v>
      </c>
      <c r="N374" s="421">
        <f t="shared" si="66"/>
        <v>0</v>
      </c>
    </row>
    <row r="375" spans="1:14" s="65" customFormat="1" ht="17.25" customHeight="1">
      <c r="A375" s="132"/>
      <c r="B375" s="56" t="s">
        <v>583</v>
      </c>
      <c r="C375" s="44" t="s">
        <v>835</v>
      </c>
      <c r="D375" s="107">
        <v>12000</v>
      </c>
      <c r="E375" s="419">
        <v>6000</v>
      </c>
      <c r="F375" s="550">
        <f t="shared" si="64"/>
        <v>0.5</v>
      </c>
      <c r="G375" s="560">
        <f t="shared" si="63"/>
        <v>0.00034837208901697674</v>
      </c>
      <c r="H375" s="425">
        <f aca="true" t="shared" si="67" ref="H375:H381">E375</f>
        <v>6000</v>
      </c>
      <c r="I375" s="419"/>
      <c r="J375" s="422"/>
      <c r="K375" s="423">
        <f>H375</f>
        <v>6000</v>
      </c>
      <c r="L375" s="425"/>
      <c r="M375" s="425"/>
      <c r="N375" s="611"/>
    </row>
    <row r="376" spans="1:14" s="65" customFormat="1" ht="15" customHeight="1">
      <c r="A376" s="132"/>
      <c r="B376" s="56" t="s">
        <v>24</v>
      </c>
      <c r="C376" s="44" t="s">
        <v>836</v>
      </c>
      <c r="D376" s="107">
        <v>8800</v>
      </c>
      <c r="E376" s="419">
        <v>0</v>
      </c>
      <c r="F376" s="550">
        <f t="shared" si="64"/>
        <v>0</v>
      </c>
      <c r="G376" s="560">
        <f t="shared" si="63"/>
        <v>0</v>
      </c>
      <c r="H376" s="425">
        <f t="shared" si="67"/>
        <v>0</v>
      </c>
      <c r="I376" s="419"/>
      <c r="J376" s="422"/>
      <c r="K376" s="423"/>
      <c r="L376" s="425"/>
      <c r="M376" s="425"/>
      <c r="N376" s="611"/>
    </row>
    <row r="377" spans="1:14" s="65" customFormat="1" ht="15.75" customHeight="1">
      <c r="A377" s="132"/>
      <c r="B377" s="56" t="s">
        <v>406</v>
      </c>
      <c r="C377" s="44" t="s">
        <v>742</v>
      </c>
      <c r="D377" s="107">
        <v>24960</v>
      </c>
      <c r="E377" s="419">
        <v>12480</v>
      </c>
      <c r="F377" s="550">
        <f t="shared" si="64"/>
        <v>0.5</v>
      </c>
      <c r="G377" s="560">
        <f t="shared" si="63"/>
        <v>0.0007246139451553116</v>
      </c>
      <c r="H377" s="425">
        <f t="shared" si="67"/>
        <v>12480</v>
      </c>
      <c r="I377" s="419">
        <f>H377</f>
        <v>12480</v>
      </c>
      <c r="J377" s="422"/>
      <c r="K377" s="423"/>
      <c r="L377" s="425"/>
      <c r="M377" s="425"/>
      <c r="N377" s="611"/>
    </row>
    <row r="378" spans="1:14" s="65" customFormat="1" ht="15" customHeight="1">
      <c r="A378" s="132"/>
      <c r="B378" s="56" t="s">
        <v>436</v>
      </c>
      <c r="C378" s="44" t="s">
        <v>471</v>
      </c>
      <c r="D378" s="107">
        <v>3830</v>
      </c>
      <c r="E378" s="419">
        <v>1914.43</v>
      </c>
      <c r="F378" s="550">
        <f t="shared" si="64"/>
        <v>0.49985117493472586</v>
      </c>
      <c r="G378" s="560">
        <f t="shared" si="63"/>
        <v>0.00011115566306279513</v>
      </c>
      <c r="H378" s="425">
        <f t="shared" si="67"/>
        <v>1914.43</v>
      </c>
      <c r="I378" s="419"/>
      <c r="J378" s="422">
        <f>H378</f>
        <v>1914.43</v>
      </c>
      <c r="K378" s="423"/>
      <c r="L378" s="425"/>
      <c r="M378" s="425"/>
      <c r="N378" s="611"/>
    </row>
    <row r="379" spans="1:14" s="65" customFormat="1" ht="15.75" customHeight="1">
      <c r="A379" s="132"/>
      <c r="B379" s="56" t="s">
        <v>411</v>
      </c>
      <c r="C379" s="44" t="s">
        <v>412</v>
      </c>
      <c r="D379" s="107">
        <v>612</v>
      </c>
      <c r="E379" s="419">
        <v>305.76</v>
      </c>
      <c r="F379" s="550">
        <f t="shared" si="64"/>
        <v>0.49960784313725487</v>
      </c>
      <c r="G379" s="560">
        <f t="shared" si="63"/>
        <v>1.7753041656305136E-05</v>
      </c>
      <c r="H379" s="425">
        <f t="shared" si="67"/>
        <v>305.76</v>
      </c>
      <c r="I379" s="419"/>
      <c r="J379" s="422">
        <f>H379</f>
        <v>305.76</v>
      </c>
      <c r="K379" s="423"/>
      <c r="L379" s="425"/>
      <c r="M379" s="425"/>
      <c r="N379" s="611"/>
    </row>
    <row r="380" spans="1:14" s="65" customFormat="1" ht="15.75" customHeight="1">
      <c r="A380" s="132"/>
      <c r="B380" s="56" t="s">
        <v>419</v>
      </c>
      <c r="C380" s="45" t="s">
        <v>420</v>
      </c>
      <c r="D380" s="107">
        <v>800</v>
      </c>
      <c r="E380" s="419">
        <v>800</v>
      </c>
      <c r="F380" s="550">
        <f t="shared" si="64"/>
        <v>1</v>
      </c>
      <c r="G380" s="560">
        <f t="shared" si="63"/>
        <v>4.644961186893023E-05</v>
      </c>
      <c r="H380" s="425">
        <f t="shared" si="67"/>
        <v>800</v>
      </c>
      <c r="I380" s="419"/>
      <c r="J380" s="422"/>
      <c r="K380" s="423"/>
      <c r="L380" s="425"/>
      <c r="M380" s="425"/>
      <c r="N380" s="611"/>
    </row>
    <row r="381" spans="1:14" s="65" customFormat="1" ht="15.75" customHeight="1">
      <c r="A381" s="132"/>
      <c r="B381" s="56" t="s">
        <v>667</v>
      </c>
      <c r="C381" s="44" t="s">
        <v>271</v>
      </c>
      <c r="D381" s="107">
        <v>11500</v>
      </c>
      <c r="E381" s="419">
        <v>2511</v>
      </c>
      <c r="F381" s="550">
        <f t="shared" si="64"/>
        <v>0.21834782608695652</v>
      </c>
      <c r="G381" s="560">
        <f aca="true" t="shared" si="68" ref="G381:G395">E381/$E$665</f>
        <v>0.00014579371925360477</v>
      </c>
      <c r="H381" s="425">
        <f t="shared" si="67"/>
        <v>2511</v>
      </c>
      <c r="I381" s="419"/>
      <c r="J381" s="422"/>
      <c r="K381" s="423"/>
      <c r="L381" s="425"/>
      <c r="M381" s="425"/>
      <c r="N381" s="611"/>
    </row>
    <row r="382" spans="1:14" s="65" customFormat="1" ht="15.75" customHeight="1">
      <c r="A382" s="228" t="s">
        <v>704</v>
      </c>
      <c r="B382" s="120"/>
      <c r="C382" s="120" t="s">
        <v>989</v>
      </c>
      <c r="D382" s="695">
        <f>D383</f>
        <v>116148</v>
      </c>
      <c r="E382" s="696">
        <f>E383</f>
        <v>0</v>
      </c>
      <c r="F382" s="587">
        <f t="shared" si="64"/>
        <v>0</v>
      </c>
      <c r="G382" s="587">
        <f t="shared" si="68"/>
        <v>0</v>
      </c>
      <c r="H382" s="696">
        <f>H383</f>
        <v>0</v>
      </c>
      <c r="I382" s="696">
        <f aca="true" t="shared" si="69" ref="I382:N382">I383</f>
        <v>0</v>
      </c>
      <c r="J382" s="696">
        <f t="shared" si="69"/>
        <v>0</v>
      </c>
      <c r="K382" s="696">
        <f t="shared" si="69"/>
        <v>0</v>
      </c>
      <c r="L382" s="696">
        <f t="shared" si="69"/>
        <v>0</v>
      </c>
      <c r="M382" s="696">
        <f t="shared" si="69"/>
        <v>0</v>
      </c>
      <c r="N382" s="705">
        <f t="shared" si="69"/>
        <v>0</v>
      </c>
    </row>
    <row r="383" spans="1:14" s="65" customFormat="1" ht="15.75" customHeight="1">
      <c r="A383" s="132"/>
      <c r="B383" s="56" t="s">
        <v>443</v>
      </c>
      <c r="C383" s="44" t="s">
        <v>703</v>
      </c>
      <c r="D383" s="107">
        <v>116148</v>
      </c>
      <c r="E383" s="419">
        <v>0</v>
      </c>
      <c r="F383" s="550">
        <f t="shared" si="64"/>
        <v>0</v>
      </c>
      <c r="G383" s="560">
        <f t="shared" si="68"/>
        <v>0</v>
      </c>
      <c r="H383" s="425"/>
      <c r="I383" s="419"/>
      <c r="J383" s="422"/>
      <c r="K383" s="423"/>
      <c r="L383" s="425"/>
      <c r="M383" s="425"/>
      <c r="N383" s="611">
        <f>E383</f>
        <v>0</v>
      </c>
    </row>
    <row r="384" spans="1:14" s="65" customFormat="1" ht="15.75" customHeight="1">
      <c r="A384" s="228" t="s">
        <v>705</v>
      </c>
      <c r="B384" s="120"/>
      <c r="C384" s="120" t="s">
        <v>990</v>
      </c>
      <c r="D384" s="695">
        <f>SUM(D385:D395)</f>
        <v>454211</v>
      </c>
      <c r="E384" s="696">
        <f>SUM(E385:E395)</f>
        <v>236248.80000000002</v>
      </c>
      <c r="F384" s="587">
        <f t="shared" si="64"/>
        <v>0.5201300717067618</v>
      </c>
      <c r="G384" s="587">
        <f t="shared" si="68"/>
        <v>0.013717081330625658</v>
      </c>
      <c r="H384" s="696">
        <f>SUM(H385:H395)</f>
        <v>236248.80000000002</v>
      </c>
      <c r="I384" s="696">
        <f aca="true" t="shared" si="70" ref="I384:N384">SUM(I385:I395)</f>
        <v>136069.92</v>
      </c>
      <c r="J384" s="696">
        <f t="shared" si="70"/>
        <v>22353.739999999998</v>
      </c>
      <c r="K384" s="696">
        <f t="shared" si="70"/>
        <v>0</v>
      </c>
      <c r="L384" s="696">
        <f t="shared" si="70"/>
        <v>0</v>
      </c>
      <c r="M384" s="696">
        <f t="shared" si="70"/>
        <v>0</v>
      </c>
      <c r="N384" s="705">
        <f t="shared" si="70"/>
        <v>0</v>
      </c>
    </row>
    <row r="385" spans="1:14" s="65" customFormat="1" ht="15.75" customHeight="1">
      <c r="A385" s="132"/>
      <c r="B385" s="56" t="s">
        <v>406</v>
      </c>
      <c r="C385" s="44" t="s">
        <v>742</v>
      </c>
      <c r="D385" s="107">
        <v>239543</v>
      </c>
      <c r="E385" s="419">
        <v>127126.94</v>
      </c>
      <c r="F385" s="550">
        <f t="shared" si="64"/>
        <v>0.5307061362678099</v>
      </c>
      <c r="G385" s="560">
        <f t="shared" si="68"/>
        <v>0.007381246276355977</v>
      </c>
      <c r="H385" s="425">
        <f>E385</f>
        <v>127126.94</v>
      </c>
      <c r="I385" s="419">
        <f>H385</f>
        <v>127126.94</v>
      </c>
      <c r="J385" s="422"/>
      <c r="K385" s="423"/>
      <c r="L385" s="425"/>
      <c r="M385" s="425"/>
      <c r="N385" s="611"/>
    </row>
    <row r="386" spans="1:14" s="65" customFormat="1" ht="15.75" customHeight="1">
      <c r="A386" s="132"/>
      <c r="B386" s="56" t="s">
        <v>409</v>
      </c>
      <c r="C386" s="44" t="s">
        <v>410</v>
      </c>
      <c r="D386" s="107">
        <v>8943</v>
      </c>
      <c r="E386" s="419">
        <v>8942.98</v>
      </c>
      <c r="F386" s="550">
        <f t="shared" si="64"/>
        <v>0.9999977636139997</v>
      </c>
      <c r="G386" s="560">
        <f t="shared" si="68"/>
        <v>0.0005192474374395071</v>
      </c>
      <c r="H386" s="425">
        <f aca="true" t="shared" si="71" ref="H386:H395">E386</f>
        <v>8942.98</v>
      </c>
      <c r="I386" s="419">
        <f>H386</f>
        <v>8942.98</v>
      </c>
      <c r="J386" s="422"/>
      <c r="K386" s="423"/>
      <c r="L386" s="425"/>
      <c r="M386" s="425"/>
      <c r="N386" s="611"/>
    </row>
    <row r="387" spans="1:14" s="65" customFormat="1" ht="15.75" customHeight="1">
      <c r="A387" s="132"/>
      <c r="B387" s="56" t="s">
        <v>436</v>
      </c>
      <c r="C387" s="44" t="s">
        <v>471</v>
      </c>
      <c r="D387" s="107">
        <v>38277</v>
      </c>
      <c r="E387" s="419">
        <v>19311.21</v>
      </c>
      <c r="F387" s="550">
        <f t="shared" si="64"/>
        <v>0.5045121090994592</v>
      </c>
      <c r="G387" s="560">
        <f t="shared" si="68"/>
        <v>0.0011212477615242552</v>
      </c>
      <c r="H387" s="425">
        <f t="shared" si="71"/>
        <v>19311.21</v>
      </c>
      <c r="I387" s="419"/>
      <c r="J387" s="422">
        <f>H387</f>
        <v>19311.21</v>
      </c>
      <c r="K387" s="423"/>
      <c r="L387" s="425"/>
      <c r="M387" s="425"/>
      <c r="N387" s="611"/>
    </row>
    <row r="388" spans="1:14" s="65" customFormat="1" ht="15.75" customHeight="1">
      <c r="A388" s="132"/>
      <c r="B388" s="56" t="s">
        <v>411</v>
      </c>
      <c r="C388" s="44" t="s">
        <v>412</v>
      </c>
      <c r="D388" s="107">
        <v>5609</v>
      </c>
      <c r="E388" s="419">
        <v>3042.53</v>
      </c>
      <c r="F388" s="550">
        <f t="shared" si="64"/>
        <v>0.5424371545730077</v>
      </c>
      <c r="G388" s="560">
        <f t="shared" si="68"/>
        <v>0.0001766554219994704</v>
      </c>
      <c r="H388" s="425">
        <f t="shared" si="71"/>
        <v>3042.53</v>
      </c>
      <c r="I388" s="419"/>
      <c r="J388" s="422">
        <f>H388</f>
        <v>3042.53</v>
      </c>
      <c r="K388" s="423"/>
      <c r="L388" s="425"/>
      <c r="M388" s="425"/>
      <c r="N388" s="611"/>
    </row>
    <row r="389" spans="1:14" s="65" customFormat="1" ht="15.75" customHeight="1">
      <c r="A389" s="132"/>
      <c r="B389" s="56" t="s">
        <v>413</v>
      </c>
      <c r="C389" s="45" t="s">
        <v>414</v>
      </c>
      <c r="D389" s="107">
        <v>35472</v>
      </c>
      <c r="E389" s="419">
        <v>20472.52</v>
      </c>
      <c r="F389" s="550">
        <f t="shared" si="64"/>
        <v>0.5771459179070817</v>
      </c>
      <c r="G389" s="560">
        <f t="shared" si="68"/>
        <v>0.0011886757599736395</v>
      </c>
      <c r="H389" s="425">
        <f t="shared" si="71"/>
        <v>20472.52</v>
      </c>
      <c r="I389" s="419"/>
      <c r="J389" s="422"/>
      <c r="K389" s="423"/>
      <c r="L389" s="425"/>
      <c r="M389" s="425"/>
      <c r="N389" s="611"/>
    </row>
    <row r="390" spans="1:14" s="65" customFormat="1" ht="15.75" customHeight="1">
      <c r="A390" s="132"/>
      <c r="B390" s="56" t="s">
        <v>490</v>
      </c>
      <c r="C390" s="44" t="s">
        <v>369</v>
      </c>
      <c r="D390" s="107">
        <v>65000</v>
      </c>
      <c r="E390" s="419">
        <v>34268.76</v>
      </c>
      <c r="F390" s="550">
        <f t="shared" si="64"/>
        <v>0.5272116923076924</v>
      </c>
      <c r="G390" s="560">
        <f t="shared" si="68"/>
        <v>0.001989713251536902</v>
      </c>
      <c r="H390" s="425">
        <f t="shared" si="71"/>
        <v>34268.76</v>
      </c>
      <c r="I390" s="419"/>
      <c r="J390" s="422"/>
      <c r="K390" s="423"/>
      <c r="L390" s="425"/>
      <c r="M390" s="425"/>
      <c r="N390" s="611"/>
    </row>
    <row r="391" spans="1:14" s="65" customFormat="1" ht="15.75" customHeight="1">
      <c r="A391" s="132"/>
      <c r="B391" s="56" t="s">
        <v>415</v>
      </c>
      <c r="C391" s="45" t="s">
        <v>493</v>
      </c>
      <c r="D391" s="107">
        <v>26700</v>
      </c>
      <c r="E391" s="419">
        <v>9891.44</v>
      </c>
      <c r="F391" s="550">
        <f t="shared" si="64"/>
        <v>0.3704659176029963</v>
      </c>
      <c r="G391" s="560">
        <f t="shared" si="68"/>
        <v>0.0005743169360310142</v>
      </c>
      <c r="H391" s="425">
        <f t="shared" si="71"/>
        <v>9891.44</v>
      </c>
      <c r="I391" s="419"/>
      <c r="J391" s="422"/>
      <c r="K391" s="423"/>
      <c r="L391" s="425"/>
      <c r="M391" s="425"/>
      <c r="N391" s="611"/>
    </row>
    <row r="392" spans="1:14" s="65" customFormat="1" ht="15.75" customHeight="1">
      <c r="A392" s="132"/>
      <c r="B392" s="56" t="s">
        <v>477</v>
      </c>
      <c r="C392" s="45" t="s">
        <v>478</v>
      </c>
      <c r="D392" s="107">
        <v>780</v>
      </c>
      <c r="E392" s="419">
        <v>240</v>
      </c>
      <c r="F392" s="550">
        <f t="shared" si="64"/>
        <v>0.3076923076923077</v>
      </c>
      <c r="G392" s="560">
        <f t="shared" si="68"/>
        <v>1.393488356067907E-05</v>
      </c>
      <c r="H392" s="425">
        <f t="shared" si="71"/>
        <v>240</v>
      </c>
      <c r="I392" s="419"/>
      <c r="J392" s="422"/>
      <c r="K392" s="423"/>
      <c r="L392" s="425"/>
      <c r="M392" s="425"/>
      <c r="N392" s="611"/>
    </row>
    <row r="393" spans="1:14" s="65" customFormat="1" ht="15.75" customHeight="1">
      <c r="A393" s="132"/>
      <c r="B393" s="56" t="s">
        <v>419</v>
      </c>
      <c r="C393" s="45" t="s">
        <v>495</v>
      </c>
      <c r="D393" s="107">
        <v>23684</v>
      </c>
      <c r="E393" s="419">
        <v>5571.42</v>
      </c>
      <c r="F393" s="550">
        <f t="shared" si="64"/>
        <v>0.23523982435399426</v>
      </c>
      <c r="G393" s="560">
        <f t="shared" si="68"/>
        <v>0.0003234878706984941</v>
      </c>
      <c r="H393" s="425">
        <f t="shared" si="71"/>
        <v>5571.42</v>
      </c>
      <c r="I393" s="419"/>
      <c r="J393" s="422"/>
      <c r="K393" s="423"/>
      <c r="L393" s="425"/>
      <c r="M393" s="425"/>
      <c r="N393" s="611"/>
    </row>
    <row r="394" spans="1:14" s="65" customFormat="1" ht="15.75" customHeight="1">
      <c r="A394" s="132"/>
      <c r="B394" s="56" t="s">
        <v>666</v>
      </c>
      <c r="C394" s="44" t="s">
        <v>670</v>
      </c>
      <c r="D394" s="107">
        <v>550</v>
      </c>
      <c r="E394" s="419">
        <v>100</v>
      </c>
      <c r="F394" s="550">
        <f t="shared" si="64"/>
        <v>0.18181818181818182</v>
      </c>
      <c r="G394" s="560">
        <f t="shared" si="68"/>
        <v>5.806201483616279E-06</v>
      </c>
      <c r="H394" s="425">
        <f t="shared" si="71"/>
        <v>100</v>
      </c>
      <c r="I394" s="419"/>
      <c r="J394" s="422"/>
      <c r="K394" s="423"/>
      <c r="L394" s="425"/>
      <c r="M394" s="425"/>
      <c r="N394" s="611"/>
    </row>
    <row r="395" spans="1:14" s="65" customFormat="1" ht="15.75" customHeight="1">
      <c r="A395" s="132"/>
      <c r="B395" s="56" t="s">
        <v>425</v>
      </c>
      <c r="C395" s="45" t="s">
        <v>426</v>
      </c>
      <c r="D395" s="107">
        <v>9653</v>
      </c>
      <c r="E395" s="419">
        <v>7281</v>
      </c>
      <c r="F395" s="550">
        <f t="shared" si="64"/>
        <v>0.7542732829172278</v>
      </c>
      <c r="G395" s="560">
        <f t="shared" si="68"/>
        <v>0.0004227495300221013</v>
      </c>
      <c r="H395" s="425">
        <f t="shared" si="71"/>
        <v>7281</v>
      </c>
      <c r="I395" s="419"/>
      <c r="J395" s="422"/>
      <c r="K395" s="423"/>
      <c r="L395" s="425"/>
      <c r="M395" s="425"/>
      <c r="N395" s="611"/>
    </row>
    <row r="396" spans="1:14" s="65" customFormat="1" ht="16.5" customHeight="1">
      <c r="A396" s="228" t="s">
        <v>601</v>
      </c>
      <c r="B396" s="125"/>
      <c r="C396" s="99" t="s">
        <v>473</v>
      </c>
      <c r="D396" s="291">
        <f>SUM(D397:D409)</f>
        <v>277105</v>
      </c>
      <c r="E396" s="417">
        <f>SUM(E397:E409)</f>
        <v>157589.44</v>
      </c>
      <c r="F396" s="587">
        <f t="shared" si="64"/>
        <v>0.568699373883546</v>
      </c>
      <c r="G396" s="587">
        <f>E396/$E$665</f>
        <v>0.009149960403302586</v>
      </c>
      <c r="H396" s="420">
        <f>SUM(H397:H409)</f>
        <v>157589.44</v>
      </c>
      <c r="I396" s="420">
        <f aca="true" t="shared" si="72" ref="I396:N396">SUM(I397:I409)</f>
        <v>27486.090000000004</v>
      </c>
      <c r="J396" s="420">
        <f t="shared" si="72"/>
        <v>5197.63</v>
      </c>
      <c r="K396" s="420">
        <f t="shared" si="72"/>
        <v>0</v>
      </c>
      <c r="L396" s="420">
        <f t="shared" si="72"/>
        <v>0</v>
      </c>
      <c r="M396" s="420">
        <f t="shared" si="72"/>
        <v>0</v>
      </c>
      <c r="N396" s="432">
        <f t="shared" si="72"/>
        <v>0</v>
      </c>
    </row>
    <row r="397" spans="1:14" s="65" customFormat="1" ht="17.25" customHeight="1">
      <c r="A397" s="599"/>
      <c r="B397" s="176" t="s">
        <v>112</v>
      </c>
      <c r="C397" s="600" t="s">
        <v>247</v>
      </c>
      <c r="D397" s="294">
        <v>250</v>
      </c>
      <c r="E397" s="429">
        <v>133.74</v>
      </c>
      <c r="F397" s="550">
        <f t="shared" si="64"/>
        <v>0.53496</v>
      </c>
      <c r="G397" s="560">
        <f aca="true" t="shared" si="73" ref="G397:G405">E397/$E$665</f>
        <v>7.765213864188412E-06</v>
      </c>
      <c r="H397" s="429">
        <f>E397</f>
        <v>133.74</v>
      </c>
      <c r="I397" s="429"/>
      <c r="J397" s="429"/>
      <c r="K397" s="429"/>
      <c r="L397" s="429"/>
      <c r="M397" s="429"/>
      <c r="N397" s="719"/>
    </row>
    <row r="398" spans="1:14" s="65" customFormat="1" ht="15.75" customHeight="1">
      <c r="A398" s="599"/>
      <c r="B398" s="176" t="s">
        <v>406</v>
      </c>
      <c r="C398" s="44" t="s">
        <v>742</v>
      </c>
      <c r="D398" s="294">
        <v>44364</v>
      </c>
      <c r="E398" s="429">
        <v>24909.33</v>
      </c>
      <c r="F398" s="550">
        <f t="shared" si="64"/>
        <v>0.5614761969164188</v>
      </c>
      <c r="G398" s="560">
        <f t="shared" si="73"/>
        <v>0.001446285888018875</v>
      </c>
      <c r="H398" s="429">
        <f aca="true" t="shared" si="74" ref="H398:H409">E398</f>
        <v>24909.33</v>
      </c>
      <c r="I398" s="429">
        <f>H398</f>
        <v>24909.33</v>
      </c>
      <c r="J398" s="429"/>
      <c r="K398" s="429"/>
      <c r="L398" s="429"/>
      <c r="M398" s="429"/>
      <c r="N398" s="719"/>
    </row>
    <row r="399" spans="1:14" s="65" customFormat="1" ht="18" customHeight="1">
      <c r="A399" s="599"/>
      <c r="B399" s="176" t="s">
        <v>409</v>
      </c>
      <c r="C399" s="44" t="s">
        <v>410</v>
      </c>
      <c r="D399" s="294">
        <v>2577</v>
      </c>
      <c r="E399" s="429">
        <v>2576.76</v>
      </c>
      <c r="F399" s="550">
        <f t="shared" si="64"/>
        <v>0.9999068684516881</v>
      </c>
      <c r="G399" s="560">
        <f t="shared" si="73"/>
        <v>0.00014961187734923085</v>
      </c>
      <c r="H399" s="429">
        <f t="shared" si="74"/>
        <v>2576.76</v>
      </c>
      <c r="I399" s="429">
        <f>H399</f>
        <v>2576.76</v>
      </c>
      <c r="J399" s="429"/>
      <c r="K399" s="429"/>
      <c r="L399" s="429"/>
      <c r="M399" s="429"/>
      <c r="N399" s="719"/>
    </row>
    <row r="400" spans="1:14" s="65" customFormat="1" ht="18" customHeight="1">
      <c r="A400" s="599"/>
      <c r="B400" s="176" t="s">
        <v>436</v>
      </c>
      <c r="C400" s="44" t="s">
        <v>471</v>
      </c>
      <c r="D400" s="294">
        <v>7916</v>
      </c>
      <c r="E400" s="429">
        <v>4167.62</v>
      </c>
      <c r="F400" s="550">
        <f t="shared" si="64"/>
        <v>0.5264805457301668</v>
      </c>
      <c r="G400" s="560">
        <f t="shared" si="73"/>
        <v>0.00024198041427148876</v>
      </c>
      <c r="H400" s="429">
        <f t="shared" si="74"/>
        <v>4167.62</v>
      </c>
      <c r="I400" s="429"/>
      <c r="J400" s="429">
        <f>H400</f>
        <v>4167.62</v>
      </c>
      <c r="K400" s="429"/>
      <c r="L400" s="429"/>
      <c r="M400" s="429"/>
      <c r="N400" s="719"/>
    </row>
    <row r="401" spans="1:14" s="65" customFormat="1" ht="17.25" customHeight="1">
      <c r="A401" s="599"/>
      <c r="B401" s="176" t="s">
        <v>411</v>
      </c>
      <c r="C401" s="44" t="s">
        <v>412</v>
      </c>
      <c r="D401" s="294">
        <v>1111</v>
      </c>
      <c r="E401" s="429">
        <v>1030.01</v>
      </c>
      <c r="F401" s="550">
        <f t="shared" si="64"/>
        <v>0.9271017101710171</v>
      </c>
      <c r="G401" s="560">
        <f t="shared" si="73"/>
        <v>5.9804455901396033E-05</v>
      </c>
      <c r="H401" s="429">
        <f t="shared" si="74"/>
        <v>1030.01</v>
      </c>
      <c r="I401" s="429"/>
      <c r="J401" s="429">
        <f>H401</f>
        <v>1030.01</v>
      </c>
      <c r="K401" s="429"/>
      <c r="L401" s="429"/>
      <c r="M401" s="429"/>
      <c r="N401" s="719"/>
    </row>
    <row r="402" spans="1:14" s="65" customFormat="1" ht="16.5" customHeight="1">
      <c r="A402" s="599"/>
      <c r="B402" s="176" t="s">
        <v>413</v>
      </c>
      <c r="C402" s="45" t="s">
        <v>414</v>
      </c>
      <c r="D402" s="294">
        <v>99914</v>
      </c>
      <c r="E402" s="429">
        <v>39997.5</v>
      </c>
      <c r="F402" s="550">
        <f t="shared" si="64"/>
        <v>0.4003192745761355</v>
      </c>
      <c r="G402" s="560">
        <f t="shared" si="73"/>
        <v>0.002322335438409421</v>
      </c>
      <c r="H402" s="429">
        <f t="shared" si="74"/>
        <v>39997.5</v>
      </c>
      <c r="I402" s="429"/>
      <c r="J402" s="429"/>
      <c r="K402" s="429"/>
      <c r="L402" s="429"/>
      <c r="M402" s="429"/>
      <c r="N402" s="719"/>
    </row>
    <row r="403" spans="1:14" s="65" customFormat="1" ht="16.5" customHeight="1">
      <c r="A403" s="599"/>
      <c r="B403" s="176" t="s">
        <v>477</v>
      </c>
      <c r="C403" s="45" t="s">
        <v>478</v>
      </c>
      <c r="D403" s="294">
        <v>155</v>
      </c>
      <c r="E403" s="429">
        <v>0</v>
      </c>
      <c r="F403" s="550">
        <f t="shared" si="64"/>
        <v>0</v>
      </c>
      <c r="G403" s="560">
        <f t="shared" si="73"/>
        <v>0</v>
      </c>
      <c r="H403" s="429">
        <f t="shared" si="74"/>
        <v>0</v>
      </c>
      <c r="I403" s="429"/>
      <c r="J403" s="429"/>
      <c r="K403" s="429"/>
      <c r="L403" s="429"/>
      <c r="M403" s="429"/>
      <c r="N403" s="719"/>
    </row>
    <row r="404" spans="1:14" s="65" customFormat="1" ht="16.5" customHeight="1">
      <c r="A404" s="599"/>
      <c r="B404" s="176" t="s">
        <v>419</v>
      </c>
      <c r="C404" s="45" t="s">
        <v>495</v>
      </c>
      <c r="D404" s="294">
        <v>370</v>
      </c>
      <c r="E404" s="429">
        <v>0</v>
      </c>
      <c r="F404" s="550">
        <f t="shared" si="64"/>
        <v>0</v>
      </c>
      <c r="G404" s="560">
        <f t="shared" si="73"/>
        <v>0</v>
      </c>
      <c r="H404" s="429">
        <f t="shared" si="74"/>
        <v>0</v>
      </c>
      <c r="I404" s="429"/>
      <c r="J404" s="429"/>
      <c r="K404" s="429"/>
      <c r="L404" s="429"/>
      <c r="M404" s="429"/>
      <c r="N404" s="719"/>
    </row>
    <row r="405" spans="1:14" s="65" customFormat="1" ht="15.75" customHeight="1">
      <c r="A405" s="599"/>
      <c r="B405" s="176" t="s">
        <v>423</v>
      </c>
      <c r="C405" s="600" t="s">
        <v>424</v>
      </c>
      <c r="D405" s="294">
        <v>24890</v>
      </c>
      <c r="E405" s="429">
        <v>16195</v>
      </c>
      <c r="F405" s="550">
        <f t="shared" si="64"/>
        <v>0.65066291683407</v>
      </c>
      <c r="G405" s="560">
        <f t="shared" si="73"/>
        <v>0.0009403143302716564</v>
      </c>
      <c r="H405" s="429">
        <f t="shared" si="74"/>
        <v>16195</v>
      </c>
      <c r="I405" s="429"/>
      <c r="J405" s="429"/>
      <c r="K405" s="429"/>
      <c r="L405" s="429"/>
      <c r="M405" s="429"/>
      <c r="N405" s="719"/>
    </row>
    <row r="406" spans="1:14" s="65" customFormat="1" ht="18" customHeight="1">
      <c r="A406" s="132"/>
      <c r="B406" s="56" t="s">
        <v>425</v>
      </c>
      <c r="C406" s="45" t="s">
        <v>426</v>
      </c>
      <c r="D406" s="107">
        <v>70253</v>
      </c>
      <c r="E406" s="419">
        <v>58446</v>
      </c>
      <c r="F406" s="550">
        <f t="shared" si="64"/>
        <v>0.8319360027329794</v>
      </c>
      <c r="G406" s="560">
        <f aca="true" t="shared" si="75" ref="G406:G415">E406/$E$665</f>
        <v>0.0033934925191143705</v>
      </c>
      <c r="H406" s="429">
        <f t="shared" si="74"/>
        <v>58446</v>
      </c>
      <c r="I406" s="419"/>
      <c r="J406" s="422"/>
      <c r="K406" s="423"/>
      <c r="L406" s="425"/>
      <c r="M406" s="425"/>
      <c r="N406" s="611"/>
    </row>
    <row r="407" spans="1:14" s="65" customFormat="1" ht="15.75" customHeight="1">
      <c r="A407" s="132"/>
      <c r="B407" s="56" t="s">
        <v>441</v>
      </c>
      <c r="C407" s="45" t="s">
        <v>442</v>
      </c>
      <c r="D407" s="107">
        <v>11311</v>
      </c>
      <c r="E407" s="419">
        <v>5655.48</v>
      </c>
      <c r="F407" s="550">
        <f t="shared" si="64"/>
        <v>0.4999982318097427</v>
      </c>
      <c r="G407" s="560">
        <f t="shared" si="75"/>
        <v>0.00032836856366562193</v>
      </c>
      <c r="H407" s="429">
        <f t="shared" si="74"/>
        <v>5655.48</v>
      </c>
      <c r="I407" s="419"/>
      <c r="J407" s="422"/>
      <c r="K407" s="423"/>
      <c r="L407" s="425"/>
      <c r="M407" s="425"/>
      <c r="N407" s="611"/>
    </row>
    <row r="408" spans="1:14" s="65" customFormat="1" ht="16.5" customHeight="1">
      <c r="A408" s="132"/>
      <c r="B408" s="56" t="s">
        <v>498</v>
      </c>
      <c r="C408" s="45" t="s">
        <v>828</v>
      </c>
      <c r="D408" s="107">
        <v>13944</v>
      </c>
      <c r="E408" s="419">
        <v>4478</v>
      </c>
      <c r="F408" s="550">
        <f t="shared" si="64"/>
        <v>0.32114170969592654</v>
      </c>
      <c r="G408" s="560">
        <f t="shared" si="75"/>
        <v>0.00026000170243633695</v>
      </c>
      <c r="H408" s="429">
        <f t="shared" si="74"/>
        <v>4478</v>
      </c>
      <c r="I408" s="419"/>
      <c r="J408" s="422"/>
      <c r="K408" s="423"/>
      <c r="L408" s="425"/>
      <c r="M408" s="425"/>
      <c r="N408" s="611"/>
    </row>
    <row r="409" spans="1:14" s="65" customFormat="1" ht="17.25" customHeight="1">
      <c r="A409" s="132"/>
      <c r="B409" s="56" t="s">
        <v>669</v>
      </c>
      <c r="C409" s="45" t="s">
        <v>672</v>
      </c>
      <c r="D409" s="107">
        <v>50</v>
      </c>
      <c r="E409" s="419">
        <v>0</v>
      </c>
      <c r="F409" s="550">
        <f t="shared" si="64"/>
        <v>0</v>
      </c>
      <c r="G409" s="560">
        <f t="shared" si="75"/>
        <v>0</v>
      </c>
      <c r="H409" s="429">
        <f t="shared" si="74"/>
        <v>0</v>
      </c>
      <c r="I409" s="419"/>
      <c r="J409" s="422"/>
      <c r="K409" s="423"/>
      <c r="L409" s="425"/>
      <c r="M409" s="425"/>
      <c r="N409" s="611"/>
    </row>
    <row r="410" spans="1:14" s="65" customFormat="1" ht="18.75" customHeight="1">
      <c r="A410" s="228" t="s">
        <v>706</v>
      </c>
      <c r="B410" s="125"/>
      <c r="C410" s="99" t="s">
        <v>707</v>
      </c>
      <c r="D410" s="291">
        <f>SUM(D411:D411)</f>
        <v>40000</v>
      </c>
      <c r="E410" s="417">
        <f>SUM(E411:E411)</f>
        <v>33458</v>
      </c>
      <c r="F410" s="587">
        <f t="shared" si="64"/>
        <v>0.83645</v>
      </c>
      <c r="G410" s="587">
        <f t="shared" si="75"/>
        <v>0.0019426388923883347</v>
      </c>
      <c r="H410" s="420">
        <f>E410</f>
        <v>33458</v>
      </c>
      <c r="I410" s="420">
        <f aca="true" t="shared" si="76" ref="I410:N410">SUM(I411:I411)</f>
        <v>0</v>
      </c>
      <c r="J410" s="420">
        <f t="shared" si="76"/>
        <v>0</v>
      </c>
      <c r="K410" s="420">
        <f t="shared" si="76"/>
        <v>33458</v>
      </c>
      <c r="L410" s="420">
        <f t="shared" si="76"/>
        <v>0</v>
      </c>
      <c r="M410" s="420">
        <f t="shared" si="76"/>
        <v>0</v>
      </c>
      <c r="N410" s="432">
        <f t="shared" si="76"/>
        <v>0</v>
      </c>
    </row>
    <row r="411" spans="1:14" s="65" customFormat="1" ht="35.25" customHeight="1">
      <c r="A411" s="132"/>
      <c r="B411" s="56" t="s">
        <v>708</v>
      </c>
      <c r="C411" s="44" t="s">
        <v>709</v>
      </c>
      <c r="D411" s="107">
        <v>40000</v>
      </c>
      <c r="E411" s="419">
        <v>33458</v>
      </c>
      <c r="F411" s="550">
        <f t="shared" si="64"/>
        <v>0.83645</v>
      </c>
      <c r="G411" s="560">
        <f t="shared" si="75"/>
        <v>0.0019426388923883347</v>
      </c>
      <c r="H411" s="425">
        <f>E411</f>
        <v>33458</v>
      </c>
      <c r="I411" s="419"/>
      <c r="J411" s="422"/>
      <c r="K411" s="423">
        <f>H411</f>
        <v>33458</v>
      </c>
      <c r="L411" s="425"/>
      <c r="M411" s="425"/>
      <c r="N411" s="611"/>
    </row>
    <row r="412" spans="1:14" s="65" customFormat="1" ht="18" customHeight="1">
      <c r="A412" s="122" t="s">
        <v>602</v>
      </c>
      <c r="B412" s="130"/>
      <c r="C412" s="74" t="s">
        <v>603</v>
      </c>
      <c r="D412" s="165">
        <f>D413+D418+D420+D426</f>
        <v>3854310</v>
      </c>
      <c r="E412" s="418">
        <f>E413+E418+E420+E426</f>
        <v>2639615.5300000003</v>
      </c>
      <c r="F412" s="712">
        <f t="shared" si="64"/>
        <v>0.6848477496620667</v>
      </c>
      <c r="G412" s="712">
        <f t="shared" si="75"/>
        <v>0.15326139606462572</v>
      </c>
      <c r="H412" s="427">
        <f>H413+H418+H420+H426</f>
        <v>682505.31</v>
      </c>
      <c r="I412" s="427">
        <f aca="true" t="shared" si="77" ref="I412:N412">I413+I418+I420+I426</f>
        <v>0</v>
      </c>
      <c r="J412" s="427">
        <f t="shared" si="77"/>
        <v>0</v>
      </c>
      <c r="K412" s="427">
        <f t="shared" si="77"/>
        <v>0</v>
      </c>
      <c r="L412" s="427">
        <f t="shared" si="77"/>
        <v>0</v>
      </c>
      <c r="M412" s="427">
        <f t="shared" si="77"/>
        <v>0</v>
      </c>
      <c r="N412" s="428">
        <f t="shared" si="77"/>
        <v>1957110.2200000002</v>
      </c>
    </row>
    <row r="413" spans="1:14" s="65" customFormat="1" ht="18" customHeight="1">
      <c r="A413" s="228" t="s">
        <v>604</v>
      </c>
      <c r="B413" s="125"/>
      <c r="C413" s="99" t="s">
        <v>605</v>
      </c>
      <c r="D413" s="291">
        <f>SUM(D414:D417)</f>
        <v>2813452</v>
      </c>
      <c r="E413" s="417">
        <f>SUM(E414:E417)</f>
        <v>2145290.93</v>
      </c>
      <c r="F413" s="587">
        <f t="shared" si="64"/>
        <v>0.7625120066025651</v>
      </c>
      <c r="G413" s="587">
        <f t="shared" si="75"/>
        <v>0.12455991380554549</v>
      </c>
      <c r="H413" s="420">
        <f>H414</f>
        <v>338180.71</v>
      </c>
      <c r="I413" s="420">
        <f aca="true" t="shared" si="78" ref="I413:N413">SUM(I414:I417)</f>
        <v>0</v>
      </c>
      <c r="J413" s="420">
        <f t="shared" si="78"/>
        <v>0</v>
      </c>
      <c r="K413" s="420">
        <f t="shared" si="78"/>
        <v>0</v>
      </c>
      <c r="L413" s="420">
        <f t="shared" si="78"/>
        <v>0</v>
      </c>
      <c r="M413" s="420">
        <f t="shared" si="78"/>
        <v>0</v>
      </c>
      <c r="N413" s="421">
        <f t="shared" si="78"/>
        <v>1807110.2200000002</v>
      </c>
    </row>
    <row r="414" spans="1:14" s="65" customFormat="1" ht="21.75" customHeight="1">
      <c r="A414" s="127"/>
      <c r="B414" s="56" t="s">
        <v>710</v>
      </c>
      <c r="C414" s="44" t="s">
        <v>711</v>
      </c>
      <c r="D414" s="107">
        <v>338181</v>
      </c>
      <c r="E414" s="419">
        <v>338180.71</v>
      </c>
      <c r="F414" s="550">
        <f t="shared" si="64"/>
        <v>0.9999991424710437</v>
      </c>
      <c r="G414" s="560">
        <f t="shared" si="75"/>
        <v>0.01963545340132407</v>
      </c>
      <c r="H414" s="425">
        <f>E414</f>
        <v>338180.71</v>
      </c>
      <c r="I414" s="419"/>
      <c r="J414" s="422"/>
      <c r="K414" s="423"/>
      <c r="L414" s="425"/>
      <c r="M414" s="425"/>
      <c r="N414" s="611"/>
    </row>
    <row r="415" spans="1:14" s="65" customFormat="1" ht="21.75" customHeight="1">
      <c r="A415" s="127"/>
      <c r="B415" s="56" t="s">
        <v>443</v>
      </c>
      <c r="C415" s="44" t="s">
        <v>343</v>
      </c>
      <c r="D415" s="107">
        <v>1610506</v>
      </c>
      <c r="E415" s="419">
        <v>942349.81</v>
      </c>
      <c r="F415" s="550">
        <f t="shared" si="64"/>
        <v>0.5851265440799351</v>
      </c>
      <c r="G415" s="560">
        <f t="shared" si="75"/>
        <v>0.054714728649075194</v>
      </c>
      <c r="H415" s="425"/>
      <c r="I415" s="419"/>
      <c r="J415" s="422"/>
      <c r="K415" s="423"/>
      <c r="L415" s="425"/>
      <c r="M415" s="425"/>
      <c r="N415" s="613">
        <f>E415</f>
        <v>942349.81</v>
      </c>
    </row>
    <row r="416" spans="1:14" s="65" customFormat="1" ht="17.25" customHeight="1">
      <c r="A416" s="127"/>
      <c r="B416" s="56" t="s">
        <v>731</v>
      </c>
      <c r="C416" s="44" t="s">
        <v>343</v>
      </c>
      <c r="D416" s="107">
        <v>446480</v>
      </c>
      <c r="E416" s="419">
        <v>446475.79</v>
      </c>
      <c r="F416" s="550">
        <f t="shared" si="64"/>
        <v>0.9999905706862569</v>
      </c>
      <c r="G416" s="560">
        <f aca="true" t="shared" si="79" ref="G416:G447">E416/$E$665</f>
        <v>0.0259232839429675</v>
      </c>
      <c r="H416" s="425"/>
      <c r="I416" s="419"/>
      <c r="J416" s="422"/>
      <c r="K416" s="439"/>
      <c r="L416" s="425"/>
      <c r="M416" s="425"/>
      <c r="N416" s="613">
        <f>E416</f>
        <v>446475.79</v>
      </c>
    </row>
    <row r="417" spans="1:14" s="65" customFormat="1" ht="17.25" customHeight="1">
      <c r="A417" s="127"/>
      <c r="B417" s="56" t="s">
        <v>831</v>
      </c>
      <c r="C417" s="44" t="s">
        <v>343</v>
      </c>
      <c r="D417" s="107">
        <v>418285</v>
      </c>
      <c r="E417" s="419">
        <v>418284.62</v>
      </c>
      <c r="F417" s="550">
        <f t="shared" si="64"/>
        <v>0.9999990915285033</v>
      </c>
      <c r="G417" s="560">
        <f t="shared" si="79"/>
        <v>0.024286447812178716</v>
      </c>
      <c r="H417" s="425"/>
      <c r="I417" s="419"/>
      <c r="J417" s="422"/>
      <c r="K417" s="439"/>
      <c r="L417" s="425"/>
      <c r="M417" s="425"/>
      <c r="N417" s="613">
        <f>E417</f>
        <v>418284.62</v>
      </c>
    </row>
    <row r="418" spans="1:15" s="65" customFormat="1" ht="24.75" customHeight="1">
      <c r="A418" s="228" t="s">
        <v>714</v>
      </c>
      <c r="B418" s="125"/>
      <c r="C418" s="601" t="s">
        <v>991</v>
      </c>
      <c r="D418" s="602">
        <f>D419</f>
        <v>150000</v>
      </c>
      <c r="E418" s="420">
        <f>E419</f>
        <v>150000</v>
      </c>
      <c r="F418" s="587">
        <f t="shared" si="64"/>
        <v>1</v>
      </c>
      <c r="G418" s="587">
        <f t="shared" si="79"/>
        <v>0.008709302225424419</v>
      </c>
      <c r="H418" s="420">
        <f>H419</f>
        <v>0</v>
      </c>
      <c r="I418" s="420">
        <f aca="true" t="shared" si="80" ref="I418:O418">I419</f>
        <v>0</v>
      </c>
      <c r="J418" s="420">
        <f t="shared" si="80"/>
        <v>0</v>
      </c>
      <c r="K418" s="420">
        <f t="shared" si="80"/>
        <v>0</v>
      </c>
      <c r="L418" s="420">
        <f t="shared" si="80"/>
        <v>0</v>
      </c>
      <c r="M418" s="420">
        <f t="shared" si="80"/>
        <v>0</v>
      </c>
      <c r="N418" s="432">
        <f t="shared" si="80"/>
        <v>150000</v>
      </c>
      <c r="O418" s="609">
        <f t="shared" si="80"/>
        <v>0</v>
      </c>
    </row>
    <row r="419" spans="1:14" s="65" customFormat="1" ht="35.25" customHeight="1">
      <c r="A419" s="127"/>
      <c r="B419" s="56" t="s">
        <v>712</v>
      </c>
      <c r="C419" s="44" t="s">
        <v>713</v>
      </c>
      <c r="D419" s="107">
        <v>150000</v>
      </c>
      <c r="E419" s="419">
        <v>150000</v>
      </c>
      <c r="F419" s="550">
        <f t="shared" si="64"/>
        <v>1</v>
      </c>
      <c r="G419" s="560">
        <f t="shared" si="79"/>
        <v>0.008709302225424419</v>
      </c>
      <c r="H419" s="425"/>
      <c r="I419" s="419"/>
      <c r="J419" s="422"/>
      <c r="K419" s="439"/>
      <c r="L419" s="425"/>
      <c r="M419" s="425"/>
      <c r="N419" s="613">
        <f>E419</f>
        <v>150000</v>
      </c>
    </row>
    <row r="420" spans="1:14" s="64" customFormat="1" ht="18.75" customHeight="1">
      <c r="A420" s="228" t="s">
        <v>738</v>
      </c>
      <c r="B420" s="136"/>
      <c r="C420" s="93" t="s">
        <v>739</v>
      </c>
      <c r="D420" s="291">
        <f>SUM(D421:D425)</f>
        <v>3490</v>
      </c>
      <c r="E420" s="417">
        <f>SUM(E421:E425)</f>
        <v>0</v>
      </c>
      <c r="F420" s="587">
        <f t="shared" si="64"/>
        <v>0</v>
      </c>
      <c r="G420" s="587">
        <f t="shared" si="79"/>
        <v>0</v>
      </c>
      <c r="H420" s="420">
        <f>E420</f>
        <v>0</v>
      </c>
      <c r="I420" s="420">
        <f aca="true" t="shared" si="81" ref="I420:N420">SUM(I421:I425)</f>
        <v>0</v>
      </c>
      <c r="J420" s="420">
        <f t="shared" si="81"/>
        <v>0</v>
      </c>
      <c r="K420" s="420">
        <f t="shared" si="81"/>
        <v>0</v>
      </c>
      <c r="L420" s="420">
        <f t="shared" si="81"/>
        <v>0</v>
      </c>
      <c r="M420" s="420">
        <f t="shared" si="81"/>
        <v>0</v>
      </c>
      <c r="N420" s="432">
        <f t="shared" si="81"/>
        <v>0</v>
      </c>
    </row>
    <row r="421" spans="1:14" s="64" customFormat="1" ht="17.25" customHeight="1">
      <c r="A421" s="127"/>
      <c r="B421" s="56" t="s">
        <v>7</v>
      </c>
      <c r="C421" s="44" t="s">
        <v>821</v>
      </c>
      <c r="D421" s="107">
        <v>500</v>
      </c>
      <c r="E421" s="419">
        <v>0</v>
      </c>
      <c r="F421" s="550">
        <f t="shared" si="64"/>
        <v>0</v>
      </c>
      <c r="G421" s="560">
        <f t="shared" si="79"/>
        <v>0</v>
      </c>
      <c r="H421" s="425">
        <f>E421</f>
        <v>0</v>
      </c>
      <c r="I421" s="419">
        <f>H421</f>
        <v>0</v>
      </c>
      <c r="J421" s="419"/>
      <c r="K421" s="425"/>
      <c r="L421" s="425"/>
      <c r="M421" s="425"/>
      <c r="N421" s="611"/>
    </row>
    <row r="422" spans="1:14" s="65" customFormat="1" ht="16.5" customHeight="1">
      <c r="A422" s="126"/>
      <c r="B422" s="56" t="s">
        <v>413</v>
      </c>
      <c r="C422" s="44" t="s">
        <v>414</v>
      </c>
      <c r="D422" s="107">
        <v>2800</v>
      </c>
      <c r="E422" s="419">
        <v>0</v>
      </c>
      <c r="F422" s="550">
        <f t="shared" si="64"/>
        <v>0</v>
      </c>
      <c r="G422" s="560">
        <f t="shared" si="79"/>
        <v>0</v>
      </c>
      <c r="H422" s="425">
        <f>E422</f>
        <v>0</v>
      </c>
      <c r="I422" s="419"/>
      <c r="J422" s="419"/>
      <c r="K422" s="423"/>
      <c r="L422" s="425"/>
      <c r="M422" s="425"/>
      <c r="N422" s="611"/>
    </row>
    <row r="423" spans="1:14" s="65" customFormat="1" ht="16.5" customHeight="1">
      <c r="A423" s="126"/>
      <c r="B423" s="56" t="s">
        <v>415</v>
      </c>
      <c r="C423" s="45" t="s">
        <v>493</v>
      </c>
      <c r="D423" s="107">
        <v>80</v>
      </c>
      <c r="E423" s="419">
        <v>0</v>
      </c>
      <c r="F423" s="550">
        <f t="shared" si="64"/>
        <v>0</v>
      </c>
      <c r="G423" s="560">
        <f t="shared" si="79"/>
        <v>0</v>
      </c>
      <c r="H423" s="425">
        <f aca="true" t="shared" si="82" ref="H423:H452">E423</f>
        <v>0</v>
      </c>
      <c r="I423" s="419"/>
      <c r="J423" s="419"/>
      <c r="K423" s="423"/>
      <c r="L423" s="425"/>
      <c r="M423" s="425"/>
      <c r="N423" s="611"/>
    </row>
    <row r="424" spans="1:14" s="65" customFormat="1" ht="16.5" customHeight="1">
      <c r="A424" s="126"/>
      <c r="B424" s="56" t="s">
        <v>419</v>
      </c>
      <c r="C424" s="45" t="s">
        <v>495</v>
      </c>
      <c r="D424" s="107">
        <v>60</v>
      </c>
      <c r="E424" s="419">
        <v>0</v>
      </c>
      <c r="F424" s="550">
        <f t="shared" si="64"/>
        <v>0</v>
      </c>
      <c r="G424" s="560">
        <f t="shared" si="79"/>
        <v>0</v>
      </c>
      <c r="H424" s="425">
        <f t="shared" si="82"/>
        <v>0</v>
      </c>
      <c r="I424" s="419"/>
      <c r="J424" s="419"/>
      <c r="K424" s="423"/>
      <c r="L424" s="425"/>
      <c r="M424" s="425"/>
      <c r="N424" s="611"/>
    </row>
    <row r="425" spans="1:14" s="65" customFormat="1" ht="18" customHeight="1">
      <c r="A425" s="126"/>
      <c r="B425" s="56" t="s">
        <v>9</v>
      </c>
      <c r="C425" s="45" t="s">
        <v>740</v>
      </c>
      <c r="D425" s="107">
        <v>50</v>
      </c>
      <c r="E425" s="419">
        <v>0</v>
      </c>
      <c r="F425" s="550">
        <f t="shared" si="64"/>
        <v>0</v>
      </c>
      <c r="G425" s="560">
        <f t="shared" si="79"/>
        <v>0</v>
      </c>
      <c r="H425" s="425">
        <f t="shared" si="82"/>
        <v>0</v>
      </c>
      <c r="I425" s="419"/>
      <c r="J425" s="419"/>
      <c r="K425" s="423"/>
      <c r="L425" s="425"/>
      <c r="M425" s="425"/>
      <c r="N425" s="611"/>
    </row>
    <row r="426" spans="1:14" s="65" customFormat="1" ht="21" customHeight="1">
      <c r="A426" s="228" t="s">
        <v>641</v>
      </c>
      <c r="B426" s="135"/>
      <c r="C426" s="93" t="s">
        <v>399</v>
      </c>
      <c r="D426" s="291">
        <f aca="true" t="shared" si="83" ref="D426:N426">D427</f>
        <v>887368</v>
      </c>
      <c r="E426" s="417">
        <f t="shared" si="83"/>
        <v>344324.6</v>
      </c>
      <c r="F426" s="587">
        <f t="shared" si="64"/>
        <v>0.38802909277774267</v>
      </c>
      <c r="G426" s="587">
        <f t="shared" si="79"/>
        <v>0.019992180033655816</v>
      </c>
      <c r="H426" s="420">
        <f t="shared" si="82"/>
        <v>344324.6</v>
      </c>
      <c r="I426" s="420">
        <f t="shared" si="83"/>
        <v>0</v>
      </c>
      <c r="J426" s="420">
        <f t="shared" si="83"/>
        <v>0</v>
      </c>
      <c r="K426" s="420">
        <f t="shared" si="83"/>
        <v>0</v>
      </c>
      <c r="L426" s="420">
        <f t="shared" si="83"/>
        <v>0</v>
      </c>
      <c r="M426" s="420">
        <f t="shared" si="83"/>
        <v>0</v>
      </c>
      <c r="N426" s="432">
        <f t="shared" si="83"/>
        <v>0</v>
      </c>
    </row>
    <row r="427" spans="1:14" s="65" customFormat="1" ht="19.5" customHeight="1">
      <c r="A427" s="121"/>
      <c r="B427" s="56" t="s">
        <v>642</v>
      </c>
      <c r="C427" s="44" t="s">
        <v>643</v>
      </c>
      <c r="D427" s="107">
        <v>887368</v>
      </c>
      <c r="E427" s="419">
        <v>344324.6</v>
      </c>
      <c r="F427" s="550">
        <f t="shared" si="64"/>
        <v>0.38802909277774267</v>
      </c>
      <c r="G427" s="560">
        <f t="shared" si="79"/>
        <v>0.019992180033655816</v>
      </c>
      <c r="H427" s="425">
        <f t="shared" si="82"/>
        <v>344324.6</v>
      </c>
      <c r="I427" s="419"/>
      <c r="J427" s="422"/>
      <c r="K427" s="423"/>
      <c r="L427" s="425"/>
      <c r="M427" s="425"/>
      <c r="N427" s="611"/>
    </row>
    <row r="428" spans="1:14" s="65" customFormat="1" ht="21.75" customHeight="1">
      <c r="A428" s="122" t="s">
        <v>500</v>
      </c>
      <c r="B428" s="137"/>
      <c r="C428" s="74" t="s">
        <v>507</v>
      </c>
      <c r="D428" s="165">
        <f>D429+D451+D472+D489+D497+D518+D524+D526+D535</f>
        <v>3471566</v>
      </c>
      <c r="E428" s="418">
        <f>E429+E451+E472+E489+E497+E518+E524+E526+E535</f>
        <v>1713358.83</v>
      </c>
      <c r="F428" s="712">
        <f t="shared" si="64"/>
        <v>0.49354061826852785</v>
      </c>
      <c r="G428" s="712">
        <f t="shared" si="79"/>
        <v>0.09948106580713052</v>
      </c>
      <c r="H428" s="427">
        <f>H429+H451+H472+H489+H497+H518+H524+H526+H535</f>
        <v>1713358.83</v>
      </c>
      <c r="I428" s="427">
        <f aca="true" t="shared" si="84" ref="I428:N428">I429+I451+I472+I489+I497+I518+I524+I526+I535</f>
        <v>672630.3699999999</v>
      </c>
      <c r="J428" s="427">
        <f t="shared" si="84"/>
        <v>114082.08999999998</v>
      </c>
      <c r="K428" s="427">
        <f t="shared" si="84"/>
        <v>86495.8</v>
      </c>
      <c r="L428" s="427">
        <f t="shared" si="84"/>
        <v>0</v>
      </c>
      <c r="M428" s="427">
        <f t="shared" si="84"/>
        <v>0</v>
      </c>
      <c r="N428" s="428">
        <f t="shared" si="84"/>
        <v>0</v>
      </c>
    </row>
    <row r="429" spans="1:14" s="65" customFormat="1" ht="21" customHeight="1">
      <c r="A429" s="228" t="s">
        <v>502</v>
      </c>
      <c r="B429" s="136"/>
      <c r="C429" s="93" t="s">
        <v>645</v>
      </c>
      <c r="D429" s="291">
        <f>SUM(D430:D450)</f>
        <v>893398</v>
      </c>
      <c r="E429" s="417">
        <f>SUM(E430:E450)</f>
        <v>442172.19000000006</v>
      </c>
      <c r="F429" s="587">
        <f t="shared" si="64"/>
        <v>0.494933042160381</v>
      </c>
      <c r="G429" s="587">
        <f t="shared" si="79"/>
        <v>0.025673408255918597</v>
      </c>
      <c r="H429" s="420">
        <f aca="true" t="shared" si="85" ref="H429:N429">SUM(H430:H450)</f>
        <v>442172.19000000006</v>
      </c>
      <c r="I429" s="420">
        <f t="shared" si="85"/>
        <v>181978.24000000002</v>
      </c>
      <c r="J429" s="420">
        <f t="shared" si="85"/>
        <v>29055.67</v>
      </c>
      <c r="K429" s="420">
        <f t="shared" si="85"/>
        <v>75574.74</v>
      </c>
      <c r="L429" s="420">
        <f t="shared" si="85"/>
        <v>0</v>
      </c>
      <c r="M429" s="420">
        <f t="shared" si="85"/>
        <v>0</v>
      </c>
      <c r="N429" s="432">
        <f t="shared" si="85"/>
        <v>0</v>
      </c>
    </row>
    <row r="430" spans="1:14" s="65" customFormat="1" ht="23.25" customHeight="1">
      <c r="A430" s="590"/>
      <c r="B430" s="697" t="s">
        <v>583</v>
      </c>
      <c r="C430" s="81" t="s">
        <v>826</v>
      </c>
      <c r="D430" s="693">
        <v>130065</v>
      </c>
      <c r="E430" s="698">
        <v>75574.74</v>
      </c>
      <c r="F430" s="699">
        <f t="shared" si="64"/>
        <v>0.5810536270326375</v>
      </c>
      <c r="G430" s="699">
        <f t="shared" si="79"/>
        <v>0.004388021675119146</v>
      </c>
      <c r="H430" s="439">
        <f t="shared" si="82"/>
        <v>75574.74</v>
      </c>
      <c r="I430" s="439"/>
      <c r="J430" s="439"/>
      <c r="K430" s="439">
        <f>H430</f>
        <v>75574.74</v>
      </c>
      <c r="L430" s="439"/>
      <c r="M430" s="439"/>
      <c r="N430" s="614"/>
    </row>
    <row r="431" spans="1:14" s="65" customFormat="1" ht="19.5" customHeight="1">
      <c r="A431" s="127"/>
      <c r="B431" s="56" t="s">
        <v>646</v>
      </c>
      <c r="C431" s="45" t="s">
        <v>647</v>
      </c>
      <c r="D431" s="107">
        <v>92645</v>
      </c>
      <c r="E431" s="419">
        <v>36646.28</v>
      </c>
      <c r="F431" s="550">
        <f t="shared" si="64"/>
        <v>0.3955559393383345</v>
      </c>
      <c r="G431" s="560">
        <f t="shared" si="79"/>
        <v>0.002127756853050176</v>
      </c>
      <c r="H431" s="425">
        <f t="shared" si="82"/>
        <v>36646.28</v>
      </c>
      <c r="I431" s="419"/>
      <c r="J431" s="422"/>
      <c r="K431" s="423"/>
      <c r="L431" s="425"/>
      <c r="M431" s="425"/>
      <c r="N431" s="611"/>
    </row>
    <row r="432" spans="1:14" s="65" customFormat="1" ht="15.75" customHeight="1">
      <c r="A432" s="127"/>
      <c r="B432" s="56" t="s">
        <v>406</v>
      </c>
      <c r="C432" s="44" t="s">
        <v>742</v>
      </c>
      <c r="D432" s="107">
        <v>273553</v>
      </c>
      <c r="E432" s="419">
        <v>160120.2</v>
      </c>
      <c r="F432" s="550">
        <f t="shared" si="64"/>
        <v>0.5853352001257527</v>
      </c>
      <c r="G432" s="560">
        <f t="shared" si="79"/>
        <v>0.009296901427969354</v>
      </c>
      <c r="H432" s="425">
        <f t="shared" si="82"/>
        <v>160120.2</v>
      </c>
      <c r="I432" s="419">
        <f>H432</f>
        <v>160120.2</v>
      </c>
      <c r="J432" s="422"/>
      <c r="K432" s="423"/>
      <c r="L432" s="425"/>
      <c r="M432" s="425"/>
      <c r="N432" s="611"/>
    </row>
    <row r="433" spans="1:14" s="65" customFormat="1" ht="18" customHeight="1">
      <c r="A433" s="127"/>
      <c r="B433" s="56" t="s">
        <v>409</v>
      </c>
      <c r="C433" s="44" t="s">
        <v>410</v>
      </c>
      <c r="D433" s="107">
        <v>21858</v>
      </c>
      <c r="E433" s="419">
        <v>21858.04</v>
      </c>
      <c r="F433" s="550">
        <f t="shared" si="64"/>
        <v>1.000001829993595</v>
      </c>
      <c r="G433" s="560">
        <f t="shared" si="79"/>
        <v>0.0012691218427694397</v>
      </c>
      <c r="H433" s="425">
        <f t="shared" si="82"/>
        <v>21858.04</v>
      </c>
      <c r="I433" s="419">
        <f>H433</f>
        <v>21858.04</v>
      </c>
      <c r="J433" s="422"/>
      <c r="K433" s="423"/>
      <c r="L433" s="425"/>
      <c r="M433" s="425"/>
      <c r="N433" s="611"/>
    </row>
    <row r="434" spans="1:14" s="65" customFormat="1" ht="17.25" customHeight="1">
      <c r="A434" s="127"/>
      <c r="B434" s="129" t="s">
        <v>457</v>
      </c>
      <c r="C434" s="44" t="s">
        <v>471</v>
      </c>
      <c r="D434" s="107">
        <v>46621</v>
      </c>
      <c r="E434" s="419">
        <v>24935.89</v>
      </c>
      <c r="F434" s="550">
        <f t="shared" si="64"/>
        <v>0.5348639025331932</v>
      </c>
      <c r="G434" s="560">
        <f t="shared" si="79"/>
        <v>0.0014478280151329233</v>
      </c>
      <c r="H434" s="425">
        <f t="shared" si="82"/>
        <v>24935.89</v>
      </c>
      <c r="I434" s="419"/>
      <c r="J434" s="422">
        <f>H434</f>
        <v>24935.89</v>
      </c>
      <c r="K434" s="423"/>
      <c r="L434" s="425"/>
      <c r="M434" s="425"/>
      <c r="N434" s="611"/>
    </row>
    <row r="435" spans="1:14" s="65" customFormat="1" ht="15.75" customHeight="1">
      <c r="A435" s="127"/>
      <c r="B435" s="129" t="s">
        <v>411</v>
      </c>
      <c r="C435" s="44" t="s">
        <v>412</v>
      </c>
      <c r="D435" s="107">
        <v>7130</v>
      </c>
      <c r="E435" s="419">
        <v>4119.78</v>
      </c>
      <c r="F435" s="550">
        <f t="shared" si="64"/>
        <v>0.5778092566619916</v>
      </c>
      <c r="G435" s="560">
        <f t="shared" si="79"/>
        <v>0.00023920272748172673</v>
      </c>
      <c r="H435" s="425">
        <f t="shared" si="82"/>
        <v>4119.78</v>
      </c>
      <c r="I435" s="419"/>
      <c r="J435" s="422">
        <f>H435</f>
        <v>4119.78</v>
      </c>
      <c r="K435" s="423"/>
      <c r="L435" s="425"/>
      <c r="M435" s="425"/>
      <c r="N435" s="611"/>
    </row>
    <row r="436" spans="1:14" s="65" customFormat="1" ht="15.75" customHeight="1">
      <c r="A436" s="127"/>
      <c r="B436" s="129" t="s">
        <v>7</v>
      </c>
      <c r="C436" s="44" t="s">
        <v>821</v>
      </c>
      <c r="D436" s="107">
        <v>8000</v>
      </c>
      <c r="E436" s="419">
        <v>0</v>
      </c>
      <c r="F436" s="550">
        <f t="shared" si="64"/>
        <v>0</v>
      </c>
      <c r="G436" s="560">
        <f t="shared" si="79"/>
        <v>0</v>
      </c>
      <c r="H436" s="425">
        <f t="shared" si="82"/>
        <v>0</v>
      </c>
      <c r="I436" s="419">
        <f>H436</f>
        <v>0</v>
      </c>
      <c r="J436" s="422"/>
      <c r="K436" s="423"/>
      <c r="L436" s="425"/>
      <c r="M436" s="425"/>
      <c r="N436" s="611"/>
    </row>
    <row r="437" spans="1:14" s="65" customFormat="1" ht="17.25" customHeight="1">
      <c r="A437" s="127"/>
      <c r="B437" s="56" t="s">
        <v>413</v>
      </c>
      <c r="C437" s="45" t="s">
        <v>532</v>
      </c>
      <c r="D437" s="107">
        <v>59882</v>
      </c>
      <c r="E437" s="419">
        <v>9686.62</v>
      </c>
      <c r="F437" s="550">
        <f t="shared" si="64"/>
        <v>0.16176179820313283</v>
      </c>
      <c r="G437" s="560">
        <f t="shared" si="79"/>
        <v>0.0005624246741522713</v>
      </c>
      <c r="H437" s="425">
        <f t="shared" si="82"/>
        <v>9686.62</v>
      </c>
      <c r="I437" s="419"/>
      <c r="J437" s="422"/>
      <c r="K437" s="423"/>
      <c r="L437" s="425"/>
      <c r="M437" s="425"/>
      <c r="N437" s="611"/>
    </row>
    <row r="438" spans="1:14" s="65" customFormat="1" ht="16.5" customHeight="1">
      <c r="A438" s="127"/>
      <c r="B438" s="56" t="s">
        <v>490</v>
      </c>
      <c r="C438" s="45" t="s">
        <v>648</v>
      </c>
      <c r="D438" s="107">
        <v>81792</v>
      </c>
      <c r="E438" s="419">
        <v>35414.63</v>
      </c>
      <c r="F438" s="550">
        <f t="shared" si="64"/>
        <v>0.4329840326682316</v>
      </c>
      <c r="G438" s="560">
        <f t="shared" si="79"/>
        <v>0.002056244772477216</v>
      </c>
      <c r="H438" s="425">
        <f t="shared" si="82"/>
        <v>35414.63</v>
      </c>
      <c r="I438" s="419"/>
      <c r="J438" s="422"/>
      <c r="K438" s="423"/>
      <c r="L438" s="425"/>
      <c r="M438" s="425"/>
      <c r="N438" s="611"/>
    </row>
    <row r="439" spans="1:14" s="65" customFormat="1" ht="15.75" customHeight="1">
      <c r="A439" s="127"/>
      <c r="B439" s="56" t="s">
        <v>651</v>
      </c>
      <c r="C439" s="45" t="s">
        <v>652</v>
      </c>
      <c r="D439" s="107">
        <v>3960</v>
      </c>
      <c r="E439" s="419">
        <v>2461.23</v>
      </c>
      <c r="F439" s="550">
        <f t="shared" si="64"/>
        <v>0.6215227272727273</v>
      </c>
      <c r="G439" s="560">
        <f t="shared" si="79"/>
        <v>0.00014290397277520893</v>
      </c>
      <c r="H439" s="425">
        <f t="shared" si="82"/>
        <v>2461.23</v>
      </c>
      <c r="I439" s="419"/>
      <c r="J439" s="422"/>
      <c r="K439" s="423"/>
      <c r="L439" s="425"/>
      <c r="M439" s="425"/>
      <c r="N439" s="611"/>
    </row>
    <row r="440" spans="1:14" s="65" customFormat="1" ht="16.5" customHeight="1">
      <c r="A440" s="127"/>
      <c r="B440" s="56" t="s">
        <v>415</v>
      </c>
      <c r="C440" s="45" t="s">
        <v>493</v>
      </c>
      <c r="D440" s="107">
        <v>99800</v>
      </c>
      <c r="E440" s="419">
        <v>50378.89</v>
      </c>
      <c r="F440" s="550">
        <f t="shared" si="64"/>
        <v>0.5047984969939879</v>
      </c>
      <c r="G440" s="560">
        <f t="shared" si="79"/>
        <v>0.002925099858609413</v>
      </c>
      <c r="H440" s="425">
        <f t="shared" si="82"/>
        <v>50378.89</v>
      </c>
      <c r="I440" s="419"/>
      <c r="J440" s="422"/>
      <c r="K440" s="423"/>
      <c r="L440" s="425"/>
      <c r="M440" s="425"/>
      <c r="N440" s="611"/>
    </row>
    <row r="441" spans="1:14" s="65" customFormat="1" ht="16.5" customHeight="1">
      <c r="A441" s="127"/>
      <c r="B441" s="56" t="s">
        <v>417</v>
      </c>
      <c r="C441" s="45" t="s">
        <v>494</v>
      </c>
      <c r="D441" s="107">
        <v>25000</v>
      </c>
      <c r="E441" s="419">
        <v>0</v>
      </c>
      <c r="F441" s="550">
        <f t="shared" si="64"/>
        <v>0</v>
      </c>
      <c r="G441" s="560">
        <f t="shared" si="79"/>
        <v>0</v>
      </c>
      <c r="H441" s="425">
        <f t="shared" si="82"/>
        <v>0</v>
      </c>
      <c r="I441" s="419"/>
      <c r="J441" s="422"/>
      <c r="K441" s="423"/>
      <c r="L441" s="425"/>
      <c r="M441" s="425"/>
      <c r="N441" s="611"/>
    </row>
    <row r="442" spans="1:14" s="65" customFormat="1" ht="16.5" customHeight="1">
      <c r="A442" s="127"/>
      <c r="B442" s="56" t="s">
        <v>477</v>
      </c>
      <c r="C442" s="45" t="s">
        <v>478</v>
      </c>
      <c r="D442" s="107">
        <v>600</v>
      </c>
      <c r="E442" s="419">
        <v>450</v>
      </c>
      <c r="F442" s="550">
        <f t="shared" si="64"/>
        <v>0.75</v>
      </c>
      <c r="G442" s="560">
        <f t="shared" si="79"/>
        <v>2.6127906676273257E-05</v>
      </c>
      <c r="H442" s="425">
        <f t="shared" si="82"/>
        <v>450</v>
      </c>
      <c r="I442" s="419"/>
      <c r="J442" s="422"/>
      <c r="K442" s="423"/>
      <c r="L442" s="425"/>
      <c r="M442" s="425"/>
      <c r="N442" s="611"/>
    </row>
    <row r="443" spans="1:14" s="65" customFormat="1" ht="16.5" customHeight="1">
      <c r="A443" s="127"/>
      <c r="B443" s="56" t="s">
        <v>419</v>
      </c>
      <c r="C443" s="45" t="s">
        <v>495</v>
      </c>
      <c r="D443" s="107">
        <v>17100</v>
      </c>
      <c r="E443" s="419">
        <v>4935.62</v>
      </c>
      <c r="F443" s="550">
        <f t="shared" si="64"/>
        <v>0.2886327485380117</v>
      </c>
      <c r="G443" s="560">
        <f t="shared" si="79"/>
        <v>0.00028657204166566177</v>
      </c>
      <c r="H443" s="425">
        <f t="shared" si="82"/>
        <v>4935.62</v>
      </c>
      <c r="I443" s="419"/>
      <c r="J443" s="422"/>
      <c r="K443" s="423"/>
      <c r="L443" s="425"/>
      <c r="M443" s="425"/>
      <c r="N443" s="611"/>
    </row>
    <row r="444" spans="1:14" s="65" customFormat="1" ht="16.5" customHeight="1">
      <c r="A444" s="127"/>
      <c r="B444" s="56" t="s">
        <v>666</v>
      </c>
      <c r="C444" s="44" t="s">
        <v>670</v>
      </c>
      <c r="D444" s="107">
        <v>3600</v>
      </c>
      <c r="E444" s="419">
        <v>1559.03</v>
      </c>
      <c r="F444" s="550">
        <f aca="true" t="shared" si="86" ref="F444:F509">E444/D444</f>
        <v>0.43306388888888886</v>
      </c>
      <c r="G444" s="560">
        <f t="shared" si="79"/>
        <v>9.052042299002287E-05</v>
      </c>
      <c r="H444" s="425">
        <f t="shared" si="82"/>
        <v>1559.03</v>
      </c>
      <c r="I444" s="419"/>
      <c r="J444" s="422"/>
      <c r="K444" s="423"/>
      <c r="L444" s="425"/>
      <c r="M444" s="425"/>
      <c r="N444" s="611"/>
    </row>
    <row r="445" spans="1:14" s="65" customFormat="1" ht="16.5" customHeight="1">
      <c r="A445" s="127"/>
      <c r="B445" s="56" t="s">
        <v>421</v>
      </c>
      <c r="C445" s="45" t="s">
        <v>422</v>
      </c>
      <c r="D445" s="107">
        <v>2600</v>
      </c>
      <c r="E445" s="419">
        <v>1014.26</v>
      </c>
      <c r="F445" s="550">
        <f t="shared" si="86"/>
        <v>0.3901</v>
      </c>
      <c r="G445" s="560">
        <f t="shared" si="79"/>
        <v>5.888997916772647E-05</v>
      </c>
      <c r="H445" s="425">
        <f t="shared" si="82"/>
        <v>1014.26</v>
      </c>
      <c r="I445" s="419"/>
      <c r="J445" s="422"/>
      <c r="K445" s="423"/>
      <c r="L445" s="425"/>
      <c r="M445" s="425"/>
      <c r="N445" s="611"/>
    </row>
    <row r="446" spans="1:14" s="65" customFormat="1" ht="16.5" customHeight="1">
      <c r="A446" s="127"/>
      <c r="B446" s="56" t="s">
        <v>423</v>
      </c>
      <c r="C446" s="45" t="s">
        <v>424</v>
      </c>
      <c r="D446" s="107">
        <v>1080</v>
      </c>
      <c r="E446" s="419">
        <v>0</v>
      </c>
      <c r="F446" s="550">
        <f t="shared" si="86"/>
        <v>0</v>
      </c>
      <c r="G446" s="560">
        <f t="shared" si="79"/>
        <v>0</v>
      </c>
      <c r="H446" s="425">
        <f t="shared" si="82"/>
        <v>0</v>
      </c>
      <c r="I446" s="419"/>
      <c r="J446" s="422"/>
      <c r="K446" s="423"/>
      <c r="L446" s="425"/>
      <c r="M446" s="425"/>
      <c r="N446" s="611"/>
    </row>
    <row r="447" spans="1:14" s="65" customFormat="1" ht="15" customHeight="1">
      <c r="A447" s="127"/>
      <c r="B447" s="56" t="s">
        <v>425</v>
      </c>
      <c r="C447" s="45" t="s">
        <v>426</v>
      </c>
      <c r="D447" s="107">
        <v>15412</v>
      </c>
      <c r="E447" s="419">
        <v>11559</v>
      </c>
      <c r="F447" s="550">
        <f t="shared" si="86"/>
        <v>0.75</v>
      </c>
      <c r="G447" s="560">
        <f t="shared" si="79"/>
        <v>0.0006711388294912057</v>
      </c>
      <c r="H447" s="425">
        <f t="shared" si="82"/>
        <v>11559</v>
      </c>
      <c r="I447" s="419"/>
      <c r="J447" s="422"/>
      <c r="K447" s="423"/>
      <c r="L447" s="425"/>
      <c r="M447" s="425"/>
      <c r="N447" s="611"/>
    </row>
    <row r="448" spans="1:14" s="65" customFormat="1" ht="16.5" customHeight="1">
      <c r="A448" s="127"/>
      <c r="B448" s="56" t="s">
        <v>667</v>
      </c>
      <c r="C448" s="44" t="s">
        <v>283</v>
      </c>
      <c r="D448" s="107">
        <v>1200</v>
      </c>
      <c r="E448" s="419">
        <v>1020</v>
      </c>
      <c r="F448" s="550">
        <f t="shared" si="86"/>
        <v>0.85</v>
      </c>
      <c r="G448" s="560">
        <f aca="true" t="shared" si="87" ref="G448:G479">E448/$E$665</f>
        <v>5.922325513288605E-05</v>
      </c>
      <c r="H448" s="425">
        <f t="shared" si="82"/>
        <v>1020</v>
      </c>
      <c r="I448" s="419"/>
      <c r="J448" s="422"/>
      <c r="K448" s="423"/>
      <c r="L448" s="425"/>
      <c r="M448" s="425"/>
      <c r="N448" s="611"/>
    </row>
    <row r="449" spans="1:14" s="65" customFormat="1" ht="16.5" customHeight="1">
      <c r="A449" s="127"/>
      <c r="B449" s="56" t="s">
        <v>668</v>
      </c>
      <c r="C449" s="44" t="s">
        <v>671</v>
      </c>
      <c r="D449" s="107">
        <v>500</v>
      </c>
      <c r="E449" s="419">
        <v>0</v>
      </c>
      <c r="F449" s="550">
        <f t="shared" si="86"/>
        <v>0</v>
      </c>
      <c r="G449" s="560">
        <f t="shared" si="87"/>
        <v>0</v>
      </c>
      <c r="H449" s="425">
        <f t="shared" si="82"/>
        <v>0</v>
      </c>
      <c r="I449" s="419"/>
      <c r="J449" s="422"/>
      <c r="K449" s="423"/>
      <c r="L449" s="425"/>
      <c r="M449" s="425"/>
      <c r="N449" s="611"/>
    </row>
    <row r="450" spans="1:14" s="65" customFormat="1" ht="17.25" customHeight="1">
      <c r="A450" s="127"/>
      <c r="B450" s="56" t="s">
        <v>669</v>
      </c>
      <c r="C450" s="44" t="s">
        <v>288</v>
      </c>
      <c r="D450" s="107">
        <v>1000</v>
      </c>
      <c r="E450" s="419">
        <v>437.98</v>
      </c>
      <c r="F450" s="550">
        <f t="shared" si="86"/>
        <v>0.43798000000000004</v>
      </c>
      <c r="G450" s="560">
        <f t="shared" si="87"/>
        <v>2.543000125794258E-05</v>
      </c>
      <c r="H450" s="425">
        <f t="shared" si="82"/>
        <v>437.98</v>
      </c>
      <c r="I450" s="419"/>
      <c r="J450" s="422"/>
      <c r="K450" s="423"/>
      <c r="L450" s="425"/>
      <c r="M450" s="425"/>
      <c r="N450" s="611"/>
    </row>
    <row r="451" spans="1:14" s="65" customFormat="1" ht="17.25" customHeight="1">
      <c r="A451" s="228" t="s">
        <v>503</v>
      </c>
      <c r="B451" s="136"/>
      <c r="C451" s="93" t="s">
        <v>650</v>
      </c>
      <c r="D451" s="291">
        <f>SUM(D452:D471)</f>
        <v>902316</v>
      </c>
      <c r="E451" s="417">
        <f>SUM(E452:E471)</f>
        <v>453944.41000000003</v>
      </c>
      <c r="F451" s="587">
        <f t="shared" si="86"/>
        <v>0.5030880644918189</v>
      </c>
      <c r="G451" s="587">
        <f t="shared" si="87"/>
        <v>0.026356927068213166</v>
      </c>
      <c r="H451" s="420">
        <f aca="true" t="shared" si="88" ref="H451:N451">SUM(H452:H471)</f>
        <v>453944.41000000003</v>
      </c>
      <c r="I451" s="420">
        <f t="shared" si="88"/>
        <v>243839.11</v>
      </c>
      <c r="J451" s="420">
        <f t="shared" si="88"/>
        <v>42006.729999999996</v>
      </c>
      <c r="K451" s="420">
        <f t="shared" si="88"/>
        <v>0</v>
      </c>
      <c r="L451" s="420">
        <f t="shared" si="88"/>
        <v>0</v>
      </c>
      <c r="M451" s="420">
        <f t="shared" si="88"/>
        <v>0</v>
      </c>
      <c r="N451" s="432">
        <f t="shared" si="88"/>
        <v>0</v>
      </c>
    </row>
    <row r="452" spans="1:14" s="65" customFormat="1" ht="17.25" customHeight="1">
      <c r="A452" s="121"/>
      <c r="B452" s="56" t="s">
        <v>406</v>
      </c>
      <c r="C452" s="44" t="s">
        <v>76</v>
      </c>
      <c r="D452" s="107">
        <v>446956</v>
      </c>
      <c r="E452" s="419">
        <v>207111.86</v>
      </c>
      <c r="F452" s="550">
        <f t="shared" si="86"/>
        <v>0.46338310706199265</v>
      </c>
      <c r="G452" s="560">
        <f t="shared" si="87"/>
        <v>0.01202533188806527</v>
      </c>
      <c r="H452" s="425">
        <f t="shared" si="82"/>
        <v>207111.86</v>
      </c>
      <c r="I452" s="419">
        <f>H452</f>
        <v>207111.86</v>
      </c>
      <c r="J452" s="422"/>
      <c r="K452" s="423"/>
      <c r="L452" s="425"/>
      <c r="M452" s="425"/>
      <c r="N452" s="611"/>
    </row>
    <row r="453" spans="1:14" s="65" customFormat="1" ht="14.25" customHeight="1">
      <c r="A453" s="121"/>
      <c r="B453" s="56" t="s">
        <v>409</v>
      </c>
      <c r="C453" s="44" t="s">
        <v>410</v>
      </c>
      <c r="D453" s="107">
        <v>31007</v>
      </c>
      <c r="E453" s="419">
        <v>31007.25</v>
      </c>
      <c r="F453" s="550">
        <f t="shared" si="86"/>
        <v>1.0000080626955203</v>
      </c>
      <c r="G453" s="560">
        <f t="shared" si="87"/>
        <v>0.0018003434095286088</v>
      </c>
      <c r="H453" s="425">
        <f aca="true" t="shared" si="89" ref="H453:H520">E453</f>
        <v>31007.25</v>
      </c>
      <c r="I453" s="419">
        <f>H453</f>
        <v>31007.25</v>
      </c>
      <c r="J453" s="422"/>
      <c r="K453" s="423"/>
      <c r="L453" s="425"/>
      <c r="M453" s="425"/>
      <c r="N453" s="611"/>
    </row>
    <row r="454" spans="1:14" s="65" customFormat="1" ht="15.75" customHeight="1">
      <c r="A454" s="121"/>
      <c r="B454" s="129" t="s">
        <v>457</v>
      </c>
      <c r="C454" s="44" t="s">
        <v>471</v>
      </c>
      <c r="D454" s="107">
        <v>67704</v>
      </c>
      <c r="E454" s="419">
        <v>36121.53</v>
      </c>
      <c r="F454" s="550">
        <f t="shared" si="86"/>
        <v>0.5335213576745834</v>
      </c>
      <c r="G454" s="560">
        <f t="shared" si="87"/>
        <v>0.0020972888107648993</v>
      </c>
      <c r="H454" s="425">
        <f t="shared" si="89"/>
        <v>36121.53</v>
      </c>
      <c r="I454" s="419"/>
      <c r="J454" s="422">
        <f>H454</f>
        <v>36121.53</v>
      </c>
      <c r="K454" s="423"/>
      <c r="L454" s="425"/>
      <c r="M454" s="425"/>
      <c r="N454" s="611"/>
    </row>
    <row r="455" spans="1:14" s="65" customFormat="1" ht="13.5" customHeight="1">
      <c r="A455" s="121"/>
      <c r="B455" s="56" t="s">
        <v>411</v>
      </c>
      <c r="C455" s="45" t="s">
        <v>412</v>
      </c>
      <c r="D455" s="107">
        <v>11507</v>
      </c>
      <c r="E455" s="419">
        <v>5885.2</v>
      </c>
      <c r="F455" s="550">
        <f t="shared" si="86"/>
        <v>0.511445207265143</v>
      </c>
      <c r="G455" s="560">
        <f t="shared" si="87"/>
        <v>0.00034170656971378526</v>
      </c>
      <c r="H455" s="425">
        <f t="shared" si="89"/>
        <v>5885.2</v>
      </c>
      <c r="I455" s="419"/>
      <c r="J455" s="422">
        <f>H455</f>
        <v>5885.2</v>
      </c>
      <c r="K455" s="423"/>
      <c r="L455" s="425"/>
      <c r="M455" s="425"/>
      <c r="N455" s="611"/>
    </row>
    <row r="456" spans="1:14" s="65" customFormat="1" ht="13.5" customHeight="1">
      <c r="A456" s="121"/>
      <c r="B456" s="56" t="s">
        <v>7</v>
      </c>
      <c r="C456" s="44" t="s">
        <v>8</v>
      </c>
      <c r="D456" s="107">
        <v>8540</v>
      </c>
      <c r="E456" s="419">
        <v>5720</v>
      </c>
      <c r="F456" s="550">
        <f t="shared" si="86"/>
        <v>0.6697892271662763</v>
      </c>
      <c r="G456" s="560">
        <f t="shared" si="87"/>
        <v>0.00033211472486285116</v>
      </c>
      <c r="H456" s="425">
        <f t="shared" si="89"/>
        <v>5720</v>
      </c>
      <c r="I456" s="419">
        <f>H456</f>
        <v>5720</v>
      </c>
      <c r="J456" s="422"/>
      <c r="K456" s="423"/>
      <c r="L456" s="425"/>
      <c r="M456" s="425"/>
      <c r="N456" s="611"/>
    </row>
    <row r="457" spans="1:14" s="65" customFormat="1" ht="15.75" customHeight="1">
      <c r="A457" s="121"/>
      <c r="B457" s="56" t="s">
        <v>413</v>
      </c>
      <c r="C457" s="45" t="s">
        <v>663</v>
      </c>
      <c r="D457" s="107">
        <v>47619</v>
      </c>
      <c r="E457" s="419">
        <v>23913.18</v>
      </c>
      <c r="F457" s="550">
        <f t="shared" si="86"/>
        <v>0.5021772821772822</v>
      </c>
      <c r="G457" s="560">
        <f t="shared" si="87"/>
        <v>0.0013884474119398313</v>
      </c>
      <c r="H457" s="425">
        <f t="shared" si="89"/>
        <v>23913.18</v>
      </c>
      <c r="I457" s="419"/>
      <c r="J457" s="422"/>
      <c r="K457" s="423"/>
      <c r="L457" s="425"/>
      <c r="M457" s="425"/>
      <c r="N457" s="611"/>
    </row>
    <row r="458" spans="1:14" s="65" customFormat="1" ht="16.5" customHeight="1">
      <c r="A458" s="121"/>
      <c r="B458" s="56" t="s">
        <v>490</v>
      </c>
      <c r="C458" s="45" t="s">
        <v>369</v>
      </c>
      <c r="D458" s="107">
        <v>500</v>
      </c>
      <c r="E458" s="419">
        <v>482.2</v>
      </c>
      <c r="F458" s="550">
        <f t="shared" si="86"/>
        <v>0.9643999999999999</v>
      </c>
      <c r="G458" s="560">
        <f t="shared" si="87"/>
        <v>2.7997503553997697E-05</v>
      </c>
      <c r="H458" s="425">
        <f t="shared" si="89"/>
        <v>482.2</v>
      </c>
      <c r="I458" s="419"/>
      <c r="J458" s="422"/>
      <c r="K458" s="423"/>
      <c r="L458" s="425"/>
      <c r="M458" s="425"/>
      <c r="N458" s="611"/>
    </row>
    <row r="459" spans="1:14" s="65" customFormat="1" ht="16.5" customHeight="1">
      <c r="A459" s="121"/>
      <c r="B459" s="56" t="s">
        <v>651</v>
      </c>
      <c r="C459" s="45" t="s">
        <v>370</v>
      </c>
      <c r="D459" s="107">
        <v>6900</v>
      </c>
      <c r="E459" s="419">
        <v>4928.84</v>
      </c>
      <c r="F459" s="550">
        <f t="shared" si="86"/>
        <v>0.7143246376811594</v>
      </c>
      <c r="G459" s="560">
        <f t="shared" si="87"/>
        <v>0.0002861783812050726</v>
      </c>
      <c r="H459" s="425">
        <f t="shared" si="89"/>
        <v>4928.84</v>
      </c>
      <c r="I459" s="419"/>
      <c r="J459" s="422"/>
      <c r="K459" s="423"/>
      <c r="L459" s="425"/>
      <c r="M459" s="425"/>
      <c r="N459" s="611"/>
    </row>
    <row r="460" spans="1:14" s="65" customFormat="1" ht="14.25" customHeight="1">
      <c r="A460" s="121"/>
      <c r="B460" s="56" t="s">
        <v>415</v>
      </c>
      <c r="C460" s="45" t="s">
        <v>493</v>
      </c>
      <c r="D460" s="107">
        <v>55000</v>
      </c>
      <c r="E460" s="419">
        <v>33042.05</v>
      </c>
      <c r="F460" s="550">
        <f t="shared" si="86"/>
        <v>0.6007645454545455</v>
      </c>
      <c r="G460" s="560">
        <f t="shared" si="87"/>
        <v>0.0019184879973172329</v>
      </c>
      <c r="H460" s="425">
        <f t="shared" si="89"/>
        <v>33042.05</v>
      </c>
      <c r="I460" s="419"/>
      <c r="J460" s="422"/>
      <c r="K460" s="423"/>
      <c r="L460" s="425"/>
      <c r="M460" s="425"/>
      <c r="N460" s="611"/>
    </row>
    <row r="461" spans="1:14" s="65" customFormat="1" ht="14.25" customHeight="1">
      <c r="A461" s="121"/>
      <c r="B461" s="56" t="s">
        <v>477</v>
      </c>
      <c r="C461" s="45" t="s">
        <v>478</v>
      </c>
      <c r="D461" s="107">
        <v>400</v>
      </c>
      <c r="E461" s="419">
        <v>210</v>
      </c>
      <c r="F461" s="550">
        <f t="shared" si="86"/>
        <v>0.525</v>
      </c>
      <c r="G461" s="560">
        <f t="shared" si="87"/>
        <v>1.2193023115594186E-05</v>
      </c>
      <c r="H461" s="425">
        <f t="shared" si="89"/>
        <v>210</v>
      </c>
      <c r="I461" s="419"/>
      <c r="J461" s="422"/>
      <c r="K461" s="423"/>
      <c r="L461" s="425"/>
      <c r="M461" s="425"/>
      <c r="N461" s="611"/>
    </row>
    <row r="462" spans="1:14" s="65" customFormat="1" ht="14.25" customHeight="1">
      <c r="A462" s="121"/>
      <c r="B462" s="56" t="s">
        <v>419</v>
      </c>
      <c r="C462" s="45" t="s">
        <v>495</v>
      </c>
      <c r="D462" s="107">
        <v>197598</v>
      </c>
      <c r="E462" s="419">
        <v>85309.23</v>
      </c>
      <c r="F462" s="550">
        <f t="shared" si="86"/>
        <v>0.4317312422190508</v>
      </c>
      <c r="G462" s="560">
        <f t="shared" si="87"/>
        <v>0.004953225777921623</v>
      </c>
      <c r="H462" s="425">
        <f t="shared" si="89"/>
        <v>85309.23</v>
      </c>
      <c r="I462" s="419"/>
      <c r="J462" s="422"/>
      <c r="K462" s="423"/>
      <c r="L462" s="425"/>
      <c r="M462" s="425"/>
      <c r="N462" s="611"/>
    </row>
    <row r="463" spans="1:14" s="65" customFormat="1" ht="15.75" customHeight="1">
      <c r="A463" s="121"/>
      <c r="B463" s="56" t="s">
        <v>9</v>
      </c>
      <c r="C463" s="45" t="s">
        <v>10</v>
      </c>
      <c r="D463" s="107">
        <v>400</v>
      </c>
      <c r="E463" s="419">
        <v>374</v>
      </c>
      <c r="F463" s="550">
        <f t="shared" si="86"/>
        <v>0.935</v>
      </c>
      <c r="G463" s="560">
        <f t="shared" si="87"/>
        <v>2.1715193548724883E-05</v>
      </c>
      <c r="H463" s="425">
        <f t="shared" si="89"/>
        <v>374</v>
      </c>
      <c r="I463" s="419"/>
      <c r="J463" s="422"/>
      <c r="K463" s="423"/>
      <c r="L463" s="425"/>
      <c r="M463" s="425"/>
      <c r="N463" s="611"/>
    </row>
    <row r="464" spans="1:14" s="65" customFormat="1" ht="15.75" customHeight="1">
      <c r="A464" s="121"/>
      <c r="B464" s="56" t="s">
        <v>673</v>
      </c>
      <c r="C464" s="44" t="s">
        <v>675</v>
      </c>
      <c r="D464" s="107">
        <v>600</v>
      </c>
      <c r="E464" s="419">
        <v>327.44</v>
      </c>
      <c r="F464" s="550">
        <f t="shared" si="86"/>
        <v>0.5457333333333333</v>
      </c>
      <c r="G464" s="560">
        <f t="shared" si="87"/>
        <v>1.9011826137953143E-05</v>
      </c>
      <c r="H464" s="425">
        <f t="shared" si="89"/>
        <v>327.44</v>
      </c>
      <c r="I464" s="419"/>
      <c r="J464" s="422"/>
      <c r="K464" s="423"/>
      <c r="L464" s="425"/>
      <c r="M464" s="425"/>
      <c r="N464" s="611"/>
    </row>
    <row r="465" spans="1:14" s="65" customFormat="1" ht="15.75" customHeight="1">
      <c r="A465" s="121"/>
      <c r="B465" s="56" t="s">
        <v>666</v>
      </c>
      <c r="C465" s="44" t="s">
        <v>670</v>
      </c>
      <c r="D465" s="107">
        <v>2000</v>
      </c>
      <c r="E465" s="419">
        <v>892.44</v>
      </c>
      <c r="F465" s="550">
        <f t="shared" si="86"/>
        <v>0.44622</v>
      </c>
      <c r="G465" s="560">
        <f t="shared" si="87"/>
        <v>5.181686452038512E-05</v>
      </c>
      <c r="H465" s="425">
        <f t="shared" si="89"/>
        <v>892.44</v>
      </c>
      <c r="I465" s="419"/>
      <c r="J465" s="422"/>
      <c r="K465" s="423"/>
      <c r="L465" s="425"/>
      <c r="M465" s="425"/>
      <c r="N465" s="611"/>
    </row>
    <row r="466" spans="1:14" s="65" customFormat="1" ht="15.75" customHeight="1">
      <c r="A466" s="121"/>
      <c r="B466" s="56" t="s">
        <v>421</v>
      </c>
      <c r="C466" s="45" t="s">
        <v>422</v>
      </c>
      <c r="D466" s="107">
        <v>800</v>
      </c>
      <c r="E466" s="419">
        <v>704.5</v>
      </c>
      <c r="F466" s="550">
        <f t="shared" si="86"/>
        <v>0.880625</v>
      </c>
      <c r="G466" s="560">
        <f t="shared" si="87"/>
        <v>4.090468945207669E-05</v>
      </c>
      <c r="H466" s="425">
        <f t="shared" si="89"/>
        <v>704.5</v>
      </c>
      <c r="I466" s="419"/>
      <c r="J466" s="422"/>
      <c r="K466" s="423"/>
      <c r="L466" s="425"/>
      <c r="M466" s="425"/>
      <c r="N466" s="611"/>
    </row>
    <row r="467" spans="1:14" s="65" customFormat="1" ht="15.75" customHeight="1">
      <c r="A467" s="121"/>
      <c r="B467" s="56" t="s">
        <v>425</v>
      </c>
      <c r="C467" s="45" t="s">
        <v>426</v>
      </c>
      <c r="D467" s="107">
        <v>19341</v>
      </c>
      <c r="E467" s="419">
        <v>14600</v>
      </c>
      <c r="F467" s="550">
        <f t="shared" si="86"/>
        <v>0.7548730675766506</v>
      </c>
      <c r="G467" s="560">
        <f t="shared" si="87"/>
        <v>0.0008477054166079768</v>
      </c>
      <c r="H467" s="425">
        <f t="shared" si="89"/>
        <v>14600</v>
      </c>
      <c r="I467" s="419"/>
      <c r="J467" s="422"/>
      <c r="K467" s="423"/>
      <c r="L467" s="425"/>
      <c r="M467" s="425"/>
      <c r="N467" s="611"/>
    </row>
    <row r="468" spans="1:14" s="65" customFormat="1" ht="16.5" customHeight="1">
      <c r="A468" s="121"/>
      <c r="B468" s="56" t="s">
        <v>441</v>
      </c>
      <c r="C468" s="45" t="s">
        <v>442</v>
      </c>
      <c r="D468" s="107">
        <v>3818</v>
      </c>
      <c r="E468" s="419">
        <v>1910</v>
      </c>
      <c r="F468" s="550">
        <f t="shared" si="86"/>
        <v>0.500261917234154</v>
      </c>
      <c r="G468" s="560">
        <f t="shared" si="87"/>
        <v>0.00011089844833707093</v>
      </c>
      <c r="H468" s="425">
        <f t="shared" si="89"/>
        <v>1910</v>
      </c>
      <c r="I468" s="419"/>
      <c r="J468" s="422"/>
      <c r="K468" s="423"/>
      <c r="L468" s="425"/>
      <c r="M468" s="425"/>
      <c r="N468" s="611"/>
    </row>
    <row r="469" spans="1:14" s="65" customFormat="1" ht="18.75" customHeight="1">
      <c r="A469" s="121"/>
      <c r="B469" s="56" t="s">
        <v>498</v>
      </c>
      <c r="C469" s="45" t="s">
        <v>499</v>
      </c>
      <c r="D469" s="107">
        <v>426</v>
      </c>
      <c r="E469" s="419">
        <v>426.24</v>
      </c>
      <c r="F469" s="550">
        <f t="shared" si="86"/>
        <v>1.0005633802816902</v>
      </c>
      <c r="G469" s="560">
        <f t="shared" si="87"/>
        <v>2.474835320376603E-05</v>
      </c>
      <c r="H469" s="425">
        <f t="shared" si="89"/>
        <v>426.24</v>
      </c>
      <c r="I469" s="419"/>
      <c r="J469" s="422"/>
      <c r="K469" s="423"/>
      <c r="L469" s="425"/>
      <c r="M469" s="425"/>
      <c r="N469" s="611"/>
    </row>
    <row r="470" spans="1:14" s="65" customFormat="1" ht="18" customHeight="1">
      <c r="A470" s="121"/>
      <c r="B470" s="56" t="s">
        <v>667</v>
      </c>
      <c r="C470" s="44" t="s">
        <v>283</v>
      </c>
      <c r="D470" s="107">
        <v>1000</v>
      </c>
      <c r="E470" s="419">
        <v>865</v>
      </c>
      <c r="F470" s="550">
        <f t="shared" si="86"/>
        <v>0.865</v>
      </c>
      <c r="G470" s="560">
        <f t="shared" si="87"/>
        <v>5.022364283328081E-05</v>
      </c>
      <c r="H470" s="425">
        <f t="shared" si="89"/>
        <v>865</v>
      </c>
      <c r="I470" s="419"/>
      <c r="J470" s="422"/>
      <c r="K470" s="423"/>
      <c r="L470" s="425"/>
      <c r="M470" s="425"/>
      <c r="N470" s="611"/>
    </row>
    <row r="471" spans="1:14" s="65" customFormat="1" ht="20.25" customHeight="1">
      <c r="A471" s="121"/>
      <c r="B471" s="56" t="s">
        <v>668</v>
      </c>
      <c r="C471" s="44" t="s">
        <v>671</v>
      </c>
      <c r="D471" s="107">
        <v>200</v>
      </c>
      <c r="E471" s="419">
        <v>113.45</v>
      </c>
      <c r="F471" s="550">
        <f t="shared" si="86"/>
        <v>0.56725</v>
      </c>
      <c r="G471" s="560">
        <f t="shared" si="87"/>
        <v>6.5871355831626685E-06</v>
      </c>
      <c r="H471" s="425">
        <f t="shared" si="89"/>
        <v>113.45</v>
      </c>
      <c r="I471" s="419"/>
      <c r="J471" s="422"/>
      <c r="K471" s="423"/>
      <c r="L471" s="425"/>
      <c r="M471" s="425"/>
      <c r="N471" s="611"/>
    </row>
    <row r="472" spans="1:14" s="65" customFormat="1" ht="15.75" customHeight="1">
      <c r="A472" s="228" t="s">
        <v>660</v>
      </c>
      <c r="B472" s="136"/>
      <c r="C472" s="99" t="s">
        <v>944</v>
      </c>
      <c r="D472" s="291">
        <f>SUM(D473:D488)</f>
        <v>309166</v>
      </c>
      <c r="E472" s="420">
        <f>SUM(E473:E488)</f>
        <v>155771.74</v>
      </c>
      <c r="F472" s="587">
        <f t="shared" si="86"/>
        <v>0.5038449894231578</v>
      </c>
      <c r="G472" s="587">
        <f t="shared" si="87"/>
        <v>0.009044421078934892</v>
      </c>
      <c r="H472" s="420">
        <f>SUM(H473:H488)</f>
        <v>155771.74</v>
      </c>
      <c r="I472" s="420">
        <f aca="true" t="shared" si="90" ref="I472:N472">SUM(I473:I488)</f>
        <v>102178.95</v>
      </c>
      <c r="J472" s="420">
        <f t="shared" si="90"/>
        <v>20585.559999999998</v>
      </c>
      <c r="K472" s="420">
        <f t="shared" si="90"/>
        <v>0</v>
      </c>
      <c r="L472" s="420">
        <f t="shared" si="90"/>
        <v>0</v>
      </c>
      <c r="M472" s="420">
        <f t="shared" si="90"/>
        <v>0</v>
      </c>
      <c r="N472" s="432">
        <f t="shared" si="90"/>
        <v>0</v>
      </c>
    </row>
    <row r="473" spans="1:14" s="65" customFormat="1" ht="16.5" customHeight="1">
      <c r="A473" s="121"/>
      <c r="B473" s="56" t="s">
        <v>406</v>
      </c>
      <c r="C473" s="44" t="s">
        <v>76</v>
      </c>
      <c r="D473" s="107">
        <v>203412</v>
      </c>
      <c r="E473" s="419">
        <v>91624.06</v>
      </c>
      <c r="F473" s="550">
        <f t="shared" si="86"/>
        <v>0.4504358641574735</v>
      </c>
      <c r="G473" s="560">
        <f t="shared" si="87"/>
        <v>0.005319877531069469</v>
      </c>
      <c r="H473" s="425">
        <f t="shared" si="89"/>
        <v>91624.06</v>
      </c>
      <c r="I473" s="419">
        <f>H473</f>
        <v>91624.06</v>
      </c>
      <c r="J473" s="422"/>
      <c r="K473" s="423"/>
      <c r="L473" s="425"/>
      <c r="M473" s="425"/>
      <c r="N473" s="611"/>
    </row>
    <row r="474" spans="1:14" s="65" customFormat="1" ht="16.5" customHeight="1">
      <c r="A474" s="121"/>
      <c r="B474" s="56" t="s">
        <v>409</v>
      </c>
      <c r="C474" s="44" t="s">
        <v>410</v>
      </c>
      <c r="D474" s="107">
        <v>10555</v>
      </c>
      <c r="E474" s="419">
        <v>10554.89</v>
      </c>
      <c r="F474" s="550">
        <f t="shared" si="86"/>
        <v>0.999989578398863</v>
      </c>
      <c r="G474" s="560">
        <f t="shared" si="87"/>
        <v>0.0006128381797740663</v>
      </c>
      <c r="H474" s="425">
        <f t="shared" si="89"/>
        <v>10554.89</v>
      </c>
      <c r="I474" s="419">
        <f>H474</f>
        <v>10554.89</v>
      </c>
      <c r="J474" s="422"/>
      <c r="K474" s="423"/>
      <c r="L474" s="425"/>
      <c r="M474" s="425"/>
      <c r="N474" s="611"/>
    </row>
    <row r="475" spans="1:14" s="65" customFormat="1" ht="15" customHeight="1">
      <c r="A475" s="121"/>
      <c r="B475" s="56" t="s">
        <v>436</v>
      </c>
      <c r="C475" s="44" t="s">
        <v>471</v>
      </c>
      <c r="D475" s="107">
        <v>33948</v>
      </c>
      <c r="E475" s="419">
        <v>17789.03</v>
      </c>
      <c r="F475" s="550">
        <f t="shared" si="86"/>
        <v>0.5240081889949334</v>
      </c>
      <c r="G475" s="560">
        <f t="shared" si="87"/>
        <v>0.0010328669237809449</v>
      </c>
      <c r="H475" s="425">
        <f t="shared" si="89"/>
        <v>17789.03</v>
      </c>
      <c r="I475" s="419"/>
      <c r="J475" s="422">
        <f>H475</f>
        <v>17789.03</v>
      </c>
      <c r="K475" s="423"/>
      <c r="L475" s="425"/>
      <c r="M475" s="425"/>
      <c r="N475" s="611"/>
    </row>
    <row r="476" spans="1:14" s="65" customFormat="1" ht="15" customHeight="1">
      <c r="A476" s="121"/>
      <c r="B476" s="56" t="s">
        <v>411</v>
      </c>
      <c r="C476" s="45" t="s">
        <v>412</v>
      </c>
      <c r="D476" s="107">
        <v>5585</v>
      </c>
      <c r="E476" s="419">
        <v>2796.53</v>
      </c>
      <c r="F476" s="550">
        <f t="shared" si="86"/>
        <v>0.5007215756490601</v>
      </c>
      <c r="G476" s="560">
        <f t="shared" si="87"/>
        <v>0.00016237216634977435</v>
      </c>
      <c r="H476" s="425">
        <f t="shared" si="89"/>
        <v>2796.53</v>
      </c>
      <c r="I476" s="419"/>
      <c r="J476" s="422">
        <f>H476</f>
        <v>2796.53</v>
      </c>
      <c r="K476" s="423"/>
      <c r="L476" s="425"/>
      <c r="M476" s="425"/>
      <c r="N476" s="611"/>
    </row>
    <row r="477" spans="1:14" s="65" customFormat="1" ht="15" customHeight="1">
      <c r="A477" s="121"/>
      <c r="B477" s="56" t="s">
        <v>7</v>
      </c>
      <c r="C477" s="44" t="s">
        <v>8</v>
      </c>
      <c r="D477" s="107">
        <v>2000</v>
      </c>
      <c r="E477" s="419">
        <v>0</v>
      </c>
      <c r="F477" s="550">
        <f t="shared" si="86"/>
        <v>0</v>
      </c>
      <c r="G477" s="560">
        <f t="shared" si="87"/>
        <v>0</v>
      </c>
      <c r="H477" s="425">
        <f t="shared" si="89"/>
        <v>0</v>
      </c>
      <c r="I477" s="419">
        <f>H477</f>
        <v>0</v>
      </c>
      <c r="J477" s="422"/>
      <c r="K477" s="423"/>
      <c r="L477" s="425"/>
      <c r="M477" s="425"/>
      <c r="N477" s="611"/>
    </row>
    <row r="478" spans="1:14" s="65" customFormat="1" ht="15" customHeight="1">
      <c r="A478" s="121"/>
      <c r="B478" s="56" t="s">
        <v>413</v>
      </c>
      <c r="C478" s="45" t="s">
        <v>663</v>
      </c>
      <c r="D478" s="107">
        <v>5726</v>
      </c>
      <c r="E478" s="419">
        <v>4778.84</v>
      </c>
      <c r="F478" s="550">
        <f t="shared" si="86"/>
        <v>0.834586098498079</v>
      </c>
      <c r="G478" s="560">
        <f t="shared" si="87"/>
        <v>0.0002774690789796482</v>
      </c>
      <c r="H478" s="425">
        <f t="shared" si="89"/>
        <v>4778.84</v>
      </c>
      <c r="I478" s="419"/>
      <c r="J478" s="422"/>
      <c r="K478" s="423"/>
      <c r="L478" s="425"/>
      <c r="M478" s="425"/>
      <c r="N478" s="611"/>
    </row>
    <row r="479" spans="1:14" s="65" customFormat="1" ht="15" customHeight="1">
      <c r="A479" s="121"/>
      <c r="B479" s="56" t="s">
        <v>651</v>
      </c>
      <c r="C479" s="45" t="s">
        <v>370</v>
      </c>
      <c r="D479" s="107">
        <v>400</v>
      </c>
      <c r="E479" s="419">
        <v>279.81</v>
      </c>
      <c r="F479" s="550">
        <f t="shared" si="86"/>
        <v>0.699525</v>
      </c>
      <c r="G479" s="560">
        <f t="shared" si="87"/>
        <v>1.624633237130671E-05</v>
      </c>
      <c r="H479" s="425">
        <f t="shared" si="89"/>
        <v>279.81</v>
      </c>
      <c r="I479" s="419"/>
      <c r="J479" s="422"/>
      <c r="K479" s="423"/>
      <c r="L479" s="425"/>
      <c r="M479" s="425"/>
      <c r="N479" s="611"/>
    </row>
    <row r="480" spans="1:14" s="65" customFormat="1" ht="15" customHeight="1">
      <c r="A480" s="121"/>
      <c r="B480" s="56" t="s">
        <v>415</v>
      </c>
      <c r="C480" s="45" t="s">
        <v>493</v>
      </c>
      <c r="D480" s="107">
        <v>23657</v>
      </c>
      <c r="E480" s="419">
        <v>11640.63</v>
      </c>
      <c r="F480" s="550">
        <f t="shared" si="86"/>
        <v>0.4920585873103098</v>
      </c>
      <c r="G480" s="560">
        <f aca="true" t="shared" si="91" ref="G480:G511">E480/$E$665</f>
        <v>0.0006758784317622816</v>
      </c>
      <c r="H480" s="425">
        <f t="shared" si="89"/>
        <v>11640.63</v>
      </c>
      <c r="I480" s="419"/>
      <c r="J480" s="422"/>
      <c r="K480" s="423"/>
      <c r="L480" s="425"/>
      <c r="M480" s="425"/>
      <c r="N480" s="611"/>
    </row>
    <row r="481" spans="1:14" s="65" customFormat="1" ht="15" customHeight="1">
      <c r="A481" s="121"/>
      <c r="B481" s="56" t="s">
        <v>477</v>
      </c>
      <c r="C481" s="45" t="s">
        <v>478</v>
      </c>
      <c r="D481" s="107">
        <v>40</v>
      </c>
      <c r="E481" s="419">
        <v>40</v>
      </c>
      <c r="F481" s="550">
        <f t="shared" si="86"/>
        <v>1</v>
      </c>
      <c r="G481" s="560">
        <f t="shared" si="91"/>
        <v>2.3224805934465117E-06</v>
      </c>
      <c r="H481" s="425">
        <f t="shared" si="89"/>
        <v>40</v>
      </c>
      <c r="I481" s="419"/>
      <c r="J481" s="422"/>
      <c r="K481" s="423"/>
      <c r="L481" s="425"/>
      <c r="M481" s="425"/>
      <c r="N481" s="611"/>
    </row>
    <row r="482" spans="1:14" s="65" customFormat="1" ht="15" customHeight="1">
      <c r="A482" s="121"/>
      <c r="B482" s="56" t="s">
        <v>419</v>
      </c>
      <c r="C482" s="45" t="s">
        <v>495</v>
      </c>
      <c r="D482" s="107">
        <v>6370</v>
      </c>
      <c r="E482" s="419">
        <v>6361.15</v>
      </c>
      <c r="F482" s="550">
        <f t="shared" si="86"/>
        <v>0.9986106750392464</v>
      </c>
      <c r="G482" s="560">
        <f t="shared" si="91"/>
        <v>0.0003693411856750569</v>
      </c>
      <c r="H482" s="425">
        <f t="shared" si="89"/>
        <v>6361.15</v>
      </c>
      <c r="I482" s="419"/>
      <c r="J482" s="422"/>
      <c r="K482" s="423"/>
      <c r="L482" s="425"/>
      <c r="M482" s="425"/>
      <c r="N482" s="611"/>
    </row>
    <row r="483" spans="1:14" s="65" customFormat="1" ht="15" customHeight="1">
      <c r="A483" s="121"/>
      <c r="B483" s="56" t="s">
        <v>9</v>
      </c>
      <c r="C483" s="45" t="s">
        <v>10</v>
      </c>
      <c r="D483" s="107">
        <v>297</v>
      </c>
      <c r="E483" s="419">
        <v>99</v>
      </c>
      <c r="F483" s="550">
        <f t="shared" si="86"/>
        <v>0.3333333333333333</v>
      </c>
      <c r="G483" s="560">
        <f t="shared" si="91"/>
        <v>5.748139468780116E-06</v>
      </c>
      <c r="H483" s="425">
        <f t="shared" si="89"/>
        <v>99</v>
      </c>
      <c r="I483" s="419"/>
      <c r="J483" s="422"/>
      <c r="K483" s="423"/>
      <c r="L483" s="425"/>
      <c r="M483" s="425"/>
      <c r="N483" s="611"/>
    </row>
    <row r="484" spans="1:14" s="65" customFormat="1" ht="15" customHeight="1">
      <c r="A484" s="121"/>
      <c r="B484" s="56" t="s">
        <v>666</v>
      </c>
      <c r="C484" s="44" t="s">
        <v>670</v>
      </c>
      <c r="D484" s="107">
        <v>3603</v>
      </c>
      <c r="E484" s="419">
        <v>1643.34</v>
      </c>
      <c r="F484" s="550">
        <f t="shared" si="86"/>
        <v>0.4561032472939217</v>
      </c>
      <c r="G484" s="560">
        <f t="shared" si="91"/>
        <v>9.541563146085975E-05</v>
      </c>
      <c r="H484" s="425">
        <f t="shared" si="89"/>
        <v>1643.34</v>
      </c>
      <c r="I484" s="419"/>
      <c r="J484" s="422"/>
      <c r="K484" s="423"/>
      <c r="L484" s="425"/>
      <c r="M484" s="425"/>
      <c r="N484" s="611"/>
    </row>
    <row r="485" spans="1:14" s="65" customFormat="1" ht="15" customHeight="1">
      <c r="A485" s="121"/>
      <c r="B485" s="56" t="s">
        <v>421</v>
      </c>
      <c r="C485" s="45" t="s">
        <v>422</v>
      </c>
      <c r="D485" s="107">
        <v>2000</v>
      </c>
      <c r="E485" s="419">
        <v>602.2</v>
      </c>
      <c r="F485" s="550">
        <f t="shared" si="86"/>
        <v>0.30110000000000003</v>
      </c>
      <c r="G485" s="560">
        <f t="shared" si="91"/>
        <v>3.496494533433724E-05</v>
      </c>
      <c r="H485" s="425">
        <f t="shared" si="89"/>
        <v>602.2</v>
      </c>
      <c r="I485" s="419"/>
      <c r="J485" s="422"/>
      <c r="K485" s="423"/>
      <c r="L485" s="425"/>
      <c r="M485" s="425"/>
      <c r="N485" s="611"/>
    </row>
    <row r="486" spans="1:14" s="65" customFormat="1" ht="15" customHeight="1">
      <c r="A486" s="121"/>
      <c r="B486" s="56" t="s">
        <v>425</v>
      </c>
      <c r="C486" s="45" t="s">
        <v>426</v>
      </c>
      <c r="D486" s="107">
        <v>8613</v>
      </c>
      <c r="E486" s="419">
        <v>6460</v>
      </c>
      <c r="F486" s="550">
        <f t="shared" si="86"/>
        <v>0.7500290258910949</v>
      </c>
      <c r="G486" s="560">
        <f t="shared" si="91"/>
        <v>0.0003750806158416116</v>
      </c>
      <c r="H486" s="425">
        <f t="shared" si="89"/>
        <v>6460</v>
      </c>
      <c r="I486" s="419"/>
      <c r="J486" s="422"/>
      <c r="K486" s="423"/>
      <c r="L486" s="425"/>
      <c r="M486" s="425"/>
      <c r="N486" s="611"/>
    </row>
    <row r="487" spans="1:14" s="65" customFormat="1" ht="15" customHeight="1">
      <c r="A487" s="121"/>
      <c r="B487" s="56" t="s">
        <v>667</v>
      </c>
      <c r="C487" s="44" t="s">
        <v>283</v>
      </c>
      <c r="D487" s="107">
        <v>2000</v>
      </c>
      <c r="E487" s="419">
        <v>940</v>
      </c>
      <c r="F487" s="550">
        <f t="shared" si="86"/>
        <v>0.47</v>
      </c>
      <c r="G487" s="560">
        <f t="shared" si="91"/>
        <v>5.4578293945993026E-05</v>
      </c>
      <c r="H487" s="425">
        <f t="shared" si="89"/>
        <v>940</v>
      </c>
      <c r="I487" s="419"/>
      <c r="J487" s="422"/>
      <c r="K487" s="423"/>
      <c r="L487" s="425"/>
      <c r="M487" s="425"/>
      <c r="N487" s="611"/>
    </row>
    <row r="488" spans="1:14" s="65" customFormat="1" ht="15" customHeight="1">
      <c r="A488" s="121"/>
      <c r="B488" s="56" t="s">
        <v>669</v>
      </c>
      <c r="C488" s="44" t="s">
        <v>672</v>
      </c>
      <c r="D488" s="107">
        <v>960</v>
      </c>
      <c r="E488" s="419">
        <v>162.26</v>
      </c>
      <c r="F488" s="550">
        <f t="shared" si="86"/>
        <v>0.16902083333333331</v>
      </c>
      <c r="G488" s="560">
        <f t="shared" si="91"/>
        <v>9.421142527315774E-06</v>
      </c>
      <c r="H488" s="425">
        <f t="shared" si="89"/>
        <v>162.26</v>
      </c>
      <c r="I488" s="419"/>
      <c r="J488" s="422"/>
      <c r="K488" s="423"/>
      <c r="L488" s="425"/>
      <c r="M488" s="425"/>
      <c r="N488" s="611"/>
    </row>
    <row r="489" spans="1:14" s="65" customFormat="1" ht="16.5" customHeight="1">
      <c r="A489" s="228" t="s">
        <v>508</v>
      </c>
      <c r="B489" s="135"/>
      <c r="C489" s="93" t="s">
        <v>653</v>
      </c>
      <c r="D489" s="291">
        <f>SUM(D490:D496)</f>
        <v>962118</v>
      </c>
      <c r="E489" s="420">
        <f>SUM(E490:E496)</f>
        <v>456092.93</v>
      </c>
      <c r="F489" s="587">
        <f t="shared" si="86"/>
        <v>0.47405092722514286</v>
      </c>
      <c r="G489" s="587">
        <f t="shared" si="91"/>
        <v>0.026481674468328956</v>
      </c>
      <c r="H489" s="420">
        <f t="shared" si="89"/>
        <v>456092.93</v>
      </c>
      <c r="I489" s="420">
        <f aca="true" t="shared" si="92" ref="I489:N489">SUM(I490:I496)</f>
        <v>16796.1</v>
      </c>
      <c r="J489" s="420">
        <f t="shared" si="92"/>
        <v>2130.53</v>
      </c>
      <c r="K489" s="420">
        <f t="shared" si="92"/>
        <v>10921.060000000001</v>
      </c>
      <c r="L489" s="420">
        <f t="shared" si="92"/>
        <v>0</v>
      </c>
      <c r="M489" s="417">
        <f t="shared" si="92"/>
        <v>0</v>
      </c>
      <c r="N489" s="421">
        <f t="shared" si="92"/>
        <v>0</v>
      </c>
    </row>
    <row r="490" spans="1:14" s="65" customFormat="1" ht="15.75" customHeight="1">
      <c r="A490" s="132"/>
      <c r="B490" s="56" t="s">
        <v>463</v>
      </c>
      <c r="C490" s="44" t="s">
        <v>833</v>
      </c>
      <c r="D490" s="107">
        <v>4422</v>
      </c>
      <c r="E490" s="419">
        <v>3315.46</v>
      </c>
      <c r="F490" s="550">
        <f t="shared" si="86"/>
        <v>0.7497648123021258</v>
      </c>
      <c r="G490" s="560">
        <f t="shared" si="91"/>
        <v>0.0001925022877087043</v>
      </c>
      <c r="H490" s="425">
        <f t="shared" si="89"/>
        <v>3315.46</v>
      </c>
      <c r="I490" s="419"/>
      <c r="J490" s="419"/>
      <c r="K490" s="425">
        <f>H490</f>
        <v>3315.46</v>
      </c>
      <c r="L490" s="425"/>
      <c r="M490" s="425"/>
      <c r="N490" s="611"/>
    </row>
    <row r="491" spans="1:14" s="65" customFormat="1" ht="15.75" customHeight="1">
      <c r="A491" s="132"/>
      <c r="B491" s="56" t="s">
        <v>583</v>
      </c>
      <c r="C491" s="44" t="s">
        <v>834</v>
      </c>
      <c r="D491" s="107">
        <v>12676</v>
      </c>
      <c r="E491" s="419">
        <v>7605.6</v>
      </c>
      <c r="F491" s="550">
        <f t="shared" si="86"/>
        <v>0.6</v>
      </c>
      <c r="G491" s="560">
        <f t="shared" si="91"/>
        <v>0.00044159646003791975</v>
      </c>
      <c r="H491" s="425">
        <f t="shared" si="89"/>
        <v>7605.6</v>
      </c>
      <c r="I491" s="419"/>
      <c r="J491" s="419"/>
      <c r="K491" s="425">
        <f>H491</f>
        <v>7605.6</v>
      </c>
      <c r="L491" s="425"/>
      <c r="M491" s="425"/>
      <c r="N491" s="611"/>
    </row>
    <row r="492" spans="1:14" s="65" customFormat="1" ht="13.5" customHeight="1">
      <c r="A492" s="132"/>
      <c r="B492" s="56" t="s">
        <v>646</v>
      </c>
      <c r="C492" s="44" t="s">
        <v>647</v>
      </c>
      <c r="D492" s="107">
        <v>886203</v>
      </c>
      <c r="E492" s="419">
        <v>421468.94</v>
      </c>
      <c r="F492" s="550">
        <f t="shared" si="86"/>
        <v>0.4755896109582116</v>
      </c>
      <c r="G492" s="560">
        <f t="shared" si="91"/>
        <v>0.024471335847261806</v>
      </c>
      <c r="H492" s="425">
        <f t="shared" si="89"/>
        <v>421468.94</v>
      </c>
      <c r="I492" s="419"/>
      <c r="J492" s="422"/>
      <c r="K492" s="423"/>
      <c r="L492" s="425"/>
      <c r="M492" s="425"/>
      <c r="N492" s="611"/>
    </row>
    <row r="493" spans="1:14" s="65" customFormat="1" ht="13.5" customHeight="1">
      <c r="A493" s="132"/>
      <c r="B493" s="56" t="s">
        <v>436</v>
      </c>
      <c r="C493" s="44" t="s">
        <v>471</v>
      </c>
      <c r="D493" s="107">
        <v>5726</v>
      </c>
      <c r="E493" s="419">
        <v>1818.15</v>
      </c>
      <c r="F493" s="550">
        <f t="shared" si="86"/>
        <v>0.3175253230876703</v>
      </c>
      <c r="G493" s="560">
        <f t="shared" si="91"/>
        <v>0.00010556545227436939</v>
      </c>
      <c r="H493" s="425">
        <f t="shared" si="89"/>
        <v>1818.15</v>
      </c>
      <c r="I493" s="419"/>
      <c r="J493" s="422">
        <f>H493</f>
        <v>1818.15</v>
      </c>
      <c r="K493" s="423"/>
      <c r="L493" s="425"/>
      <c r="M493" s="425"/>
      <c r="N493" s="611"/>
    </row>
    <row r="494" spans="1:14" s="65" customFormat="1" ht="13.5" customHeight="1">
      <c r="A494" s="132"/>
      <c r="B494" s="56" t="s">
        <v>411</v>
      </c>
      <c r="C494" s="45" t="s">
        <v>412</v>
      </c>
      <c r="D494" s="107">
        <v>1033</v>
      </c>
      <c r="E494" s="419">
        <v>312.38</v>
      </c>
      <c r="F494" s="550">
        <f t="shared" si="86"/>
        <v>0.3024007744433688</v>
      </c>
      <c r="G494" s="560">
        <f t="shared" si="91"/>
        <v>1.8137412194520533E-05</v>
      </c>
      <c r="H494" s="425">
        <f t="shared" si="89"/>
        <v>312.38</v>
      </c>
      <c r="I494" s="419"/>
      <c r="J494" s="422">
        <f>H494</f>
        <v>312.38</v>
      </c>
      <c r="K494" s="423"/>
      <c r="L494" s="425"/>
      <c r="M494" s="425"/>
      <c r="N494" s="611"/>
    </row>
    <row r="495" spans="1:14" s="65" customFormat="1" ht="13.5" customHeight="1">
      <c r="A495" s="132"/>
      <c r="B495" s="56" t="s">
        <v>7</v>
      </c>
      <c r="C495" s="44" t="s">
        <v>8</v>
      </c>
      <c r="D495" s="107">
        <v>42176</v>
      </c>
      <c r="E495" s="419">
        <v>16796.1</v>
      </c>
      <c r="F495" s="550">
        <f t="shared" si="86"/>
        <v>0.39823833459787555</v>
      </c>
      <c r="G495" s="560">
        <f t="shared" si="91"/>
        <v>0.0009752154073896737</v>
      </c>
      <c r="H495" s="425">
        <f t="shared" si="89"/>
        <v>16796.1</v>
      </c>
      <c r="I495" s="419">
        <f>H495</f>
        <v>16796.1</v>
      </c>
      <c r="J495" s="422"/>
      <c r="K495" s="423"/>
      <c r="L495" s="425"/>
      <c r="M495" s="425"/>
      <c r="N495" s="611"/>
    </row>
    <row r="496" spans="1:14" s="65" customFormat="1" ht="16.5" customHeight="1">
      <c r="A496" s="132"/>
      <c r="B496" s="56" t="s">
        <v>413</v>
      </c>
      <c r="C496" s="44" t="s">
        <v>414</v>
      </c>
      <c r="D496" s="107">
        <v>9882</v>
      </c>
      <c r="E496" s="419">
        <v>4776.3</v>
      </c>
      <c r="F496" s="550">
        <f t="shared" si="86"/>
        <v>0.48333333333333334</v>
      </c>
      <c r="G496" s="560">
        <f t="shared" si="91"/>
        <v>0.00027732160146196435</v>
      </c>
      <c r="H496" s="425">
        <f t="shared" si="89"/>
        <v>4776.3</v>
      </c>
      <c r="I496" s="419"/>
      <c r="J496" s="422"/>
      <c r="K496" s="423"/>
      <c r="L496" s="425"/>
      <c r="M496" s="425"/>
      <c r="N496" s="611"/>
    </row>
    <row r="497" spans="1:14" s="65" customFormat="1" ht="24.75" customHeight="1">
      <c r="A497" s="228" t="s">
        <v>504</v>
      </c>
      <c r="B497" s="135"/>
      <c r="C497" s="93" t="s">
        <v>654</v>
      </c>
      <c r="D497" s="291">
        <f>SUM(D498:D517)</f>
        <v>316728</v>
      </c>
      <c r="E497" s="417">
        <f>SUM(E498:E517)</f>
        <v>194094.13999999998</v>
      </c>
      <c r="F497" s="587">
        <f t="shared" si="86"/>
        <v>0.6128101715036245</v>
      </c>
      <c r="G497" s="587">
        <f t="shared" si="91"/>
        <v>0.011269496836292256</v>
      </c>
      <c r="H497" s="420">
        <f t="shared" si="89"/>
        <v>194094.13999999998</v>
      </c>
      <c r="I497" s="420">
        <f aca="true" t="shared" si="93" ref="I497:N497">SUM(I498:I517)</f>
        <v>120633.26</v>
      </c>
      <c r="J497" s="420">
        <f t="shared" si="93"/>
        <v>19030.01</v>
      </c>
      <c r="K497" s="420">
        <f t="shared" si="93"/>
        <v>0</v>
      </c>
      <c r="L497" s="420">
        <f t="shared" si="93"/>
        <v>0</v>
      </c>
      <c r="M497" s="420">
        <f t="shared" si="93"/>
        <v>0</v>
      </c>
      <c r="N497" s="421">
        <f t="shared" si="93"/>
        <v>0</v>
      </c>
    </row>
    <row r="498" spans="1:14" s="65" customFormat="1" ht="16.5" customHeight="1">
      <c r="A498" s="118"/>
      <c r="B498" s="128" t="s">
        <v>406</v>
      </c>
      <c r="C498" s="44" t="s">
        <v>76</v>
      </c>
      <c r="D498" s="292">
        <v>192203</v>
      </c>
      <c r="E498" s="425">
        <v>105572.76</v>
      </c>
      <c r="F498" s="550">
        <f t="shared" si="86"/>
        <v>0.5492773786049124</v>
      </c>
      <c r="G498" s="560">
        <f t="shared" si="91"/>
        <v>0.006129767157414654</v>
      </c>
      <c r="H498" s="425">
        <f t="shared" si="89"/>
        <v>105572.76</v>
      </c>
      <c r="I498" s="425">
        <f>H498</f>
        <v>105572.76</v>
      </c>
      <c r="J498" s="423"/>
      <c r="K498" s="423"/>
      <c r="L498" s="425"/>
      <c r="M498" s="425"/>
      <c r="N498" s="611"/>
    </row>
    <row r="499" spans="1:14" s="65" customFormat="1" ht="16.5" customHeight="1">
      <c r="A499" s="118"/>
      <c r="B499" s="128" t="s">
        <v>409</v>
      </c>
      <c r="C499" s="44" t="s">
        <v>471</v>
      </c>
      <c r="D499" s="292">
        <v>15061</v>
      </c>
      <c r="E499" s="425">
        <v>15060.5</v>
      </c>
      <c r="F499" s="550">
        <f t="shared" si="86"/>
        <v>0.9999668016731956</v>
      </c>
      <c r="G499" s="560">
        <f t="shared" si="91"/>
        <v>0.0008744429744400297</v>
      </c>
      <c r="H499" s="425">
        <f t="shared" si="89"/>
        <v>15060.5</v>
      </c>
      <c r="I499" s="425">
        <f>H499</f>
        <v>15060.5</v>
      </c>
      <c r="J499" s="423"/>
      <c r="K499" s="423"/>
      <c r="L499" s="425"/>
      <c r="M499" s="425"/>
      <c r="N499" s="611"/>
    </row>
    <row r="500" spans="1:14" s="65" customFormat="1" ht="15.75" customHeight="1">
      <c r="A500" s="118"/>
      <c r="B500" s="128" t="s">
        <v>436</v>
      </c>
      <c r="C500" s="44" t="s">
        <v>471</v>
      </c>
      <c r="D500" s="292">
        <v>32293</v>
      </c>
      <c r="E500" s="425">
        <v>16306.66</v>
      </c>
      <c r="F500" s="550">
        <f t="shared" si="86"/>
        <v>0.5049595887653671</v>
      </c>
      <c r="G500" s="560">
        <f t="shared" si="91"/>
        <v>0.0009467975348482623</v>
      </c>
      <c r="H500" s="425">
        <f t="shared" si="89"/>
        <v>16306.66</v>
      </c>
      <c r="I500" s="425"/>
      <c r="J500" s="423">
        <f>H500</f>
        <v>16306.66</v>
      </c>
      <c r="K500" s="423"/>
      <c r="L500" s="425"/>
      <c r="M500" s="425"/>
      <c r="N500" s="611"/>
    </row>
    <row r="501" spans="1:14" s="65" customFormat="1" ht="16.5" customHeight="1">
      <c r="A501" s="118"/>
      <c r="B501" s="128" t="s">
        <v>411</v>
      </c>
      <c r="C501" s="45" t="s">
        <v>412</v>
      </c>
      <c r="D501" s="292">
        <v>5073</v>
      </c>
      <c r="E501" s="425">
        <v>2723.35</v>
      </c>
      <c r="F501" s="550">
        <f t="shared" si="86"/>
        <v>0.5368322491622314</v>
      </c>
      <c r="G501" s="560">
        <f t="shared" si="91"/>
        <v>0.00015812318810406393</v>
      </c>
      <c r="H501" s="425">
        <f t="shared" si="89"/>
        <v>2723.35</v>
      </c>
      <c r="I501" s="425"/>
      <c r="J501" s="423">
        <f>H501</f>
        <v>2723.35</v>
      </c>
      <c r="K501" s="423"/>
      <c r="L501" s="425"/>
      <c r="M501" s="425"/>
      <c r="N501" s="611"/>
    </row>
    <row r="502" spans="1:14" s="65" customFormat="1" ht="16.5" customHeight="1">
      <c r="A502" s="121"/>
      <c r="B502" s="56" t="s">
        <v>7</v>
      </c>
      <c r="C502" s="45" t="s">
        <v>8</v>
      </c>
      <c r="D502" s="107">
        <v>4000</v>
      </c>
      <c r="E502" s="419">
        <v>0</v>
      </c>
      <c r="F502" s="550">
        <f t="shared" si="86"/>
        <v>0</v>
      </c>
      <c r="G502" s="560">
        <f t="shared" si="91"/>
        <v>0</v>
      </c>
      <c r="H502" s="425">
        <f t="shared" si="89"/>
        <v>0</v>
      </c>
      <c r="I502" s="419">
        <f>H502</f>
        <v>0</v>
      </c>
      <c r="J502" s="423"/>
      <c r="K502" s="423"/>
      <c r="L502" s="425"/>
      <c r="M502" s="425"/>
      <c r="N502" s="611"/>
    </row>
    <row r="503" spans="1:14" s="65" customFormat="1" ht="15.75" customHeight="1">
      <c r="A503" s="121"/>
      <c r="B503" s="56" t="s">
        <v>413</v>
      </c>
      <c r="C503" s="45" t="s">
        <v>532</v>
      </c>
      <c r="D503" s="107">
        <v>5713</v>
      </c>
      <c r="E503" s="419">
        <v>4425.7</v>
      </c>
      <c r="F503" s="550">
        <f t="shared" si="86"/>
        <v>0.7746718011552599</v>
      </c>
      <c r="G503" s="560">
        <f t="shared" si="91"/>
        <v>0.00025696505906040566</v>
      </c>
      <c r="H503" s="425">
        <f t="shared" si="89"/>
        <v>4425.7</v>
      </c>
      <c r="I503" s="419"/>
      <c r="J503" s="423"/>
      <c r="K503" s="423"/>
      <c r="L503" s="425"/>
      <c r="M503" s="425"/>
      <c r="N503" s="611"/>
    </row>
    <row r="504" spans="1:14" s="65" customFormat="1" ht="15.75" customHeight="1">
      <c r="A504" s="121"/>
      <c r="B504" s="56" t="s">
        <v>415</v>
      </c>
      <c r="C504" s="45" t="s">
        <v>493</v>
      </c>
      <c r="D504" s="107">
        <v>9900</v>
      </c>
      <c r="E504" s="419">
        <v>7692.58</v>
      </c>
      <c r="F504" s="550">
        <f t="shared" si="86"/>
        <v>0.7770282828282828</v>
      </c>
      <c r="G504" s="560">
        <f t="shared" si="91"/>
        <v>0.00044664669408836917</v>
      </c>
      <c r="H504" s="425">
        <f t="shared" si="89"/>
        <v>7692.58</v>
      </c>
      <c r="I504" s="419"/>
      <c r="J504" s="423"/>
      <c r="K504" s="423"/>
      <c r="L504" s="425"/>
      <c r="M504" s="425"/>
      <c r="N504" s="611"/>
    </row>
    <row r="505" spans="1:14" s="65" customFormat="1" ht="15.75" customHeight="1">
      <c r="A505" s="121"/>
      <c r="B505" s="56" t="s">
        <v>417</v>
      </c>
      <c r="C505" s="45" t="s">
        <v>494</v>
      </c>
      <c r="D505" s="107">
        <v>25000</v>
      </c>
      <c r="E505" s="419">
        <v>25000</v>
      </c>
      <c r="F505" s="550">
        <f t="shared" si="86"/>
        <v>1</v>
      </c>
      <c r="G505" s="560">
        <f t="shared" si="91"/>
        <v>0.0014515503709040698</v>
      </c>
      <c r="H505" s="425">
        <f t="shared" si="89"/>
        <v>25000</v>
      </c>
      <c r="I505" s="419"/>
      <c r="J505" s="423"/>
      <c r="K505" s="423"/>
      <c r="L505" s="425"/>
      <c r="M505" s="425"/>
      <c r="N505" s="611"/>
    </row>
    <row r="506" spans="1:14" s="65" customFormat="1" ht="15.75" customHeight="1">
      <c r="A506" s="121"/>
      <c r="B506" s="56" t="s">
        <v>477</v>
      </c>
      <c r="C506" s="45" t="s">
        <v>478</v>
      </c>
      <c r="D506" s="107">
        <v>200</v>
      </c>
      <c r="E506" s="419">
        <v>80</v>
      </c>
      <c r="F506" s="550">
        <f t="shared" si="86"/>
        <v>0.4</v>
      </c>
      <c r="G506" s="560">
        <f t="shared" si="91"/>
        <v>4.6449611868930235E-06</v>
      </c>
      <c r="H506" s="425">
        <f t="shared" si="89"/>
        <v>80</v>
      </c>
      <c r="I506" s="419"/>
      <c r="J506" s="423"/>
      <c r="K506" s="423"/>
      <c r="L506" s="425"/>
      <c r="M506" s="425"/>
      <c r="N506" s="611"/>
    </row>
    <row r="507" spans="1:14" s="65" customFormat="1" ht="15.75" customHeight="1">
      <c r="A507" s="121"/>
      <c r="B507" s="56" t="s">
        <v>419</v>
      </c>
      <c r="C507" s="45" t="s">
        <v>495</v>
      </c>
      <c r="D507" s="107">
        <v>8830</v>
      </c>
      <c r="E507" s="419">
        <v>7899.67</v>
      </c>
      <c r="F507" s="550">
        <f t="shared" si="86"/>
        <v>0.8946398640996602</v>
      </c>
      <c r="G507" s="560">
        <f t="shared" si="91"/>
        <v>0.0004586707567407901</v>
      </c>
      <c r="H507" s="425">
        <f t="shared" si="89"/>
        <v>7899.67</v>
      </c>
      <c r="I507" s="419"/>
      <c r="J507" s="423"/>
      <c r="K507" s="423"/>
      <c r="L507" s="425"/>
      <c r="M507" s="425"/>
      <c r="N507" s="611"/>
    </row>
    <row r="508" spans="1:14" s="65" customFormat="1" ht="15.75" customHeight="1">
      <c r="A508" s="121"/>
      <c r="B508" s="56" t="s">
        <v>9</v>
      </c>
      <c r="C508" s="45" t="s">
        <v>10</v>
      </c>
      <c r="D508" s="107">
        <v>792</v>
      </c>
      <c r="E508" s="419">
        <v>297</v>
      </c>
      <c r="F508" s="550">
        <f t="shared" si="86"/>
        <v>0.375</v>
      </c>
      <c r="G508" s="560">
        <f t="shared" si="91"/>
        <v>1.724441840634035E-05</v>
      </c>
      <c r="H508" s="425">
        <f t="shared" si="89"/>
        <v>297</v>
      </c>
      <c r="I508" s="419"/>
      <c r="J508" s="423"/>
      <c r="K508" s="423"/>
      <c r="L508" s="425"/>
      <c r="M508" s="425"/>
      <c r="N508" s="611"/>
    </row>
    <row r="509" spans="1:14" s="65" customFormat="1" ht="15.75" customHeight="1">
      <c r="A509" s="121"/>
      <c r="B509" s="56" t="s">
        <v>673</v>
      </c>
      <c r="C509" s="44" t="s">
        <v>675</v>
      </c>
      <c r="D509" s="107">
        <v>1600</v>
      </c>
      <c r="E509" s="419">
        <v>1041.63</v>
      </c>
      <c r="F509" s="550">
        <f t="shared" si="86"/>
        <v>0.6510187500000001</v>
      </c>
      <c r="G509" s="560">
        <f t="shared" si="91"/>
        <v>6.0479136513792256E-05</v>
      </c>
      <c r="H509" s="425">
        <f t="shared" si="89"/>
        <v>1041.63</v>
      </c>
      <c r="I509" s="419"/>
      <c r="J509" s="423"/>
      <c r="K509" s="423"/>
      <c r="L509" s="425"/>
      <c r="M509" s="425"/>
      <c r="N509" s="611"/>
    </row>
    <row r="510" spans="1:14" s="65" customFormat="1" ht="15.75" customHeight="1">
      <c r="A510" s="121"/>
      <c r="B510" s="56" t="s">
        <v>666</v>
      </c>
      <c r="C510" s="44" t="s">
        <v>670</v>
      </c>
      <c r="D510" s="107">
        <v>1450</v>
      </c>
      <c r="E510" s="419">
        <v>1236.85</v>
      </c>
      <c r="F510" s="550">
        <f aca="true" t="shared" si="94" ref="F510:F595">E510/D510</f>
        <v>0.853</v>
      </c>
      <c r="G510" s="560">
        <f t="shared" si="91"/>
        <v>7.181400305010794E-05</v>
      </c>
      <c r="H510" s="425">
        <f t="shared" si="89"/>
        <v>1236.85</v>
      </c>
      <c r="I510" s="419"/>
      <c r="J510" s="423"/>
      <c r="K510" s="423"/>
      <c r="L510" s="425"/>
      <c r="M510" s="425"/>
      <c r="N510" s="611"/>
    </row>
    <row r="511" spans="1:14" s="65" customFormat="1" ht="15" customHeight="1">
      <c r="A511" s="121"/>
      <c r="B511" s="56" t="s">
        <v>421</v>
      </c>
      <c r="C511" s="45" t="s">
        <v>422</v>
      </c>
      <c r="D511" s="107">
        <v>1100</v>
      </c>
      <c r="E511" s="419">
        <v>157.3</v>
      </c>
      <c r="F511" s="550">
        <f t="shared" si="94"/>
        <v>0.14300000000000002</v>
      </c>
      <c r="G511" s="560">
        <f t="shared" si="91"/>
        <v>9.133154933728408E-06</v>
      </c>
      <c r="H511" s="425">
        <f t="shared" si="89"/>
        <v>157.3</v>
      </c>
      <c r="I511" s="419"/>
      <c r="J511" s="423"/>
      <c r="K511" s="423"/>
      <c r="L511" s="425"/>
      <c r="M511" s="425"/>
      <c r="N511" s="611"/>
    </row>
    <row r="512" spans="1:14" s="65" customFormat="1" ht="15" customHeight="1">
      <c r="A512" s="121"/>
      <c r="B512" s="56" t="s">
        <v>90</v>
      </c>
      <c r="C512" s="45" t="s">
        <v>91</v>
      </c>
      <c r="D512" s="107">
        <v>400</v>
      </c>
      <c r="E512" s="419">
        <v>396.9</v>
      </c>
      <c r="F512" s="550">
        <f t="shared" si="94"/>
        <v>0.99225</v>
      </c>
      <c r="G512" s="560">
        <f aca="true" t="shared" si="95" ref="G512:G527">E512/$E$665</f>
        <v>2.304481368847301E-05</v>
      </c>
      <c r="H512" s="425">
        <f t="shared" si="89"/>
        <v>396.9</v>
      </c>
      <c r="I512" s="419"/>
      <c r="J512" s="423"/>
      <c r="K512" s="423"/>
      <c r="L512" s="425"/>
      <c r="M512" s="425"/>
      <c r="N512" s="611"/>
    </row>
    <row r="513" spans="1:14" s="65" customFormat="1" ht="15" customHeight="1">
      <c r="A513" s="121"/>
      <c r="B513" s="56" t="s">
        <v>425</v>
      </c>
      <c r="C513" s="45" t="s">
        <v>426</v>
      </c>
      <c r="D513" s="107">
        <v>6343</v>
      </c>
      <c r="E513" s="419">
        <v>4758</v>
      </c>
      <c r="F513" s="550">
        <f t="shared" si="94"/>
        <v>0.7501182405801671</v>
      </c>
      <c r="G513" s="560">
        <f t="shared" si="95"/>
        <v>0.0002762590665904626</v>
      </c>
      <c r="H513" s="425">
        <f t="shared" si="89"/>
        <v>4758</v>
      </c>
      <c r="I513" s="419"/>
      <c r="J513" s="423"/>
      <c r="K513" s="423"/>
      <c r="L513" s="425"/>
      <c r="M513" s="425"/>
      <c r="N513" s="611"/>
    </row>
    <row r="514" spans="1:14" s="65" customFormat="1" ht="14.25" customHeight="1">
      <c r="A514" s="121"/>
      <c r="B514" s="56" t="s">
        <v>25</v>
      </c>
      <c r="C514" s="45" t="s">
        <v>827</v>
      </c>
      <c r="D514" s="107">
        <v>120</v>
      </c>
      <c r="E514" s="419">
        <v>0</v>
      </c>
      <c r="F514" s="550">
        <f t="shared" si="94"/>
        <v>0</v>
      </c>
      <c r="G514" s="560">
        <f t="shared" si="95"/>
        <v>0</v>
      </c>
      <c r="H514" s="425">
        <f t="shared" si="89"/>
        <v>0</v>
      </c>
      <c r="I514" s="419"/>
      <c r="J514" s="423"/>
      <c r="K514" s="423"/>
      <c r="L514" s="425"/>
      <c r="M514" s="425"/>
      <c r="N514" s="611"/>
    </row>
    <row r="515" spans="1:14" s="65" customFormat="1" ht="14.25" customHeight="1">
      <c r="A515" s="121"/>
      <c r="B515" s="56" t="s">
        <v>667</v>
      </c>
      <c r="C515" s="44" t="s">
        <v>283</v>
      </c>
      <c r="D515" s="107">
        <v>1800</v>
      </c>
      <c r="E515" s="419">
        <v>845</v>
      </c>
      <c r="F515" s="550">
        <f t="shared" si="94"/>
        <v>0.46944444444444444</v>
      </c>
      <c r="G515" s="560">
        <f t="shared" si="95"/>
        <v>4.906240253655756E-05</v>
      </c>
      <c r="H515" s="425">
        <f t="shared" si="89"/>
        <v>845</v>
      </c>
      <c r="I515" s="419"/>
      <c r="J515" s="423"/>
      <c r="K515" s="423"/>
      <c r="L515" s="425"/>
      <c r="M515" s="425"/>
      <c r="N515" s="611"/>
    </row>
    <row r="516" spans="1:14" s="65" customFormat="1" ht="14.25" customHeight="1">
      <c r="A516" s="121"/>
      <c r="B516" s="56" t="s">
        <v>668</v>
      </c>
      <c r="C516" s="44" t="s">
        <v>671</v>
      </c>
      <c r="D516" s="107">
        <v>800</v>
      </c>
      <c r="E516" s="419">
        <v>0</v>
      </c>
      <c r="F516" s="550">
        <f t="shared" si="94"/>
        <v>0</v>
      </c>
      <c r="G516" s="560">
        <f t="shared" si="95"/>
        <v>0</v>
      </c>
      <c r="H516" s="425">
        <f t="shared" si="89"/>
        <v>0</v>
      </c>
      <c r="I516" s="419"/>
      <c r="J516" s="423"/>
      <c r="K516" s="423"/>
      <c r="L516" s="425"/>
      <c r="M516" s="425"/>
      <c r="N516" s="611"/>
    </row>
    <row r="517" spans="1:14" s="65" customFormat="1" ht="14.25" customHeight="1">
      <c r="A517" s="121"/>
      <c r="B517" s="56" t="s">
        <v>669</v>
      </c>
      <c r="C517" s="44" t="s">
        <v>288</v>
      </c>
      <c r="D517" s="107">
        <v>4050</v>
      </c>
      <c r="E517" s="419">
        <v>600.24</v>
      </c>
      <c r="F517" s="550">
        <f t="shared" si="94"/>
        <v>0.1482074074074074</v>
      </c>
      <c r="G517" s="560">
        <f t="shared" si="95"/>
        <v>3.485114378525835E-05</v>
      </c>
      <c r="H517" s="425">
        <f t="shared" si="89"/>
        <v>600.24</v>
      </c>
      <c r="I517" s="419"/>
      <c r="J517" s="423"/>
      <c r="K517" s="423"/>
      <c r="L517" s="425"/>
      <c r="M517" s="425"/>
      <c r="N517" s="611"/>
    </row>
    <row r="518" spans="1:14" s="64" customFormat="1" ht="36" customHeight="1">
      <c r="A518" s="228" t="s">
        <v>741</v>
      </c>
      <c r="B518" s="136"/>
      <c r="C518" s="93" t="s">
        <v>715</v>
      </c>
      <c r="D518" s="291">
        <f aca="true" t="shared" si="96" ref="D518:N518">SUM(D519:D523)</f>
        <v>24067</v>
      </c>
      <c r="E518" s="417">
        <f t="shared" si="96"/>
        <v>9158.3</v>
      </c>
      <c r="F518" s="587">
        <f t="shared" si="94"/>
        <v>0.38053351061619645</v>
      </c>
      <c r="G518" s="587">
        <f t="shared" si="95"/>
        <v>0.0005317493504740297</v>
      </c>
      <c r="H518" s="420">
        <f t="shared" si="89"/>
        <v>9158.3</v>
      </c>
      <c r="I518" s="420">
        <f t="shared" si="96"/>
        <v>7204.71</v>
      </c>
      <c r="J518" s="420">
        <f t="shared" si="96"/>
        <v>1273.5900000000001</v>
      </c>
      <c r="K518" s="420">
        <f t="shared" si="96"/>
        <v>0</v>
      </c>
      <c r="L518" s="417">
        <f t="shared" si="96"/>
        <v>0</v>
      </c>
      <c r="M518" s="417">
        <f t="shared" si="96"/>
        <v>0</v>
      </c>
      <c r="N518" s="421">
        <f t="shared" si="96"/>
        <v>0</v>
      </c>
    </row>
    <row r="519" spans="1:14" s="64" customFormat="1" ht="16.5" customHeight="1">
      <c r="A519" s="118"/>
      <c r="B519" s="176" t="s">
        <v>406</v>
      </c>
      <c r="C519" s="44" t="s">
        <v>76</v>
      </c>
      <c r="D519" s="294">
        <v>15420</v>
      </c>
      <c r="E519" s="429">
        <v>7204.71</v>
      </c>
      <c r="F519" s="550">
        <f t="shared" si="94"/>
        <v>0.46723151750972763</v>
      </c>
      <c r="G519" s="560">
        <f t="shared" si="95"/>
        <v>0.00041831997891025044</v>
      </c>
      <c r="H519" s="425">
        <f t="shared" si="89"/>
        <v>7204.71</v>
      </c>
      <c r="I519" s="429">
        <f>H519</f>
        <v>7204.71</v>
      </c>
      <c r="J519" s="429"/>
      <c r="K519" s="429"/>
      <c r="L519" s="429"/>
      <c r="M519" s="429"/>
      <c r="N519" s="719"/>
    </row>
    <row r="520" spans="1:14" s="64" customFormat="1" ht="16.5" customHeight="1">
      <c r="A520" s="118"/>
      <c r="B520" s="176" t="s">
        <v>436</v>
      </c>
      <c r="C520" s="44" t="s">
        <v>471</v>
      </c>
      <c r="D520" s="294">
        <v>2425</v>
      </c>
      <c r="E520" s="429">
        <v>1101.18</v>
      </c>
      <c r="F520" s="550">
        <f t="shared" si="94"/>
        <v>0.4540948453608248</v>
      </c>
      <c r="G520" s="560">
        <f t="shared" si="95"/>
        <v>6.393672949728575E-05</v>
      </c>
      <c r="H520" s="425">
        <f t="shared" si="89"/>
        <v>1101.18</v>
      </c>
      <c r="I520" s="429"/>
      <c r="J520" s="429">
        <f>H520</f>
        <v>1101.18</v>
      </c>
      <c r="K520" s="429"/>
      <c r="L520" s="429"/>
      <c r="M520" s="429"/>
      <c r="N520" s="719"/>
    </row>
    <row r="521" spans="1:14" s="64" customFormat="1" ht="16.5" customHeight="1">
      <c r="A521" s="118"/>
      <c r="B521" s="176" t="s">
        <v>411</v>
      </c>
      <c r="C521" s="44" t="s">
        <v>471</v>
      </c>
      <c r="D521" s="294">
        <v>378</v>
      </c>
      <c r="E521" s="429">
        <v>172.41</v>
      </c>
      <c r="F521" s="550">
        <f t="shared" si="94"/>
        <v>0.4561111111111111</v>
      </c>
      <c r="G521" s="560">
        <f t="shared" si="95"/>
        <v>1.0010471977902827E-05</v>
      </c>
      <c r="H521" s="425">
        <f aca="true" t="shared" si="97" ref="H521:H606">E521</f>
        <v>172.41</v>
      </c>
      <c r="I521" s="429"/>
      <c r="J521" s="429">
        <f>H521</f>
        <v>172.41</v>
      </c>
      <c r="K521" s="429"/>
      <c r="L521" s="429"/>
      <c r="M521" s="429"/>
      <c r="N521" s="719"/>
    </row>
    <row r="522" spans="1:14" s="64" customFormat="1" ht="16.5" customHeight="1">
      <c r="A522" s="118"/>
      <c r="B522" s="176" t="s">
        <v>419</v>
      </c>
      <c r="C522" s="45" t="s">
        <v>495</v>
      </c>
      <c r="D522" s="294">
        <v>4937</v>
      </c>
      <c r="E522" s="429">
        <v>0</v>
      </c>
      <c r="F522" s="550">
        <f t="shared" si="94"/>
        <v>0</v>
      </c>
      <c r="G522" s="560">
        <f t="shared" si="95"/>
        <v>0</v>
      </c>
      <c r="H522" s="425">
        <f t="shared" si="97"/>
        <v>0</v>
      </c>
      <c r="I522" s="429"/>
      <c r="J522" s="429"/>
      <c r="K522" s="429"/>
      <c r="L522" s="429"/>
      <c r="M522" s="429"/>
      <c r="N522" s="719"/>
    </row>
    <row r="523" spans="1:14" s="65" customFormat="1" ht="16.5" customHeight="1">
      <c r="A523" s="121"/>
      <c r="B523" s="229" t="s">
        <v>425</v>
      </c>
      <c r="C523" s="45" t="s">
        <v>426</v>
      </c>
      <c r="D523" s="295">
        <v>907</v>
      </c>
      <c r="E523" s="436">
        <v>680</v>
      </c>
      <c r="F523" s="550">
        <f t="shared" si="94"/>
        <v>0.7497243660418964</v>
      </c>
      <c r="G523" s="560">
        <f t="shared" si="95"/>
        <v>3.94821700885907E-05</v>
      </c>
      <c r="H523" s="425">
        <f t="shared" si="97"/>
        <v>680</v>
      </c>
      <c r="I523" s="436"/>
      <c r="J523" s="436"/>
      <c r="K523" s="429">
        <v>0</v>
      </c>
      <c r="L523" s="429"/>
      <c r="M523" s="429"/>
      <c r="N523" s="723"/>
    </row>
    <row r="524" spans="1:14" s="65" customFormat="1" ht="16.5" customHeight="1">
      <c r="A524" s="603" t="s">
        <v>717</v>
      </c>
      <c r="B524" s="700"/>
      <c r="C524" s="606" t="s">
        <v>718</v>
      </c>
      <c r="D524" s="701">
        <f>D525</f>
        <v>3500</v>
      </c>
      <c r="E524" s="702">
        <f>E525</f>
        <v>0</v>
      </c>
      <c r="F524" s="587">
        <f t="shared" si="94"/>
        <v>0</v>
      </c>
      <c r="G524" s="587">
        <f t="shared" si="95"/>
        <v>0</v>
      </c>
      <c r="H524" s="702">
        <f>H525</f>
        <v>0</v>
      </c>
      <c r="I524" s="702">
        <f aca="true" t="shared" si="98" ref="I524:N524">I525</f>
        <v>0</v>
      </c>
      <c r="J524" s="702">
        <f t="shared" si="98"/>
        <v>0</v>
      </c>
      <c r="K524" s="702">
        <f t="shared" si="98"/>
        <v>0</v>
      </c>
      <c r="L524" s="702">
        <f t="shared" si="98"/>
        <v>0</v>
      </c>
      <c r="M524" s="702">
        <f t="shared" si="98"/>
        <v>0</v>
      </c>
      <c r="N524" s="706">
        <f t="shared" si="98"/>
        <v>0</v>
      </c>
    </row>
    <row r="525" spans="1:14" s="65" customFormat="1" ht="16.5" customHeight="1">
      <c r="A525" s="121"/>
      <c r="B525" s="229" t="s">
        <v>583</v>
      </c>
      <c r="C525" s="44" t="s">
        <v>834</v>
      </c>
      <c r="D525" s="295">
        <v>3500</v>
      </c>
      <c r="E525" s="436">
        <v>0</v>
      </c>
      <c r="F525" s="550">
        <f t="shared" si="94"/>
        <v>0</v>
      </c>
      <c r="G525" s="560">
        <f t="shared" si="95"/>
        <v>0</v>
      </c>
      <c r="H525" s="425">
        <f>E525</f>
        <v>0</v>
      </c>
      <c r="I525" s="436"/>
      <c r="J525" s="436"/>
      <c r="K525" s="429">
        <f>H525</f>
        <v>0</v>
      </c>
      <c r="L525" s="429"/>
      <c r="M525" s="429"/>
      <c r="N525" s="723"/>
    </row>
    <row r="526" spans="1:14" s="65" customFormat="1" ht="19.5" customHeight="1">
      <c r="A526" s="228" t="s">
        <v>716</v>
      </c>
      <c r="B526" s="140"/>
      <c r="C526" s="93" t="s">
        <v>719</v>
      </c>
      <c r="D526" s="291">
        <f>SUM(D527:D534)</f>
        <v>57862</v>
      </c>
      <c r="E526" s="417">
        <f>SUM(E527:E534)</f>
        <v>0</v>
      </c>
      <c r="F526" s="587">
        <f t="shared" si="94"/>
        <v>0</v>
      </c>
      <c r="G526" s="587">
        <f t="shared" si="95"/>
        <v>0</v>
      </c>
      <c r="H526" s="420">
        <f>SUM(H527:H534)</f>
        <v>0</v>
      </c>
      <c r="I526" s="420">
        <f aca="true" t="shared" si="99" ref="I526:N526">SUM(I527:I534)</f>
        <v>0</v>
      </c>
      <c r="J526" s="420">
        <f t="shared" si="99"/>
        <v>0</v>
      </c>
      <c r="K526" s="420">
        <f t="shared" si="99"/>
        <v>0</v>
      </c>
      <c r="L526" s="420">
        <f t="shared" si="99"/>
        <v>0</v>
      </c>
      <c r="M526" s="420">
        <f t="shared" si="99"/>
        <v>0</v>
      </c>
      <c r="N526" s="432">
        <f t="shared" si="99"/>
        <v>0</v>
      </c>
    </row>
    <row r="527" spans="1:14" s="65" customFormat="1" ht="15.75" customHeight="1">
      <c r="A527" s="121"/>
      <c r="B527" s="56" t="s">
        <v>658</v>
      </c>
      <c r="C527" s="44" t="s">
        <v>471</v>
      </c>
      <c r="D527" s="107">
        <v>1251</v>
      </c>
      <c r="E527" s="419">
        <v>0</v>
      </c>
      <c r="F527" s="550">
        <f t="shared" si="94"/>
        <v>0</v>
      </c>
      <c r="G527" s="560">
        <f t="shared" si="95"/>
        <v>0</v>
      </c>
      <c r="H527" s="425">
        <f t="shared" si="97"/>
        <v>0</v>
      </c>
      <c r="I527" s="419"/>
      <c r="J527" s="422">
        <f>H527</f>
        <v>0</v>
      </c>
      <c r="K527" s="423"/>
      <c r="L527" s="425"/>
      <c r="M527" s="425"/>
      <c r="N527" s="611"/>
    </row>
    <row r="528" spans="1:14" s="65" customFormat="1" ht="15.75" customHeight="1">
      <c r="A528" s="121"/>
      <c r="B528" s="56" t="s">
        <v>659</v>
      </c>
      <c r="C528" s="44" t="s">
        <v>471</v>
      </c>
      <c r="D528" s="107">
        <v>195</v>
      </c>
      <c r="E528" s="419">
        <v>0</v>
      </c>
      <c r="F528" s="550">
        <f t="shared" si="94"/>
        <v>0</v>
      </c>
      <c r="G528" s="560">
        <f aca="true" t="shared" si="100" ref="G528:G534">E528/$E$665</f>
        <v>0</v>
      </c>
      <c r="H528" s="425">
        <f t="shared" si="97"/>
        <v>0</v>
      </c>
      <c r="I528" s="419"/>
      <c r="J528" s="422">
        <f>H528</f>
        <v>0</v>
      </c>
      <c r="K528" s="423"/>
      <c r="L528" s="425"/>
      <c r="M528" s="425"/>
      <c r="N528" s="611"/>
    </row>
    <row r="529" spans="1:14" s="65" customFormat="1" ht="15.75" customHeight="1">
      <c r="A529" s="121"/>
      <c r="B529" s="56" t="s">
        <v>734</v>
      </c>
      <c r="C529" s="45" t="s">
        <v>8</v>
      </c>
      <c r="D529" s="107">
        <v>9950</v>
      </c>
      <c r="E529" s="419">
        <v>0</v>
      </c>
      <c r="F529" s="550">
        <f t="shared" si="94"/>
        <v>0</v>
      </c>
      <c r="G529" s="560">
        <f t="shared" si="100"/>
        <v>0</v>
      </c>
      <c r="H529" s="425">
        <f t="shared" si="97"/>
        <v>0</v>
      </c>
      <c r="I529" s="419">
        <f>H529</f>
        <v>0</v>
      </c>
      <c r="J529" s="422"/>
      <c r="K529" s="423"/>
      <c r="L529" s="425"/>
      <c r="M529" s="425"/>
      <c r="N529" s="611"/>
    </row>
    <row r="530" spans="1:14" s="65" customFormat="1" ht="15.75" customHeight="1">
      <c r="A530" s="121"/>
      <c r="B530" s="56" t="s">
        <v>735</v>
      </c>
      <c r="C530" s="45" t="s">
        <v>532</v>
      </c>
      <c r="D530" s="107">
        <v>8821</v>
      </c>
      <c r="E530" s="419">
        <v>0</v>
      </c>
      <c r="F530" s="550">
        <f t="shared" si="94"/>
        <v>0</v>
      </c>
      <c r="G530" s="560">
        <f t="shared" si="100"/>
        <v>0</v>
      </c>
      <c r="H530" s="425">
        <f t="shared" si="97"/>
        <v>0</v>
      </c>
      <c r="I530" s="419"/>
      <c r="J530" s="422"/>
      <c r="K530" s="423"/>
      <c r="L530" s="425"/>
      <c r="M530" s="425"/>
      <c r="N530" s="611"/>
    </row>
    <row r="531" spans="1:14" s="65" customFormat="1" ht="15.75" customHeight="1">
      <c r="A531" s="121"/>
      <c r="B531" s="56" t="s">
        <v>737</v>
      </c>
      <c r="C531" s="45" t="s">
        <v>532</v>
      </c>
      <c r="D531" s="107">
        <v>2893</v>
      </c>
      <c r="E531" s="419">
        <v>0</v>
      </c>
      <c r="F531" s="550">
        <f t="shared" si="94"/>
        <v>0</v>
      </c>
      <c r="G531" s="560">
        <f t="shared" si="100"/>
        <v>0</v>
      </c>
      <c r="H531" s="425">
        <f t="shared" si="97"/>
        <v>0</v>
      </c>
      <c r="I531" s="419"/>
      <c r="J531" s="422"/>
      <c r="K531" s="423"/>
      <c r="L531" s="425"/>
      <c r="M531" s="425"/>
      <c r="N531" s="611"/>
    </row>
    <row r="532" spans="1:14" s="65" customFormat="1" ht="15.75" customHeight="1">
      <c r="A532" s="121"/>
      <c r="B532" s="56" t="s">
        <v>736</v>
      </c>
      <c r="C532" s="45" t="s">
        <v>495</v>
      </c>
      <c r="D532" s="107">
        <v>33777</v>
      </c>
      <c r="E532" s="419">
        <v>0</v>
      </c>
      <c r="F532" s="550">
        <f t="shared" si="94"/>
        <v>0</v>
      </c>
      <c r="G532" s="560">
        <f t="shared" si="100"/>
        <v>0</v>
      </c>
      <c r="H532" s="425">
        <f t="shared" si="97"/>
        <v>0</v>
      </c>
      <c r="I532" s="419"/>
      <c r="J532" s="422"/>
      <c r="K532" s="423"/>
      <c r="L532" s="425"/>
      <c r="M532" s="425"/>
      <c r="N532" s="611"/>
    </row>
    <row r="533" spans="1:14" s="65" customFormat="1" ht="15.75" customHeight="1">
      <c r="A533" s="121"/>
      <c r="B533" s="56" t="s">
        <v>721</v>
      </c>
      <c r="C533" s="44" t="s">
        <v>670</v>
      </c>
      <c r="D533" s="107">
        <v>175</v>
      </c>
      <c r="E533" s="419">
        <v>0</v>
      </c>
      <c r="F533" s="550">
        <f t="shared" si="94"/>
        <v>0</v>
      </c>
      <c r="G533" s="560">
        <f t="shared" si="100"/>
        <v>0</v>
      </c>
      <c r="H533" s="425">
        <f t="shared" si="97"/>
        <v>0</v>
      </c>
      <c r="I533" s="419"/>
      <c r="J533" s="422"/>
      <c r="K533" s="423"/>
      <c r="L533" s="425"/>
      <c r="M533" s="425"/>
      <c r="N533" s="611"/>
    </row>
    <row r="534" spans="1:14" s="65" customFormat="1" ht="15.75" customHeight="1">
      <c r="A534" s="121"/>
      <c r="B534" s="56" t="s">
        <v>722</v>
      </c>
      <c r="C534" s="44" t="s">
        <v>288</v>
      </c>
      <c r="D534" s="107">
        <v>800</v>
      </c>
      <c r="E534" s="419">
        <v>0</v>
      </c>
      <c r="F534" s="550">
        <f t="shared" si="94"/>
        <v>0</v>
      </c>
      <c r="G534" s="560">
        <f t="shared" si="100"/>
        <v>0</v>
      </c>
      <c r="H534" s="425">
        <f t="shared" si="97"/>
        <v>0</v>
      </c>
      <c r="I534" s="419"/>
      <c r="J534" s="422"/>
      <c r="K534" s="423"/>
      <c r="L534" s="425"/>
      <c r="M534" s="425"/>
      <c r="N534" s="611"/>
    </row>
    <row r="535" spans="1:14" s="65" customFormat="1" ht="21" customHeight="1">
      <c r="A535" s="228" t="s">
        <v>506</v>
      </c>
      <c r="B535" s="140"/>
      <c r="C535" s="93" t="s">
        <v>473</v>
      </c>
      <c r="D535" s="291">
        <f>SUM(D536:D537)</f>
        <v>2411</v>
      </c>
      <c r="E535" s="417">
        <f>SUM(E536:E537)</f>
        <v>2125.12</v>
      </c>
      <c r="F535" s="587">
        <f t="shared" si="94"/>
        <v>0.8814267938614683</v>
      </c>
      <c r="G535" s="587">
        <f aca="true" t="shared" si="101" ref="G535:G570">E535/$E$665</f>
        <v>0.00012338874896862626</v>
      </c>
      <c r="H535" s="420">
        <f t="shared" si="97"/>
        <v>2125.12</v>
      </c>
      <c r="I535" s="420">
        <f aca="true" t="shared" si="102" ref="I535:N535">SUM(I536:I537)</f>
        <v>0</v>
      </c>
      <c r="J535" s="420">
        <f t="shared" si="102"/>
        <v>0</v>
      </c>
      <c r="K535" s="417">
        <f t="shared" si="102"/>
        <v>0</v>
      </c>
      <c r="L535" s="417">
        <f t="shared" si="102"/>
        <v>0</v>
      </c>
      <c r="M535" s="417">
        <f t="shared" si="102"/>
        <v>0</v>
      </c>
      <c r="N535" s="421">
        <f t="shared" si="102"/>
        <v>0</v>
      </c>
    </row>
    <row r="536" spans="1:14" s="65" customFormat="1" ht="14.25" customHeight="1">
      <c r="A536" s="132"/>
      <c r="B536" s="56" t="s">
        <v>415</v>
      </c>
      <c r="C536" s="45" t="s">
        <v>493</v>
      </c>
      <c r="D536" s="107">
        <v>1600</v>
      </c>
      <c r="E536" s="419">
        <v>1600</v>
      </c>
      <c r="F536" s="550">
        <f t="shared" si="94"/>
        <v>1</v>
      </c>
      <c r="G536" s="560">
        <f t="shared" si="101"/>
        <v>9.289922373786047E-05</v>
      </c>
      <c r="H536" s="425">
        <f t="shared" si="97"/>
        <v>1600</v>
      </c>
      <c r="I536" s="419"/>
      <c r="J536" s="419"/>
      <c r="K536" s="425"/>
      <c r="L536" s="425"/>
      <c r="M536" s="425"/>
      <c r="N536" s="611"/>
    </row>
    <row r="537" spans="1:14" s="65" customFormat="1" ht="14.25" customHeight="1">
      <c r="A537" s="121"/>
      <c r="B537" s="56" t="s">
        <v>419</v>
      </c>
      <c r="C537" s="44" t="s">
        <v>420</v>
      </c>
      <c r="D537" s="107">
        <v>811</v>
      </c>
      <c r="E537" s="419">
        <v>525.12</v>
      </c>
      <c r="F537" s="550">
        <f t="shared" si="94"/>
        <v>0.6474969173859433</v>
      </c>
      <c r="G537" s="560">
        <f t="shared" si="101"/>
        <v>3.0489525230765804E-05</v>
      </c>
      <c r="H537" s="425">
        <f t="shared" si="97"/>
        <v>525.12</v>
      </c>
      <c r="I537" s="419"/>
      <c r="J537" s="422"/>
      <c r="K537" s="423"/>
      <c r="L537" s="425"/>
      <c r="M537" s="425"/>
      <c r="N537" s="611"/>
    </row>
    <row r="538" spans="1:14" s="65" customFormat="1" ht="27" customHeight="1">
      <c r="A538" s="134" t="s">
        <v>644</v>
      </c>
      <c r="B538" s="138"/>
      <c r="C538" s="80" t="s">
        <v>505</v>
      </c>
      <c r="D538" s="165">
        <f>D539+D541+D548+D571</f>
        <v>1413968</v>
      </c>
      <c r="E538" s="418">
        <f>E539+E541+E548+E571</f>
        <v>625140.14</v>
      </c>
      <c r="F538" s="712">
        <f t="shared" si="94"/>
        <v>0.44211760096409536</v>
      </c>
      <c r="G538" s="712">
        <f t="shared" si="101"/>
        <v>0.03629689608336088</v>
      </c>
      <c r="H538" s="427">
        <f aca="true" t="shared" si="103" ref="H538:N538">H539+H541+H548+H571</f>
        <v>625140.14</v>
      </c>
      <c r="I538" s="427">
        <f t="shared" si="103"/>
        <v>449770.69</v>
      </c>
      <c r="J538" s="427">
        <f t="shared" si="103"/>
        <v>76759.42</v>
      </c>
      <c r="K538" s="427">
        <f t="shared" si="103"/>
        <v>13041</v>
      </c>
      <c r="L538" s="427">
        <f t="shared" si="103"/>
        <v>0</v>
      </c>
      <c r="M538" s="427">
        <f t="shared" si="103"/>
        <v>0</v>
      </c>
      <c r="N538" s="428">
        <f t="shared" si="103"/>
        <v>0</v>
      </c>
    </row>
    <row r="539" spans="1:14" s="65" customFormat="1" ht="34.5" customHeight="1">
      <c r="A539" s="228" t="s">
        <v>661</v>
      </c>
      <c r="B539" s="140"/>
      <c r="C539" s="93" t="s">
        <v>720</v>
      </c>
      <c r="D539" s="291">
        <f>D540</f>
        <v>26082</v>
      </c>
      <c r="E539" s="417">
        <f>E540</f>
        <v>13041</v>
      </c>
      <c r="F539" s="587">
        <f t="shared" si="94"/>
        <v>0.5</v>
      </c>
      <c r="G539" s="587">
        <f t="shared" si="101"/>
        <v>0.000757186735478399</v>
      </c>
      <c r="H539" s="420">
        <f t="shared" si="97"/>
        <v>13041</v>
      </c>
      <c r="I539" s="420">
        <f aca="true" t="shared" si="104" ref="I539:N539">I540</f>
        <v>0</v>
      </c>
      <c r="J539" s="420">
        <f t="shared" si="104"/>
        <v>0</v>
      </c>
      <c r="K539" s="420">
        <f t="shared" si="104"/>
        <v>13041</v>
      </c>
      <c r="L539" s="417">
        <f t="shared" si="104"/>
        <v>0</v>
      </c>
      <c r="M539" s="417">
        <f t="shared" si="104"/>
        <v>0</v>
      </c>
      <c r="N539" s="421">
        <f t="shared" si="104"/>
        <v>0</v>
      </c>
    </row>
    <row r="540" spans="1:14" s="65" customFormat="1" ht="22.5" customHeight="1">
      <c r="A540" s="118"/>
      <c r="B540" s="128" t="s">
        <v>463</v>
      </c>
      <c r="C540" s="94" t="s">
        <v>662</v>
      </c>
      <c r="D540" s="292">
        <v>26082</v>
      </c>
      <c r="E540" s="425">
        <v>13041</v>
      </c>
      <c r="F540" s="550">
        <f t="shared" si="94"/>
        <v>0.5</v>
      </c>
      <c r="G540" s="560">
        <f t="shared" si="101"/>
        <v>0.000757186735478399</v>
      </c>
      <c r="H540" s="425">
        <f t="shared" si="97"/>
        <v>13041</v>
      </c>
      <c r="I540" s="437"/>
      <c r="J540" s="437"/>
      <c r="K540" s="425">
        <f>H540</f>
        <v>13041</v>
      </c>
      <c r="L540" s="425"/>
      <c r="M540" s="425"/>
      <c r="N540" s="611"/>
    </row>
    <row r="541" spans="1:14" s="65" customFormat="1" ht="18.75" customHeight="1">
      <c r="A541" s="228" t="s">
        <v>655</v>
      </c>
      <c r="B541" s="140"/>
      <c r="C541" s="93" t="s">
        <v>962</v>
      </c>
      <c r="D541" s="291">
        <f>SUM(D542:D547)</f>
        <v>18821</v>
      </c>
      <c r="E541" s="417">
        <f>SUM(E542:E547)</f>
        <v>10341.619999999999</v>
      </c>
      <c r="F541" s="587">
        <f t="shared" si="94"/>
        <v>0.5494723978534615</v>
      </c>
      <c r="G541" s="711">
        <f t="shared" si="101"/>
        <v>0.0006004552938699577</v>
      </c>
      <c r="H541" s="420">
        <f t="shared" si="97"/>
        <v>10341.619999999999</v>
      </c>
      <c r="I541" s="417">
        <f aca="true" t="shared" si="105" ref="I541:N541">SUM(I542:I547)</f>
        <v>8165</v>
      </c>
      <c r="J541" s="417">
        <f t="shared" si="105"/>
        <v>1433.2</v>
      </c>
      <c r="K541" s="417">
        <f t="shared" si="105"/>
        <v>0</v>
      </c>
      <c r="L541" s="417">
        <f t="shared" si="105"/>
        <v>0</v>
      </c>
      <c r="M541" s="417">
        <f t="shared" si="105"/>
        <v>0</v>
      </c>
      <c r="N541" s="421">
        <f t="shared" si="105"/>
        <v>0</v>
      </c>
    </row>
    <row r="542" spans="1:14" s="65" customFormat="1" ht="17.25" customHeight="1">
      <c r="A542" s="121"/>
      <c r="B542" s="56" t="s">
        <v>406</v>
      </c>
      <c r="C542" s="44" t="s">
        <v>76</v>
      </c>
      <c r="D542" s="107">
        <v>13780</v>
      </c>
      <c r="E542" s="419">
        <v>6890</v>
      </c>
      <c r="F542" s="550">
        <f t="shared" si="94"/>
        <v>0.5</v>
      </c>
      <c r="G542" s="560">
        <f t="shared" si="101"/>
        <v>0.00040004728222116164</v>
      </c>
      <c r="H542" s="425">
        <f t="shared" si="97"/>
        <v>6890</v>
      </c>
      <c r="I542" s="419">
        <f>H542</f>
        <v>6890</v>
      </c>
      <c r="J542" s="422"/>
      <c r="K542" s="423"/>
      <c r="L542" s="425"/>
      <c r="M542" s="425"/>
      <c r="N542" s="611"/>
    </row>
    <row r="543" spans="1:14" s="65" customFormat="1" ht="13.5" customHeight="1">
      <c r="A543" s="121"/>
      <c r="B543" s="56" t="s">
        <v>409</v>
      </c>
      <c r="C543" s="44" t="s">
        <v>410</v>
      </c>
      <c r="D543" s="107">
        <v>1275</v>
      </c>
      <c r="E543" s="419">
        <v>1275</v>
      </c>
      <c r="F543" s="550">
        <f t="shared" si="94"/>
        <v>1</v>
      </c>
      <c r="G543" s="560">
        <f t="shared" si="101"/>
        <v>7.402906891610755E-05</v>
      </c>
      <c r="H543" s="425">
        <f t="shared" si="97"/>
        <v>1275</v>
      </c>
      <c r="I543" s="419">
        <f>H543</f>
        <v>1275</v>
      </c>
      <c r="J543" s="422"/>
      <c r="K543" s="423"/>
      <c r="L543" s="425"/>
      <c r="M543" s="425"/>
      <c r="N543" s="611"/>
    </row>
    <row r="544" spans="1:14" s="65" customFormat="1" ht="14.25" customHeight="1">
      <c r="A544" s="121"/>
      <c r="B544" s="129" t="s">
        <v>436</v>
      </c>
      <c r="C544" s="44" t="s">
        <v>656</v>
      </c>
      <c r="D544" s="107">
        <v>2275</v>
      </c>
      <c r="E544" s="419">
        <v>1232.96</v>
      </c>
      <c r="F544" s="550">
        <f t="shared" si="94"/>
        <v>0.5419604395604396</v>
      </c>
      <c r="G544" s="560">
        <f t="shared" si="101"/>
        <v>7.158814181239528E-05</v>
      </c>
      <c r="H544" s="425">
        <f t="shared" si="97"/>
        <v>1232.96</v>
      </c>
      <c r="I544" s="419"/>
      <c r="J544" s="422">
        <f>H544</f>
        <v>1232.96</v>
      </c>
      <c r="K544" s="423"/>
      <c r="L544" s="425"/>
      <c r="M544" s="425"/>
      <c r="N544" s="611"/>
    </row>
    <row r="545" spans="1:14" s="65" customFormat="1" ht="13.5" customHeight="1">
      <c r="A545" s="121"/>
      <c r="B545" s="129" t="s">
        <v>411</v>
      </c>
      <c r="C545" s="44" t="s">
        <v>412</v>
      </c>
      <c r="D545" s="107">
        <v>370</v>
      </c>
      <c r="E545" s="419">
        <v>200.24</v>
      </c>
      <c r="F545" s="550">
        <f t="shared" si="94"/>
        <v>0.5411891891891892</v>
      </c>
      <c r="G545" s="560">
        <f t="shared" si="101"/>
        <v>1.1626337850793239E-05</v>
      </c>
      <c r="H545" s="425">
        <f t="shared" si="97"/>
        <v>200.24</v>
      </c>
      <c r="I545" s="419"/>
      <c r="J545" s="422">
        <f>H545</f>
        <v>200.24</v>
      </c>
      <c r="K545" s="423"/>
      <c r="L545" s="425"/>
      <c r="M545" s="425"/>
      <c r="N545" s="611"/>
    </row>
    <row r="546" spans="1:14" s="65" customFormat="1" ht="14.25" customHeight="1">
      <c r="A546" s="121"/>
      <c r="B546" s="56" t="s">
        <v>419</v>
      </c>
      <c r="C546" s="44" t="s">
        <v>495</v>
      </c>
      <c r="D546" s="107">
        <v>669</v>
      </c>
      <c r="E546" s="419">
        <v>391.42</v>
      </c>
      <c r="F546" s="550">
        <f t="shared" si="94"/>
        <v>0.5850822122571002</v>
      </c>
      <c r="G546" s="560">
        <f t="shared" si="101"/>
        <v>2.272663384717084E-05</v>
      </c>
      <c r="H546" s="425">
        <f t="shared" si="97"/>
        <v>391.42</v>
      </c>
      <c r="I546" s="419"/>
      <c r="J546" s="422"/>
      <c r="K546" s="423"/>
      <c r="L546" s="425"/>
      <c r="M546" s="425"/>
      <c r="N546" s="611"/>
    </row>
    <row r="547" spans="1:14" s="65" customFormat="1" ht="12.75" customHeight="1">
      <c r="A547" s="121"/>
      <c r="B547" s="56" t="s">
        <v>425</v>
      </c>
      <c r="C547" s="44" t="s">
        <v>426</v>
      </c>
      <c r="D547" s="107">
        <v>452</v>
      </c>
      <c r="E547" s="419">
        <v>352</v>
      </c>
      <c r="F547" s="550">
        <f t="shared" si="94"/>
        <v>0.7787610619469026</v>
      </c>
      <c r="G547" s="560">
        <f t="shared" si="101"/>
        <v>2.04378292223293E-05</v>
      </c>
      <c r="H547" s="425">
        <f t="shared" si="97"/>
        <v>352</v>
      </c>
      <c r="I547" s="419"/>
      <c r="J547" s="422"/>
      <c r="K547" s="423"/>
      <c r="L547" s="425"/>
      <c r="M547" s="425"/>
      <c r="N547" s="611"/>
    </row>
    <row r="548" spans="1:14" s="65" customFormat="1" ht="22.5" customHeight="1">
      <c r="A548" s="228" t="s">
        <v>681</v>
      </c>
      <c r="B548" s="141"/>
      <c r="C548" s="93" t="s">
        <v>682</v>
      </c>
      <c r="D548" s="291">
        <f>SUM(D549:D570)</f>
        <v>1199176</v>
      </c>
      <c r="E548" s="417">
        <f>SUM(E549:E570)</f>
        <v>601757.52</v>
      </c>
      <c r="F548" s="587">
        <f t="shared" si="94"/>
        <v>0.5018091756339353</v>
      </c>
      <c r="G548" s="587">
        <f t="shared" si="101"/>
        <v>0.03493925405401253</v>
      </c>
      <c r="H548" s="420">
        <f t="shared" si="97"/>
        <v>601757.52</v>
      </c>
      <c r="I548" s="420">
        <f aca="true" t="shared" si="106" ref="I548:N548">SUM(I549:I570)</f>
        <v>441605.69</v>
      </c>
      <c r="J548" s="417">
        <f t="shared" si="106"/>
        <v>75326.22</v>
      </c>
      <c r="K548" s="417">
        <f t="shared" si="106"/>
        <v>0</v>
      </c>
      <c r="L548" s="417">
        <f t="shared" si="106"/>
        <v>0</v>
      </c>
      <c r="M548" s="417">
        <f t="shared" si="106"/>
        <v>0</v>
      </c>
      <c r="N548" s="421">
        <f t="shared" si="106"/>
        <v>0</v>
      </c>
    </row>
    <row r="549" spans="1:14" s="65" customFormat="1" ht="13.5" customHeight="1">
      <c r="A549" s="132"/>
      <c r="B549" s="56" t="s">
        <v>112</v>
      </c>
      <c r="C549" s="45" t="s">
        <v>640</v>
      </c>
      <c r="D549" s="292">
        <v>5250</v>
      </c>
      <c r="E549" s="425">
        <v>635.46</v>
      </c>
      <c r="F549" s="550">
        <f t="shared" si="94"/>
        <v>0.12104000000000001</v>
      </c>
      <c r="G549" s="560">
        <f t="shared" si="101"/>
        <v>3.689608794778801E-05</v>
      </c>
      <c r="H549" s="425">
        <f t="shared" si="97"/>
        <v>635.46</v>
      </c>
      <c r="I549" s="436"/>
      <c r="J549" s="419"/>
      <c r="K549" s="435"/>
      <c r="L549" s="425"/>
      <c r="M549" s="425"/>
      <c r="N549" s="611"/>
    </row>
    <row r="550" spans="1:14" s="65" customFormat="1" ht="14.25" customHeight="1">
      <c r="A550" s="121"/>
      <c r="B550" s="56" t="s">
        <v>406</v>
      </c>
      <c r="C550" s="44" t="s">
        <v>76</v>
      </c>
      <c r="D550" s="292">
        <v>787448</v>
      </c>
      <c r="E550" s="425">
        <v>382717.05</v>
      </c>
      <c r="F550" s="550">
        <f t="shared" si="94"/>
        <v>0.48602199764301895</v>
      </c>
      <c r="G550" s="560">
        <f t="shared" si="101"/>
        <v>0.022221323035152455</v>
      </c>
      <c r="H550" s="425">
        <f t="shared" si="97"/>
        <v>382717.05</v>
      </c>
      <c r="I550" s="419">
        <f>H550</f>
        <v>382717.05</v>
      </c>
      <c r="J550" s="419"/>
      <c r="K550" s="422"/>
      <c r="L550" s="425"/>
      <c r="M550" s="425"/>
      <c r="N550" s="611"/>
    </row>
    <row r="551" spans="1:14" s="65" customFormat="1" ht="14.25" customHeight="1">
      <c r="A551" s="121"/>
      <c r="B551" s="56" t="s">
        <v>657</v>
      </c>
      <c r="C551" s="44" t="s">
        <v>76</v>
      </c>
      <c r="D551" s="292">
        <v>15383</v>
      </c>
      <c r="E551" s="425">
        <v>1287</v>
      </c>
      <c r="F551" s="550">
        <f t="shared" si="94"/>
        <v>0.08366378469739323</v>
      </c>
      <c r="G551" s="560">
        <f t="shared" si="101"/>
        <v>7.472581309414151E-05</v>
      </c>
      <c r="H551" s="425">
        <f t="shared" si="97"/>
        <v>1287</v>
      </c>
      <c r="I551" s="419">
        <f>H551</f>
        <v>1287</v>
      </c>
      <c r="J551" s="419"/>
      <c r="K551" s="422"/>
      <c r="L551" s="425"/>
      <c r="M551" s="425"/>
      <c r="N551" s="611"/>
    </row>
    <row r="552" spans="1:14" s="65" customFormat="1" ht="15" customHeight="1">
      <c r="A552" s="121"/>
      <c r="B552" s="56" t="s">
        <v>409</v>
      </c>
      <c r="C552" s="44" t="s">
        <v>410</v>
      </c>
      <c r="D552" s="292">
        <v>53982</v>
      </c>
      <c r="E552" s="425">
        <v>53981.64</v>
      </c>
      <c r="F552" s="550">
        <f t="shared" si="94"/>
        <v>0.9999933311103701</v>
      </c>
      <c r="G552" s="560">
        <f t="shared" si="101"/>
        <v>0.003134282782560399</v>
      </c>
      <c r="H552" s="425">
        <f t="shared" si="97"/>
        <v>53981.64</v>
      </c>
      <c r="I552" s="419">
        <f>H552</f>
        <v>53981.64</v>
      </c>
      <c r="J552" s="419"/>
      <c r="K552" s="422"/>
      <c r="L552" s="425"/>
      <c r="M552" s="425"/>
      <c r="N552" s="611"/>
    </row>
    <row r="553" spans="1:14" s="65" customFormat="1" ht="15" customHeight="1">
      <c r="A553" s="121"/>
      <c r="B553" s="129" t="s">
        <v>457</v>
      </c>
      <c r="C553" s="44" t="s">
        <v>471</v>
      </c>
      <c r="D553" s="292">
        <v>122400</v>
      </c>
      <c r="E553" s="425">
        <v>63854.85</v>
      </c>
      <c r="F553" s="550">
        <f t="shared" si="94"/>
        <v>0.5216899509803922</v>
      </c>
      <c r="G553" s="560">
        <f t="shared" si="101"/>
        <v>0.0037075412480609493</v>
      </c>
      <c r="H553" s="425">
        <f t="shared" si="97"/>
        <v>63854.85</v>
      </c>
      <c r="I553" s="419"/>
      <c r="J553" s="419">
        <f>H553</f>
        <v>63854.85</v>
      </c>
      <c r="K553" s="422"/>
      <c r="L553" s="425"/>
      <c r="M553" s="425"/>
      <c r="N553" s="611"/>
    </row>
    <row r="554" spans="1:14" s="65" customFormat="1" ht="15" customHeight="1">
      <c r="A554" s="121"/>
      <c r="B554" s="129" t="s">
        <v>658</v>
      </c>
      <c r="C554" s="44" t="s">
        <v>471</v>
      </c>
      <c r="D554" s="292">
        <v>2951</v>
      </c>
      <c r="E554" s="425">
        <v>259.3</v>
      </c>
      <c r="F554" s="550">
        <f t="shared" si="94"/>
        <v>0.08786851914605219</v>
      </c>
      <c r="G554" s="560">
        <f t="shared" si="101"/>
        <v>1.5055480447017012E-05</v>
      </c>
      <c r="H554" s="425">
        <f t="shared" si="97"/>
        <v>259.3</v>
      </c>
      <c r="I554" s="419"/>
      <c r="J554" s="419">
        <f>H554</f>
        <v>259.3</v>
      </c>
      <c r="K554" s="422"/>
      <c r="L554" s="425"/>
      <c r="M554" s="425"/>
      <c r="N554" s="611"/>
    </row>
    <row r="555" spans="1:14" s="65" customFormat="1" ht="15" customHeight="1">
      <c r="A555" s="121"/>
      <c r="B555" s="129" t="s">
        <v>411</v>
      </c>
      <c r="C555" s="44" t="s">
        <v>412</v>
      </c>
      <c r="D555" s="292">
        <v>21700</v>
      </c>
      <c r="E555" s="425">
        <v>11170.25</v>
      </c>
      <c r="F555" s="550">
        <f t="shared" si="94"/>
        <v>0.514758064516129</v>
      </c>
      <c r="G555" s="560">
        <f t="shared" si="101"/>
        <v>0.0006485672212236474</v>
      </c>
      <c r="H555" s="425">
        <f t="shared" si="97"/>
        <v>11170.25</v>
      </c>
      <c r="I555" s="419"/>
      <c r="J555" s="419">
        <f>H555</f>
        <v>11170.25</v>
      </c>
      <c r="K555" s="422"/>
      <c r="L555" s="425"/>
      <c r="M555" s="425"/>
      <c r="N555" s="611"/>
    </row>
    <row r="556" spans="1:14" s="65" customFormat="1" ht="15" customHeight="1">
      <c r="A556" s="121"/>
      <c r="B556" s="129" t="s">
        <v>659</v>
      </c>
      <c r="C556" s="44" t="s">
        <v>412</v>
      </c>
      <c r="D556" s="292">
        <v>476</v>
      </c>
      <c r="E556" s="425">
        <v>41.82</v>
      </c>
      <c r="F556" s="550">
        <f t="shared" si="94"/>
        <v>0.08785714285714286</v>
      </c>
      <c r="G556" s="560">
        <f t="shared" si="101"/>
        <v>2.428153460448328E-06</v>
      </c>
      <c r="H556" s="425">
        <f t="shared" si="97"/>
        <v>41.82</v>
      </c>
      <c r="I556" s="419"/>
      <c r="J556" s="419">
        <f>H556</f>
        <v>41.82</v>
      </c>
      <c r="K556" s="422"/>
      <c r="L556" s="425"/>
      <c r="M556" s="425"/>
      <c r="N556" s="611"/>
    </row>
    <row r="557" spans="1:14" s="65" customFormat="1" ht="14.25" customHeight="1">
      <c r="A557" s="121"/>
      <c r="B557" s="56" t="s">
        <v>7</v>
      </c>
      <c r="C557" s="44" t="s">
        <v>8</v>
      </c>
      <c r="D557" s="292">
        <v>6400</v>
      </c>
      <c r="E557" s="425">
        <v>3200</v>
      </c>
      <c r="F557" s="550">
        <f t="shared" si="94"/>
        <v>0.5</v>
      </c>
      <c r="G557" s="560">
        <f t="shared" si="101"/>
        <v>0.00018579844747572093</v>
      </c>
      <c r="H557" s="425">
        <f t="shared" si="97"/>
        <v>3200</v>
      </c>
      <c r="I557" s="419">
        <f>H557</f>
        <v>3200</v>
      </c>
      <c r="J557" s="419"/>
      <c r="K557" s="422"/>
      <c r="L557" s="425"/>
      <c r="M557" s="425"/>
      <c r="N557" s="611"/>
    </row>
    <row r="558" spans="1:14" s="65" customFormat="1" ht="14.25" customHeight="1">
      <c r="A558" s="121"/>
      <c r="B558" s="56" t="s">
        <v>734</v>
      </c>
      <c r="C558" s="44" t="s">
        <v>8</v>
      </c>
      <c r="D558" s="292">
        <v>4046</v>
      </c>
      <c r="E558" s="425">
        <v>420</v>
      </c>
      <c r="F558" s="550">
        <f t="shared" si="94"/>
        <v>0.10380622837370242</v>
      </c>
      <c r="G558" s="560">
        <f t="shared" si="101"/>
        <v>2.4386046231188372E-05</v>
      </c>
      <c r="H558" s="425">
        <f t="shared" si="97"/>
        <v>420</v>
      </c>
      <c r="I558" s="419">
        <f>H558</f>
        <v>420</v>
      </c>
      <c r="J558" s="419"/>
      <c r="K558" s="422"/>
      <c r="L558" s="425"/>
      <c r="M558" s="425"/>
      <c r="N558" s="611"/>
    </row>
    <row r="559" spans="1:14" s="65" customFormat="1" ht="14.25" customHeight="1">
      <c r="A559" s="121"/>
      <c r="B559" s="56" t="s">
        <v>413</v>
      </c>
      <c r="C559" s="44" t="s">
        <v>532</v>
      </c>
      <c r="D559" s="292">
        <v>51200</v>
      </c>
      <c r="E559" s="425">
        <v>20959.36</v>
      </c>
      <c r="F559" s="550">
        <f t="shared" si="94"/>
        <v>0.4093625</v>
      </c>
      <c r="G559" s="560">
        <f t="shared" si="101"/>
        <v>0.001216942671276477</v>
      </c>
      <c r="H559" s="425">
        <f t="shared" si="97"/>
        <v>20959.36</v>
      </c>
      <c r="I559" s="419"/>
      <c r="J559" s="419"/>
      <c r="K559" s="422"/>
      <c r="L559" s="425"/>
      <c r="M559" s="425"/>
      <c r="N559" s="611"/>
    </row>
    <row r="560" spans="1:14" s="65" customFormat="1" ht="13.5" customHeight="1">
      <c r="A560" s="121"/>
      <c r="B560" s="56" t="s">
        <v>415</v>
      </c>
      <c r="C560" s="44" t="s">
        <v>493</v>
      </c>
      <c r="D560" s="292">
        <v>20300</v>
      </c>
      <c r="E560" s="425">
        <v>11856.2</v>
      </c>
      <c r="F560" s="550">
        <f t="shared" si="94"/>
        <v>0.5840492610837439</v>
      </c>
      <c r="G560" s="560">
        <f t="shared" si="101"/>
        <v>0.0006883948603005133</v>
      </c>
      <c r="H560" s="425">
        <f t="shared" si="97"/>
        <v>11856.2</v>
      </c>
      <c r="I560" s="419"/>
      <c r="J560" s="419"/>
      <c r="K560" s="422"/>
      <c r="L560" s="425"/>
      <c r="M560" s="425"/>
      <c r="N560" s="611"/>
    </row>
    <row r="561" spans="1:14" s="65" customFormat="1" ht="13.5" customHeight="1">
      <c r="A561" s="121"/>
      <c r="B561" s="56" t="s">
        <v>417</v>
      </c>
      <c r="C561" s="45" t="s">
        <v>494</v>
      </c>
      <c r="D561" s="292">
        <v>3000</v>
      </c>
      <c r="E561" s="425">
        <v>2821.15</v>
      </c>
      <c r="F561" s="550">
        <f t="shared" si="94"/>
        <v>0.9403833333333333</v>
      </c>
      <c r="G561" s="560">
        <f t="shared" si="101"/>
        <v>0.00016380165315504067</v>
      </c>
      <c r="H561" s="425">
        <f t="shared" si="97"/>
        <v>2821.15</v>
      </c>
      <c r="I561" s="419"/>
      <c r="J561" s="419"/>
      <c r="K561" s="422"/>
      <c r="L561" s="425"/>
      <c r="M561" s="425"/>
      <c r="N561" s="611"/>
    </row>
    <row r="562" spans="1:14" s="65" customFormat="1" ht="13.5" customHeight="1">
      <c r="A562" s="121"/>
      <c r="B562" s="56" t="s">
        <v>477</v>
      </c>
      <c r="C562" s="45" t="s">
        <v>478</v>
      </c>
      <c r="D562" s="292">
        <v>900</v>
      </c>
      <c r="E562" s="425">
        <v>640</v>
      </c>
      <c r="F562" s="550">
        <f t="shared" si="94"/>
        <v>0.7111111111111111</v>
      </c>
      <c r="G562" s="560">
        <f t="shared" si="101"/>
        <v>3.715968949514419E-05</v>
      </c>
      <c r="H562" s="425">
        <f t="shared" si="97"/>
        <v>640</v>
      </c>
      <c r="I562" s="419"/>
      <c r="J562" s="419"/>
      <c r="K562" s="422"/>
      <c r="L562" s="425"/>
      <c r="M562" s="425"/>
      <c r="N562" s="611"/>
    </row>
    <row r="563" spans="1:14" s="65" customFormat="1" ht="15" customHeight="1">
      <c r="A563" s="121"/>
      <c r="B563" s="56" t="s">
        <v>419</v>
      </c>
      <c r="C563" s="44" t="s">
        <v>495</v>
      </c>
      <c r="D563" s="292">
        <v>54520</v>
      </c>
      <c r="E563" s="425">
        <v>15269.83</v>
      </c>
      <c r="F563" s="550">
        <f t="shared" si="94"/>
        <v>0.28007758620689654</v>
      </c>
      <c r="G563" s="560">
        <f t="shared" si="101"/>
        <v>0.0008865970960056837</v>
      </c>
      <c r="H563" s="425">
        <f t="shared" si="97"/>
        <v>15269.83</v>
      </c>
      <c r="I563" s="419"/>
      <c r="J563" s="419"/>
      <c r="K563" s="422"/>
      <c r="L563" s="425"/>
      <c r="M563" s="425"/>
      <c r="N563" s="611"/>
    </row>
    <row r="564" spans="1:14" s="65" customFormat="1" ht="15" customHeight="1">
      <c r="A564" s="121"/>
      <c r="B564" s="56" t="s">
        <v>673</v>
      </c>
      <c r="C564" s="44" t="s">
        <v>675</v>
      </c>
      <c r="D564" s="292">
        <v>1000</v>
      </c>
      <c r="E564" s="425">
        <v>510.68</v>
      </c>
      <c r="F564" s="550">
        <f t="shared" si="94"/>
        <v>0.51068</v>
      </c>
      <c r="G564" s="560">
        <f t="shared" si="101"/>
        <v>2.9651109736531613E-05</v>
      </c>
      <c r="H564" s="425">
        <f t="shared" si="97"/>
        <v>510.68</v>
      </c>
      <c r="I564" s="419"/>
      <c r="J564" s="419"/>
      <c r="K564" s="422"/>
      <c r="L564" s="425"/>
      <c r="M564" s="425"/>
      <c r="N564" s="611"/>
    </row>
    <row r="565" spans="1:14" s="65" customFormat="1" ht="15" customHeight="1">
      <c r="A565" s="121"/>
      <c r="B565" s="56" t="s">
        <v>666</v>
      </c>
      <c r="C565" s="44" t="s">
        <v>670</v>
      </c>
      <c r="D565" s="292">
        <v>2500</v>
      </c>
      <c r="E565" s="425">
        <v>1123.29</v>
      </c>
      <c r="F565" s="550">
        <f t="shared" si="94"/>
        <v>0.449316</v>
      </c>
      <c r="G565" s="560">
        <f t="shared" si="101"/>
        <v>6.522048064531329E-05</v>
      </c>
      <c r="H565" s="425">
        <f t="shared" si="97"/>
        <v>1123.29</v>
      </c>
      <c r="I565" s="419"/>
      <c r="J565" s="419"/>
      <c r="K565" s="422"/>
      <c r="L565" s="425"/>
      <c r="M565" s="425"/>
      <c r="N565" s="611"/>
    </row>
    <row r="566" spans="1:14" s="65" customFormat="1" ht="14.25" customHeight="1">
      <c r="A566" s="121"/>
      <c r="B566" s="56" t="s">
        <v>421</v>
      </c>
      <c r="C566" s="44" t="s">
        <v>422</v>
      </c>
      <c r="D566" s="292">
        <v>2000</v>
      </c>
      <c r="E566" s="425">
        <v>338</v>
      </c>
      <c r="F566" s="550">
        <f t="shared" si="94"/>
        <v>0.169</v>
      </c>
      <c r="G566" s="560">
        <f t="shared" si="101"/>
        <v>1.9624961014623024E-05</v>
      </c>
      <c r="H566" s="425">
        <f t="shared" si="97"/>
        <v>338</v>
      </c>
      <c r="I566" s="419"/>
      <c r="J566" s="419"/>
      <c r="K566" s="422"/>
      <c r="L566" s="425"/>
      <c r="M566" s="425"/>
      <c r="N566" s="611"/>
    </row>
    <row r="567" spans="1:14" s="65" customFormat="1" ht="14.25" customHeight="1">
      <c r="A567" s="121"/>
      <c r="B567" s="56" t="s">
        <v>425</v>
      </c>
      <c r="C567" s="44" t="s">
        <v>426</v>
      </c>
      <c r="D567" s="292">
        <v>35229</v>
      </c>
      <c r="E567" s="425">
        <v>26425</v>
      </c>
      <c r="F567" s="550">
        <f t="shared" si="94"/>
        <v>0.7500922535411167</v>
      </c>
      <c r="G567" s="560">
        <f t="shared" si="101"/>
        <v>0.0015342887420456018</v>
      </c>
      <c r="H567" s="425">
        <f t="shared" si="97"/>
        <v>26425</v>
      </c>
      <c r="I567" s="419"/>
      <c r="J567" s="419"/>
      <c r="K567" s="422"/>
      <c r="L567" s="425"/>
      <c r="M567" s="425"/>
      <c r="N567" s="611"/>
    </row>
    <row r="568" spans="1:14" s="65" customFormat="1" ht="15.75" customHeight="1">
      <c r="A568" s="121"/>
      <c r="B568" s="56" t="s">
        <v>441</v>
      </c>
      <c r="C568" s="44" t="s">
        <v>442</v>
      </c>
      <c r="D568" s="292">
        <v>3040</v>
      </c>
      <c r="E568" s="425">
        <v>1524</v>
      </c>
      <c r="F568" s="550">
        <f t="shared" si="94"/>
        <v>0.5013157894736842</v>
      </c>
      <c r="G568" s="560">
        <f t="shared" si="101"/>
        <v>8.84865106103121E-05</v>
      </c>
      <c r="H568" s="425">
        <f t="shared" si="97"/>
        <v>1524</v>
      </c>
      <c r="I568" s="419"/>
      <c r="J568" s="419"/>
      <c r="K568" s="422"/>
      <c r="L568" s="425"/>
      <c r="M568" s="425"/>
      <c r="N568" s="611"/>
    </row>
    <row r="569" spans="1:14" s="65" customFormat="1" ht="15.75" customHeight="1">
      <c r="A569" s="121"/>
      <c r="B569" s="56" t="s">
        <v>498</v>
      </c>
      <c r="C569" s="45" t="s">
        <v>499</v>
      </c>
      <c r="D569" s="292">
        <v>3451</v>
      </c>
      <c r="E569" s="425">
        <v>2422.64</v>
      </c>
      <c r="F569" s="550">
        <f t="shared" si="94"/>
        <v>0.7020110113010721</v>
      </c>
      <c r="G569" s="560">
        <f t="shared" si="101"/>
        <v>0.00014066335962268142</v>
      </c>
      <c r="H569" s="425">
        <f t="shared" si="97"/>
        <v>2422.64</v>
      </c>
      <c r="I569" s="419"/>
      <c r="J569" s="419"/>
      <c r="K569" s="422"/>
      <c r="L569" s="425"/>
      <c r="M569" s="425"/>
      <c r="N569" s="611"/>
    </row>
    <row r="570" spans="1:14" s="65" customFormat="1" ht="15.75" customHeight="1">
      <c r="A570" s="121"/>
      <c r="B570" s="56" t="s">
        <v>667</v>
      </c>
      <c r="C570" s="45" t="s">
        <v>368</v>
      </c>
      <c r="D570" s="292">
        <v>2000</v>
      </c>
      <c r="E570" s="425">
        <v>300</v>
      </c>
      <c r="F570" s="550">
        <f t="shared" si="94"/>
        <v>0.15</v>
      </c>
      <c r="G570" s="560">
        <f t="shared" si="101"/>
        <v>1.7418604450848838E-05</v>
      </c>
      <c r="H570" s="425">
        <f t="shared" si="97"/>
        <v>300</v>
      </c>
      <c r="I570" s="419"/>
      <c r="J570" s="419"/>
      <c r="K570" s="422"/>
      <c r="L570" s="425"/>
      <c r="M570" s="425"/>
      <c r="N570" s="611"/>
    </row>
    <row r="571" spans="1:14" s="65" customFormat="1" ht="15.75" customHeight="1">
      <c r="A571" s="603" t="s">
        <v>606</v>
      </c>
      <c r="B571" s="700"/>
      <c r="C571" s="606" t="s">
        <v>473</v>
      </c>
      <c r="D571" s="701">
        <f>SUM(D572:D580)</f>
        <v>169889</v>
      </c>
      <c r="E571" s="702">
        <f>SUM(E572:E580)</f>
        <v>0</v>
      </c>
      <c r="F571" s="587">
        <f t="shared" si="94"/>
        <v>0</v>
      </c>
      <c r="G571" s="587">
        <f aca="true" t="shared" si="107" ref="G571:G580">E571/$E$665</f>
        <v>0</v>
      </c>
      <c r="H571" s="702">
        <f>SUM(H572:H580)</f>
        <v>0</v>
      </c>
      <c r="I571" s="702">
        <f aca="true" t="shared" si="108" ref="I571:N571">SUM(I572:I580)</f>
        <v>0</v>
      </c>
      <c r="J571" s="702">
        <f t="shared" si="108"/>
        <v>0</v>
      </c>
      <c r="K571" s="702">
        <f t="shared" si="108"/>
        <v>0</v>
      </c>
      <c r="L571" s="702">
        <f t="shared" si="108"/>
        <v>0</v>
      </c>
      <c r="M571" s="702">
        <f t="shared" si="108"/>
        <v>0</v>
      </c>
      <c r="N571" s="706">
        <f t="shared" si="108"/>
        <v>0</v>
      </c>
    </row>
    <row r="572" spans="1:14" s="65" customFormat="1" ht="15.75" customHeight="1">
      <c r="A572" s="121"/>
      <c r="B572" s="56" t="s">
        <v>657</v>
      </c>
      <c r="C572" s="44" t="s">
        <v>76</v>
      </c>
      <c r="D572" s="292">
        <v>7387</v>
      </c>
      <c r="E572" s="425">
        <v>0</v>
      </c>
      <c r="F572" s="550">
        <f t="shared" si="94"/>
        <v>0</v>
      </c>
      <c r="G572" s="560">
        <f t="shared" si="107"/>
        <v>0</v>
      </c>
      <c r="H572" s="425">
        <f>E572</f>
        <v>0</v>
      </c>
      <c r="I572" s="419">
        <f>H572</f>
        <v>0</v>
      </c>
      <c r="J572" s="419"/>
      <c r="K572" s="422"/>
      <c r="L572" s="425"/>
      <c r="M572" s="425"/>
      <c r="N572" s="611"/>
    </row>
    <row r="573" spans="1:14" s="65" customFormat="1" ht="15.75" customHeight="1">
      <c r="A573" s="121"/>
      <c r="B573" s="56" t="s">
        <v>658</v>
      </c>
      <c r="C573" s="44" t="s">
        <v>471</v>
      </c>
      <c r="D573" s="292">
        <v>3890</v>
      </c>
      <c r="E573" s="425">
        <v>0</v>
      </c>
      <c r="F573" s="550">
        <f t="shared" si="94"/>
        <v>0</v>
      </c>
      <c r="G573" s="560">
        <f t="shared" si="107"/>
        <v>0</v>
      </c>
      <c r="H573" s="425">
        <f aca="true" t="shared" si="109" ref="H573:H580">E573</f>
        <v>0</v>
      </c>
      <c r="I573" s="419"/>
      <c r="J573" s="419">
        <f>H573</f>
        <v>0</v>
      </c>
      <c r="K573" s="422"/>
      <c r="L573" s="425"/>
      <c r="M573" s="425"/>
      <c r="N573" s="611"/>
    </row>
    <row r="574" spans="1:14" s="65" customFormat="1" ht="15.75" customHeight="1">
      <c r="A574" s="592"/>
      <c r="B574" s="56" t="s">
        <v>659</v>
      </c>
      <c r="C574" s="44" t="s">
        <v>412</v>
      </c>
      <c r="D574" s="292">
        <v>617</v>
      </c>
      <c r="E574" s="425">
        <v>0</v>
      </c>
      <c r="F574" s="550">
        <f t="shared" si="94"/>
        <v>0</v>
      </c>
      <c r="G574" s="560">
        <f t="shared" si="107"/>
        <v>0</v>
      </c>
      <c r="H574" s="425">
        <f t="shared" si="109"/>
        <v>0</v>
      </c>
      <c r="I574" s="419"/>
      <c r="J574" s="419">
        <f>H574</f>
        <v>0</v>
      </c>
      <c r="K574" s="422"/>
      <c r="L574" s="425"/>
      <c r="M574" s="425"/>
      <c r="N574" s="611"/>
    </row>
    <row r="575" spans="1:14" s="65" customFormat="1" ht="15.75" customHeight="1">
      <c r="A575" s="121"/>
      <c r="B575" s="56" t="s">
        <v>734</v>
      </c>
      <c r="C575" s="44" t="s">
        <v>8</v>
      </c>
      <c r="D575" s="292">
        <v>90294</v>
      </c>
      <c r="E575" s="425">
        <v>0</v>
      </c>
      <c r="F575" s="550">
        <f t="shared" si="94"/>
        <v>0</v>
      </c>
      <c r="G575" s="560">
        <f t="shared" si="107"/>
        <v>0</v>
      </c>
      <c r="H575" s="425">
        <f t="shared" si="109"/>
        <v>0</v>
      </c>
      <c r="I575" s="419">
        <f>H575</f>
        <v>0</v>
      </c>
      <c r="J575" s="419"/>
      <c r="K575" s="422"/>
      <c r="L575" s="425"/>
      <c r="M575" s="425"/>
      <c r="N575" s="611"/>
    </row>
    <row r="576" spans="1:14" s="65" customFormat="1" ht="15.75" customHeight="1">
      <c r="A576" s="121"/>
      <c r="B576" s="56" t="s">
        <v>735</v>
      </c>
      <c r="C576" s="44" t="s">
        <v>532</v>
      </c>
      <c r="D576" s="292">
        <v>26315</v>
      </c>
      <c r="E576" s="425">
        <v>0</v>
      </c>
      <c r="F576" s="550">
        <f t="shared" si="94"/>
        <v>0</v>
      </c>
      <c r="G576" s="560">
        <f t="shared" si="107"/>
        <v>0</v>
      </c>
      <c r="H576" s="425">
        <f t="shared" si="109"/>
        <v>0</v>
      </c>
      <c r="I576" s="419"/>
      <c r="J576" s="419"/>
      <c r="K576" s="422"/>
      <c r="L576" s="425"/>
      <c r="M576" s="425"/>
      <c r="N576" s="611"/>
    </row>
    <row r="577" spans="1:14" s="65" customFormat="1" ht="15.75" customHeight="1">
      <c r="A577" s="121"/>
      <c r="B577" s="56" t="s">
        <v>736</v>
      </c>
      <c r="C577" s="44" t="s">
        <v>495</v>
      </c>
      <c r="D577" s="292">
        <v>34726</v>
      </c>
      <c r="E577" s="425">
        <v>0</v>
      </c>
      <c r="F577" s="550">
        <f t="shared" si="94"/>
        <v>0</v>
      </c>
      <c r="G577" s="560">
        <f t="shared" si="107"/>
        <v>0</v>
      </c>
      <c r="H577" s="425">
        <f t="shared" si="109"/>
        <v>0</v>
      </c>
      <c r="I577" s="419"/>
      <c r="J577" s="419"/>
      <c r="K577" s="422"/>
      <c r="L577" s="425"/>
      <c r="M577" s="425"/>
      <c r="N577" s="611"/>
    </row>
    <row r="578" spans="1:14" s="65" customFormat="1" ht="15.75" customHeight="1">
      <c r="A578" s="121"/>
      <c r="B578" s="56" t="s">
        <v>721</v>
      </c>
      <c r="C578" s="44" t="s">
        <v>670</v>
      </c>
      <c r="D578" s="292">
        <v>1500</v>
      </c>
      <c r="E578" s="425">
        <v>0</v>
      </c>
      <c r="F578" s="550">
        <f t="shared" si="94"/>
        <v>0</v>
      </c>
      <c r="G578" s="560">
        <f t="shared" si="107"/>
        <v>0</v>
      </c>
      <c r="H578" s="425">
        <f t="shared" si="109"/>
        <v>0</v>
      </c>
      <c r="I578" s="419"/>
      <c r="J578" s="419"/>
      <c r="K578" s="422"/>
      <c r="L578" s="425"/>
      <c r="M578" s="425"/>
      <c r="N578" s="611"/>
    </row>
    <row r="579" spans="1:14" s="65" customFormat="1" ht="15.75" customHeight="1">
      <c r="A579" s="121"/>
      <c r="B579" s="56" t="s">
        <v>680</v>
      </c>
      <c r="C579" s="44" t="s">
        <v>671</v>
      </c>
      <c r="D579" s="292">
        <v>210</v>
      </c>
      <c r="E579" s="425">
        <v>0</v>
      </c>
      <c r="F579" s="550">
        <f t="shared" si="94"/>
        <v>0</v>
      </c>
      <c r="G579" s="560">
        <f t="shared" si="107"/>
        <v>0</v>
      </c>
      <c r="H579" s="425">
        <f t="shared" si="109"/>
        <v>0</v>
      </c>
      <c r="I579" s="419"/>
      <c r="J579" s="419"/>
      <c r="K579" s="422"/>
      <c r="L579" s="425"/>
      <c r="M579" s="425"/>
      <c r="N579" s="611"/>
    </row>
    <row r="580" spans="1:14" s="65" customFormat="1" ht="15.75" customHeight="1">
      <c r="A580" s="121"/>
      <c r="B580" s="56" t="s">
        <v>722</v>
      </c>
      <c r="C580" s="44" t="s">
        <v>288</v>
      </c>
      <c r="D580" s="292">
        <v>4950</v>
      </c>
      <c r="E580" s="425">
        <v>0</v>
      </c>
      <c r="F580" s="550">
        <f t="shared" si="94"/>
        <v>0</v>
      </c>
      <c r="G580" s="560">
        <f t="shared" si="107"/>
        <v>0</v>
      </c>
      <c r="H580" s="425">
        <f t="shared" si="109"/>
        <v>0</v>
      </c>
      <c r="I580" s="419"/>
      <c r="J580" s="419"/>
      <c r="K580" s="422"/>
      <c r="L580" s="425"/>
      <c r="M580" s="425"/>
      <c r="N580" s="611"/>
    </row>
    <row r="581" spans="1:14" s="64" customFormat="1" ht="27.75" customHeight="1">
      <c r="A581" s="134" t="s">
        <v>684</v>
      </c>
      <c r="B581" s="138"/>
      <c r="C581" s="80" t="s">
        <v>685</v>
      </c>
      <c r="D581" s="165">
        <f>D582+D600+D620+D640+D645+D647+D638</f>
        <v>2478482</v>
      </c>
      <c r="E581" s="418">
        <f>E582+E600+E620+E640+E645+E647+E638</f>
        <v>1293849.8199999998</v>
      </c>
      <c r="F581" s="712">
        <f t="shared" si="94"/>
        <v>0.5220331719173268</v>
      </c>
      <c r="G581" s="712">
        <f aca="true" t="shared" si="110" ref="G581:G612">E581/$E$665</f>
        <v>0.07512352744460654</v>
      </c>
      <c r="H581" s="427">
        <f aca="true" t="shared" si="111" ref="H581:N581">H582+H600+H620+H640+H645+H647+H638</f>
        <v>1293849.8199999998</v>
      </c>
      <c r="I581" s="427">
        <f t="shared" si="111"/>
        <v>850168.02</v>
      </c>
      <c r="J581" s="427">
        <f t="shared" si="111"/>
        <v>150911.06999999998</v>
      </c>
      <c r="K581" s="427">
        <f t="shared" si="111"/>
        <v>0</v>
      </c>
      <c r="L581" s="427">
        <f t="shared" si="111"/>
        <v>0</v>
      </c>
      <c r="M581" s="427">
        <f t="shared" si="111"/>
        <v>0</v>
      </c>
      <c r="N581" s="428">
        <f t="shared" si="111"/>
        <v>0</v>
      </c>
    </row>
    <row r="582" spans="1:14" s="65" customFormat="1" ht="24.75" customHeight="1">
      <c r="A582" s="228" t="s">
        <v>686</v>
      </c>
      <c r="B582" s="141"/>
      <c r="C582" s="93" t="s">
        <v>687</v>
      </c>
      <c r="D582" s="291">
        <f>SUM(D583:D599)</f>
        <v>1163441</v>
      </c>
      <c r="E582" s="417">
        <f>SUM(E583:E599)</f>
        <v>518814.6099999999</v>
      </c>
      <c r="F582" s="587">
        <f t="shared" si="94"/>
        <v>0.44593117313211406</v>
      </c>
      <c r="G582" s="587">
        <f t="shared" si="110"/>
        <v>0.030123421583038008</v>
      </c>
      <c r="H582" s="420">
        <f t="shared" si="97"/>
        <v>518814.6099999999</v>
      </c>
      <c r="I582" s="420">
        <f aca="true" t="shared" si="112" ref="I582:N582">SUM(I583:I599)</f>
        <v>367749.27999999997</v>
      </c>
      <c r="J582" s="420">
        <f t="shared" si="112"/>
        <v>65270.91</v>
      </c>
      <c r="K582" s="420">
        <f t="shared" si="112"/>
        <v>0</v>
      </c>
      <c r="L582" s="420">
        <f t="shared" si="112"/>
        <v>0</v>
      </c>
      <c r="M582" s="417">
        <f t="shared" si="112"/>
        <v>0</v>
      </c>
      <c r="N582" s="421">
        <f t="shared" si="112"/>
        <v>0</v>
      </c>
    </row>
    <row r="583" spans="1:14" s="65" customFormat="1" ht="15" customHeight="1">
      <c r="A583" s="121"/>
      <c r="B583" s="56" t="s">
        <v>406</v>
      </c>
      <c r="C583" s="44" t="s">
        <v>76</v>
      </c>
      <c r="D583" s="107">
        <v>698902</v>
      </c>
      <c r="E583" s="419">
        <v>311693.99</v>
      </c>
      <c r="F583" s="550">
        <f t="shared" si="94"/>
        <v>0.4459766748413941</v>
      </c>
      <c r="G583" s="560">
        <f t="shared" si="110"/>
        <v>0.018097581071722775</v>
      </c>
      <c r="H583" s="425">
        <f t="shared" si="97"/>
        <v>311693.99</v>
      </c>
      <c r="I583" s="419">
        <f>H583</f>
        <v>311693.99</v>
      </c>
      <c r="J583" s="422"/>
      <c r="K583" s="423"/>
      <c r="L583" s="425"/>
      <c r="M583" s="425"/>
      <c r="N583" s="611"/>
    </row>
    <row r="584" spans="1:14" s="65" customFormat="1" ht="16.5" customHeight="1">
      <c r="A584" s="121"/>
      <c r="B584" s="56" t="s">
        <v>409</v>
      </c>
      <c r="C584" s="44" t="s">
        <v>410</v>
      </c>
      <c r="D584" s="107">
        <v>56055</v>
      </c>
      <c r="E584" s="419">
        <v>56055.29</v>
      </c>
      <c r="F584" s="550">
        <f t="shared" si="94"/>
        <v>1.000005173490322</v>
      </c>
      <c r="G584" s="560">
        <f t="shared" si="110"/>
        <v>0.003254683079625408</v>
      </c>
      <c r="H584" s="425">
        <f t="shared" si="97"/>
        <v>56055.29</v>
      </c>
      <c r="I584" s="419">
        <f>H584</f>
        <v>56055.29</v>
      </c>
      <c r="J584" s="422"/>
      <c r="K584" s="423"/>
      <c r="L584" s="425"/>
      <c r="M584" s="425"/>
      <c r="N584" s="611"/>
    </row>
    <row r="585" spans="1:14" s="65" customFormat="1" ht="17.25" customHeight="1">
      <c r="A585" s="121"/>
      <c r="B585" s="129" t="s">
        <v>436</v>
      </c>
      <c r="C585" s="44" t="s">
        <v>471</v>
      </c>
      <c r="D585" s="107">
        <v>126472</v>
      </c>
      <c r="E585" s="419">
        <v>56438</v>
      </c>
      <c r="F585" s="550">
        <f t="shared" si="94"/>
        <v>0.44624897210449743</v>
      </c>
      <c r="G585" s="560">
        <f t="shared" si="110"/>
        <v>0.0032769039933233557</v>
      </c>
      <c r="H585" s="425">
        <f t="shared" si="97"/>
        <v>56438</v>
      </c>
      <c r="I585" s="419"/>
      <c r="J585" s="422">
        <f>H585</f>
        <v>56438</v>
      </c>
      <c r="K585" s="423"/>
      <c r="L585" s="425"/>
      <c r="M585" s="425"/>
      <c r="N585" s="611"/>
    </row>
    <row r="586" spans="1:14" s="65" customFormat="1" ht="15" customHeight="1">
      <c r="A586" s="121"/>
      <c r="B586" s="129" t="s">
        <v>411</v>
      </c>
      <c r="C586" s="44" t="s">
        <v>412</v>
      </c>
      <c r="D586" s="107">
        <v>20048</v>
      </c>
      <c r="E586" s="419">
        <v>8832.91</v>
      </c>
      <c r="F586" s="550">
        <f t="shared" si="94"/>
        <v>0.44058808858739024</v>
      </c>
      <c r="G586" s="560">
        <f t="shared" si="110"/>
        <v>0.0005128565514664906</v>
      </c>
      <c r="H586" s="425">
        <f t="shared" si="97"/>
        <v>8832.91</v>
      </c>
      <c r="I586" s="419"/>
      <c r="J586" s="422">
        <f>H586</f>
        <v>8832.91</v>
      </c>
      <c r="K586" s="423"/>
      <c r="L586" s="425"/>
      <c r="M586" s="425"/>
      <c r="N586" s="611"/>
    </row>
    <row r="587" spans="1:14" s="65" customFormat="1" ht="13.5" customHeight="1">
      <c r="A587" s="121"/>
      <c r="B587" s="129" t="s">
        <v>413</v>
      </c>
      <c r="C587" s="44" t="s">
        <v>532</v>
      </c>
      <c r="D587" s="107">
        <v>41400</v>
      </c>
      <c r="E587" s="419">
        <v>22294.69</v>
      </c>
      <c r="F587" s="550">
        <f t="shared" si="94"/>
        <v>0.5385190821256038</v>
      </c>
      <c r="G587" s="560">
        <f t="shared" si="110"/>
        <v>0.00129447462154765</v>
      </c>
      <c r="H587" s="425">
        <f t="shared" si="97"/>
        <v>22294.69</v>
      </c>
      <c r="I587" s="419"/>
      <c r="J587" s="422"/>
      <c r="K587" s="423"/>
      <c r="L587" s="425"/>
      <c r="M587" s="425"/>
      <c r="N587" s="611"/>
    </row>
    <row r="588" spans="1:14" s="65" customFormat="1" ht="14.25" customHeight="1">
      <c r="A588" s="121"/>
      <c r="B588" s="129" t="s">
        <v>415</v>
      </c>
      <c r="C588" s="44" t="s">
        <v>493</v>
      </c>
      <c r="D588" s="107">
        <v>5600</v>
      </c>
      <c r="E588" s="419">
        <v>2296.82</v>
      </c>
      <c r="F588" s="550">
        <f t="shared" si="94"/>
        <v>0.4101464285714286</v>
      </c>
      <c r="G588" s="560">
        <f t="shared" si="110"/>
        <v>0.00013335799691599544</v>
      </c>
      <c r="H588" s="425">
        <f t="shared" si="97"/>
        <v>2296.82</v>
      </c>
      <c r="I588" s="419"/>
      <c r="J588" s="422"/>
      <c r="K588" s="423"/>
      <c r="L588" s="425"/>
      <c r="M588" s="425"/>
      <c r="N588" s="611"/>
    </row>
    <row r="589" spans="1:14" s="65" customFormat="1" ht="17.25" customHeight="1">
      <c r="A589" s="121"/>
      <c r="B589" s="129" t="s">
        <v>417</v>
      </c>
      <c r="C589" s="45" t="s">
        <v>494</v>
      </c>
      <c r="D589" s="107">
        <v>145598</v>
      </c>
      <c r="E589" s="419">
        <v>25598</v>
      </c>
      <c r="F589" s="550">
        <f t="shared" si="94"/>
        <v>0.17581285457217818</v>
      </c>
      <c r="G589" s="560">
        <f t="shared" si="110"/>
        <v>0.0014862714557760952</v>
      </c>
      <c r="H589" s="425">
        <f t="shared" si="97"/>
        <v>25598</v>
      </c>
      <c r="I589" s="419"/>
      <c r="J589" s="422"/>
      <c r="K589" s="423"/>
      <c r="L589" s="425"/>
      <c r="M589" s="425"/>
      <c r="N589" s="611"/>
    </row>
    <row r="590" spans="1:14" s="65" customFormat="1" ht="15.75" customHeight="1">
      <c r="A590" s="121"/>
      <c r="B590" s="129" t="s">
        <v>477</v>
      </c>
      <c r="C590" s="44" t="s">
        <v>478</v>
      </c>
      <c r="D590" s="107">
        <v>1500</v>
      </c>
      <c r="E590" s="419">
        <v>920</v>
      </c>
      <c r="F590" s="550">
        <f t="shared" si="94"/>
        <v>0.6133333333333333</v>
      </c>
      <c r="G590" s="560">
        <f t="shared" si="110"/>
        <v>5.341705364926977E-05</v>
      </c>
      <c r="H590" s="425">
        <f t="shared" si="97"/>
        <v>920</v>
      </c>
      <c r="I590" s="419"/>
      <c r="J590" s="422"/>
      <c r="K590" s="423"/>
      <c r="L590" s="425"/>
      <c r="M590" s="425"/>
      <c r="N590" s="611"/>
    </row>
    <row r="591" spans="1:14" s="65" customFormat="1" ht="15" customHeight="1">
      <c r="A591" s="121"/>
      <c r="B591" s="129" t="s">
        <v>419</v>
      </c>
      <c r="C591" s="44" t="s">
        <v>495</v>
      </c>
      <c r="D591" s="107">
        <v>13155</v>
      </c>
      <c r="E591" s="419">
        <v>2846.96</v>
      </c>
      <c r="F591" s="550">
        <f t="shared" si="94"/>
        <v>0.21641657164576206</v>
      </c>
      <c r="G591" s="560">
        <f t="shared" si="110"/>
        <v>0.00016530023375796202</v>
      </c>
      <c r="H591" s="425">
        <f t="shared" si="97"/>
        <v>2846.96</v>
      </c>
      <c r="I591" s="419"/>
      <c r="J591" s="422"/>
      <c r="K591" s="423"/>
      <c r="L591" s="425"/>
      <c r="M591" s="425"/>
      <c r="N591" s="611"/>
    </row>
    <row r="592" spans="1:14" s="65" customFormat="1" ht="15" customHeight="1">
      <c r="A592" s="121"/>
      <c r="B592" s="129" t="s">
        <v>9</v>
      </c>
      <c r="C592" s="45" t="s">
        <v>10</v>
      </c>
      <c r="D592" s="107">
        <v>900</v>
      </c>
      <c r="E592" s="419">
        <v>3.66</v>
      </c>
      <c r="F592" s="550">
        <f t="shared" si="94"/>
        <v>0.004066666666666667</v>
      </c>
      <c r="G592" s="560">
        <f t="shared" si="110"/>
        <v>2.1250697430035582E-07</v>
      </c>
      <c r="H592" s="425">
        <f t="shared" si="97"/>
        <v>3.66</v>
      </c>
      <c r="I592" s="419"/>
      <c r="J592" s="422"/>
      <c r="K592" s="423"/>
      <c r="L592" s="425"/>
      <c r="M592" s="425"/>
      <c r="N592" s="611"/>
    </row>
    <row r="593" spans="1:14" s="65" customFormat="1" ht="15" customHeight="1">
      <c r="A593" s="121"/>
      <c r="B593" s="129" t="s">
        <v>666</v>
      </c>
      <c r="C593" s="44" t="s">
        <v>670</v>
      </c>
      <c r="D593" s="107">
        <v>1000</v>
      </c>
      <c r="E593" s="419">
        <v>880.97</v>
      </c>
      <c r="F593" s="550">
        <f t="shared" si="94"/>
        <v>0.88097</v>
      </c>
      <c r="G593" s="560">
        <f t="shared" si="110"/>
        <v>5.115089321021433E-05</v>
      </c>
      <c r="H593" s="425">
        <f t="shared" si="97"/>
        <v>880.97</v>
      </c>
      <c r="I593" s="419"/>
      <c r="J593" s="422"/>
      <c r="K593" s="423"/>
      <c r="L593" s="425"/>
      <c r="M593" s="425"/>
      <c r="N593" s="611"/>
    </row>
    <row r="594" spans="1:14" s="65" customFormat="1" ht="15" customHeight="1">
      <c r="A594" s="121"/>
      <c r="B594" s="129" t="s">
        <v>421</v>
      </c>
      <c r="C594" s="44" t="s">
        <v>422</v>
      </c>
      <c r="D594" s="107">
        <v>3250</v>
      </c>
      <c r="E594" s="419">
        <v>278.32</v>
      </c>
      <c r="F594" s="550">
        <f t="shared" si="94"/>
        <v>0.08563692307692307</v>
      </c>
      <c r="G594" s="560">
        <f t="shared" si="110"/>
        <v>1.6159819969200827E-05</v>
      </c>
      <c r="H594" s="425">
        <f t="shared" si="97"/>
        <v>278.32</v>
      </c>
      <c r="I594" s="419"/>
      <c r="J594" s="422"/>
      <c r="K594" s="423"/>
      <c r="L594" s="425"/>
      <c r="M594" s="425"/>
      <c r="N594" s="611"/>
    </row>
    <row r="595" spans="1:14" s="65" customFormat="1" ht="17.25" customHeight="1">
      <c r="A595" s="121"/>
      <c r="B595" s="129" t="s">
        <v>425</v>
      </c>
      <c r="C595" s="44" t="s">
        <v>426</v>
      </c>
      <c r="D595" s="107">
        <v>36119</v>
      </c>
      <c r="E595" s="419">
        <v>27090</v>
      </c>
      <c r="F595" s="550">
        <f t="shared" si="94"/>
        <v>0.7500207646944821</v>
      </c>
      <c r="G595" s="560">
        <f t="shared" si="110"/>
        <v>0.00157289998191165</v>
      </c>
      <c r="H595" s="425">
        <f t="shared" si="97"/>
        <v>27090</v>
      </c>
      <c r="I595" s="419"/>
      <c r="J595" s="422"/>
      <c r="K595" s="423"/>
      <c r="L595" s="425"/>
      <c r="M595" s="425"/>
      <c r="N595" s="611"/>
    </row>
    <row r="596" spans="1:14" s="65" customFormat="1" ht="17.25" customHeight="1">
      <c r="A596" s="121"/>
      <c r="B596" s="129" t="s">
        <v>441</v>
      </c>
      <c r="C596" s="44" t="s">
        <v>442</v>
      </c>
      <c r="D596" s="107">
        <v>418</v>
      </c>
      <c r="E596" s="419">
        <v>418</v>
      </c>
      <c r="F596" s="550">
        <f aca="true" t="shared" si="113" ref="F596:F656">E596/D596</f>
        <v>1</v>
      </c>
      <c r="G596" s="560">
        <f t="shared" si="110"/>
        <v>2.4269922201516046E-05</v>
      </c>
      <c r="H596" s="425">
        <f t="shared" si="97"/>
        <v>418</v>
      </c>
      <c r="I596" s="419"/>
      <c r="J596" s="422"/>
      <c r="K596" s="423"/>
      <c r="L596" s="425"/>
      <c r="M596" s="425"/>
      <c r="N596" s="611"/>
    </row>
    <row r="597" spans="1:14" s="65" customFormat="1" ht="16.5" customHeight="1">
      <c r="A597" s="121"/>
      <c r="B597" s="129" t="s">
        <v>498</v>
      </c>
      <c r="C597" s="45" t="s">
        <v>499</v>
      </c>
      <c r="D597" s="107">
        <v>10464</v>
      </c>
      <c r="E597" s="419">
        <v>3167</v>
      </c>
      <c r="F597" s="550">
        <f t="shared" si="113"/>
        <v>0.3026567278287462</v>
      </c>
      <c r="G597" s="560">
        <f t="shared" si="110"/>
        <v>0.00018388240098612756</v>
      </c>
      <c r="H597" s="425">
        <f t="shared" si="97"/>
        <v>3167</v>
      </c>
      <c r="I597" s="419"/>
      <c r="J597" s="422"/>
      <c r="K597" s="423"/>
      <c r="L597" s="425"/>
      <c r="M597" s="425"/>
      <c r="N597" s="611"/>
    </row>
    <row r="598" spans="1:14" s="65" customFormat="1" ht="17.25" customHeight="1">
      <c r="A598" s="121"/>
      <c r="B598" s="129" t="s">
        <v>667</v>
      </c>
      <c r="C598" s="44" t="s">
        <v>283</v>
      </c>
      <c r="D598" s="107">
        <v>1000</v>
      </c>
      <c r="E598" s="419">
        <v>0</v>
      </c>
      <c r="F598" s="550">
        <f t="shared" si="113"/>
        <v>0</v>
      </c>
      <c r="G598" s="560">
        <f t="shared" si="110"/>
        <v>0</v>
      </c>
      <c r="H598" s="425">
        <f t="shared" si="97"/>
        <v>0</v>
      </c>
      <c r="I598" s="419"/>
      <c r="J598" s="422"/>
      <c r="K598" s="423"/>
      <c r="L598" s="425"/>
      <c r="M598" s="425"/>
      <c r="N598" s="611"/>
    </row>
    <row r="599" spans="1:14" s="65" customFormat="1" ht="15" customHeight="1">
      <c r="A599" s="121"/>
      <c r="B599" s="139" t="s">
        <v>668</v>
      </c>
      <c r="C599" s="44" t="s">
        <v>671</v>
      </c>
      <c r="D599" s="107">
        <v>1560</v>
      </c>
      <c r="E599" s="419">
        <v>0</v>
      </c>
      <c r="F599" s="550">
        <f t="shared" si="113"/>
        <v>0</v>
      </c>
      <c r="G599" s="560">
        <f t="shared" si="110"/>
        <v>0</v>
      </c>
      <c r="H599" s="425">
        <f t="shared" si="97"/>
        <v>0</v>
      </c>
      <c r="I599" s="419"/>
      <c r="J599" s="422"/>
      <c r="K599" s="423"/>
      <c r="L599" s="425"/>
      <c r="M599" s="425"/>
      <c r="N599" s="611"/>
    </row>
    <row r="600" spans="1:14" s="65" customFormat="1" ht="16.5" customHeight="1">
      <c r="A600" s="228" t="s">
        <v>688</v>
      </c>
      <c r="B600" s="141"/>
      <c r="C600" s="93" t="s">
        <v>689</v>
      </c>
      <c r="D600" s="291">
        <f>SUM(D601:D619)</f>
        <v>441746</v>
      </c>
      <c r="E600" s="417">
        <f>SUM(E601:E619)</f>
        <v>242425.02</v>
      </c>
      <c r="F600" s="587">
        <f t="shared" si="113"/>
        <v>0.5487882629384306</v>
      </c>
      <c r="G600" s="587">
        <f t="shared" si="110"/>
        <v>0.01407568510789706</v>
      </c>
      <c r="H600" s="420">
        <f aca="true" t="shared" si="114" ref="H600:N600">SUM(H601:H619)</f>
        <v>242425.02</v>
      </c>
      <c r="I600" s="420">
        <f t="shared" si="114"/>
        <v>182651.56999999998</v>
      </c>
      <c r="J600" s="420">
        <f t="shared" si="114"/>
        <v>32415.66</v>
      </c>
      <c r="K600" s="420">
        <f t="shared" si="114"/>
        <v>0</v>
      </c>
      <c r="L600" s="420">
        <f t="shared" si="114"/>
        <v>0</v>
      </c>
      <c r="M600" s="420">
        <f t="shared" si="114"/>
        <v>0</v>
      </c>
      <c r="N600" s="432">
        <f t="shared" si="114"/>
        <v>0</v>
      </c>
    </row>
    <row r="601" spans="1:14" s="65" customFormat="1" ht="18" customHeight="1">
      <c r="A601" s="604"/>
      <c r="B601" s="128" t="s">
        <v>112</v>
      </c>
      <c r="C601" s="45" t="s">
        <v>640</v>
      </c>
      <c r="D601" s="294">
        <v>180</v>
      </c>
      <c r="E601" s="429">
        <v>0</v>
      </c>
      <c r="F601" s="560">
        <f t="shared" si="113"/>
        <v>0</v>
      </c>
      <c r="G601" s="560">
        <f t="shared" si="110"/>
        <v>0</v>
      </c>
      <c r="H601" s="429"/>
      <c r="I601" s="429"/>
      <c r="J601" s="429"/>
      <c r="K601" s="429"/>
      <c r="L601" s="429"/>
      <c r="M601" s="429"/>
      <c r="N601" s="719"/>
    </row>
    <row r="602" spans="1:14" s="65" customFormat="1" ht="20.25" customHeight="1">
      <c r="A602" s="121"/>
      <c r="B602" s="56" t="s">
        <v>406</v>
      </c>
      <c r="C602" s="44" t="s">
        <v>76</v>
      </c>
      <c r="D602" s="107">
        <v>305878</v>
      </c>
      <c r="E602" s="419">
        <v>158742.08</v>
      </c>
      <c r="F602" s="550">
        <f t="shared" si="113"/>
        <v>0.5189718776767207</v>
      </c>
      <c r="G602" s="560">
        <f t="shared" si="110"/>
        <v>0.00921688500408334</v>
      </c>
      <c r="H602" s="425">
        <f t="shared" si="97"/>
        <v>158742.08</v>
      </c>
      <c r="I602" s="419">
        <f>H602</f>
        <v>158742.08</v>
      </c>
      <c r="J602" s="422"/>
      <c r="K602" s="423"/>
      <c r="L602" s="425"/>
      <c r="M602" s="425"/>
      <c r="N602" s="611"/>
    </row>
    <row r="603" spans="1:14" s="65" customFormat="1" ht="16.5" customHeight="1">
      <c r="A603" s="121"/>
      <c r="B603" s="56" t="s">
        <v>409</v>
      </c>
      <c r="C603" s="44" t="s">
        <v>410</v>
      </c>
      <c r="D603" s="107">
        <v>23625</v>
      </c>
      <c r="E603" s="419">
        <v>23459.49</v>
      </c>
      <c r="F603" s="550">
        <f t="shared" si="113"/>
        <v>0.9929942857142858</v>
      </c>
      <c r="G603" s="560">
        <f t="shared" si="110"/>
        <v>0.0013621052564288128</v>
      </c>
      <c r="H603" s="425">
        <f t="shared" si="97"/>
        <v>23459.49</v>
      </c>
      <c r="I603" s="419">
        <f>H603</f>
        <v>23459.49</v>
      </c>
      <c r="J603" s="422"/>
      <c r="K603" s="423"/>
      <c r="L603" s="425"/>
      <c r="M603" s="425"/>
      <c r="N603" s="611"/>
    </row>
    <row r="604" spans="1:14" s="65" customFormat="1" ht="17.25" customHeight="1">
      <c r="A604" s="121"/>
      <c r="B604" s="129" t="s">
        <v>457</v>
      </c>
      <c r="C604" s="44" t="s">
        <v>471</v>
      </c>
      <c r="D604" s="107">
        <v>50616</v>
      </c>
      <c r="E604" s="419">
        <v>28054.1</v>
      </c>
      <c r="F604" s="550">
        <f t="shared" si="113"/>
        <v>0.5542535957009641</v>
      </c>
      <c r="G604" s="560">
        <f t="shared" si="110"/>
        <v>0.0016288775704151944</v>
      </c>
      <c r="H604" s="425">
        <f t="shared" si="97"/>
        <v>28054.1</v>
      </c>
      <c r="I604" s="419"/>
      <c r="J604" s="422">
        <f>H604</f>
        <v>28054.1</v>
      </c>
      <c r="K604" s="423"/>
      <c r="L604" s="425"/>
      <c r="M604" s="425"/>
      <c r="N604" s="611"/>
    </row>
    <row r="605" spans="1:14" s="65" customFormat="1" ht="16.5" customHeight="1">
      <c r="A605" s="121"/>
      <c r="B605" s="129" t="s">
        <v>411</v>
      </c>
      <c r="C605" s="44" t="s">
        <v>412</v>
      </c>
      <c r="D605" s="107">
        <v>7962</v>
      </c>
      <c r="E605" s="419">
        <v>4361.56</v>
      </c>
      <c r="F605" s="550">
        <f t="shared" si="113"/>
        <v>0.547797035920623</v>
      </c>
      <c r="G605" s="560">
        <f t="shared" si="110"/>
        <v>0.00025324096142881423</v>
      </c>
      <c r="H605" s="425">
        <f t="shared" si="97"/>
        <v>4361.56</v>
      </c>
      <c r="I605" s="419"/>
      <c r="J605" s="422">
        <f>H605</f>
        <v>4361.56</v>
      </c>
      <c r="K605" s="423"/>
      <c r="L605" s="425"/>
      <c r="M605" s="425"/>
      <c r="N605" s="611"/>
    </row>
    <row r="606" spans="1:14" s="65" customFormat="1" ht="16.5" customHeight="1">
      <c r="A606" s="121"/>
      <c r="B606" s="129" t="s">
        <v>7</v>
      </c>
      <c r="C606" s="44" t="s">
        <v>8</v>
      </c>
      <c r="D606" s="107">
        <v>1000</v>
      </c>
      <c r="E606" s="419">
        <v>450</v>
      </c>
      <c r="F606" s="550">
        <f t="shared" si="113"/>
        <v>0.45</v>
      </c>
      <c r="G606" s="560">
        <f t="shared" si="110"/>
        <v>2.6127906676273257E-05</v>
      </c>
      <c r="H606" s="425">
        <f t="shared" si="97"/>
        <v>450</v>
      </c>
      <c r="I606" s="419">
        <f>H606</f>
        <v>450</v>
      </c>
      <c r="J606" s="422"/>
      <c r="K606" s="423"/>
      <c r="L606" s="425"/>
      <c r="M606" s="425"/>
      <c r="N606" s="611"/>
    </row>
    <row r="607" spans="1:14" s="65" customFormat="1" ht="15.75" customHeight="1">
      <c r="A607" s="121"/>
      <c r="B607" s="129" t="s">
        <v>413</v>
      </c>
      <c r="C607" s="44" t="s">
        <v>532</v>
      </c>
      <c r="D607" s="107">
        <v>6257</v>
      </c>
      <c r="E607" s="419">
        <v>2161.04</v>
      </c>
      <c r="F607" s="550">
        <f t="shared" si="113"/>
        <v>0.34537957487613874</v>
      </c>
      <c r="G607" s="560">
        <f t="shared" si="110"/>
        <v>0.00012547433654154123</v>
      </c>
      <c r="H607" s="425">
        <f aca="true" t="shared" si="115" ref="H607:H664">E607</f>
        <v>2161.04</v>
      </c>
      <c r="I607" s="419"/>
      <c r="J607" s="422"/>
      <c r="K607" s="423"/>
      <c r="L607" s="425"/>
      <c r="M607" s="425"/>
      <c r="N607" s="611"/>
    </row>
    <row r="608" spans="1:14" s="65" customFormat="1" ht="15" customHeight="1">
      <c r="A608" s="121"/>
      <c r="B608" s="129" t="s">
        <v>525</v>
      </c>
      <c r="C608" s="44" t="s">
        <v>649</v>
      </c>
      <c r="D608" s="107">
        <v>3000</v>
      </c>
      <c r="E608" s="419">
        <v>512.49</v>
      </c>
      <c r="F608" s="550">
        <f t="shared" si="113"/>
        <v>0.17083</v>
      </c>
      <c r="G608" s="560">
        <f t="shared" si="110"/>
        <v>2.975620198338507E-05</v>
      </c>
      <c r="H608" s="425">
        <f t="shared" si="115"/>
        <v>512.49</v>
      </c>
      <c r="I608" s="419"/>
      <c r="J608" s="422"/>
      <c r="K608" s="423"/>
      <c r="L608" s="425"/>
      <c r="M608" s="425"/>
      <c r="N608" s="611"/>
    </row>
    <row r="609" spans="1:14" s="65" customFormat="1" ht="15.75" customHeight="1">
      <c r="A609" s="121"/>
      <c r="B609" s="129" t="s">
        <v>415</v>
      </c>
      <c r="C609" s="44" t="s">
        <v>493</v>
      </c>
      <c r="D609" s="107">
        <v>11220</v>
      </c>
      <c r="E609" s="419">
        <v>5348.85</v>
      </c>
      <c r="F609" s="550">
        <f t="shared" si="113"/>
        <v>0.4767245989304813</v>
      </c>
      <c r="G609" s="560">
        <f t="shared" si="110"/>
        <v>0.0003105650080564094</v>
      </c>
      <c r="H609" s="425">
        <f t="shared" si="115"/>
        <v>5348.85</v>
      </c>
      <c r="I609" s="419"/>
      <c r="J609" s="422"/>
      <c r="K609" s="423"/>
      <c r="L609" s="425"/>
      <c r="M609" s="425"/>
      <c r="N609" s="611"/>
    </row>
    <row r="610" spans="1:14" s="65" customFormat="1" ht="15.75" customHeight="1">
      <c r="A610" s="121"/>
      <c r="B610" s="129" t="s">
        <v>417</v>
      </c>
      <c r="C610" s="44" t="s">
        <v>494</v>
      </c>
      <c r="D610" s="107">
        <v>400</v>
      </c>
      <c r="E610" s="419">
        <v>176.9</v>
      </c>
      <c r="F610" s="550">
        <f t="shared" si="113"/>
        <v>0.44225000000000003</v>
      </c>
      <c r="G610" s="560">
        <f t="shared" si="110"/>
        <v>1.0271170424517198E-05</v>
      </c>
      <c r="H610" s="425">
        <f t="shared" si="115"/>
        <v>176.9</v>
      </c>
      <c r="I610" s="419"/>
      <c r="J610" s="422"/>
      <c r="K610" s="423"/>
      <c r="L610" s="425"/>
      <c r="M610" s="425"/>
      <c r="N610" s="611"/>
    </row>
    <row r="611" spans="1:14" s="65" customFormat="1" ht="15.75" customHeight="1">
      <c r="A611" s="121"/>
      <c r="B611" s="129" t="s">
        <v>477</v>
      </c>
      <c r="C611" s="44" t="s">
        <v>478</v>
      </c>
      <c r="D611" s="107">
        <v>900</v>
      </c>
      <c r="E611" s="419">
        <v>360</v>
      </c>
      <c r="F611" s="550">
        <f t="shared" si="113"/>
        <v>0.4</v>
      </c>
      <c r="G611" s="560">
        <f t="shared" si="110"/>
        <v>2.0902325341018605E-05</v>
      </c>
      <c r="H611" s="425">
        <f t="shared" si="115"/>
        <v>360</v>
      </c>
      <c r="I611" s="419"/>
      <c r="J611" s="422"/>
      <c r="K611" s="423"/>
      <c r="L611" s="425"/>
      <c r="M611" s="425"/>
      <c r="N611" s="611"/>
    </row>
    <row r="612" spans="1:14" s="65" customFormat="1" ht="15" customHeight="1">
      <c r="A612" s="121"/>
      <c r="B612" s="129" t="s">
        <v>419</v>
      </c>
      <c r="C612" s="44" t="s">
        <v>495</v>
      </c>
      <c r="D612" s="107">
        <v>3700</v>
      </c>
      <c r="E612" s="419">
        <v>1561.75</v>
      </c>
      <c r="F612" s="550">
        <f t="shared" si="113"/>
        <v>0.4220945945945946</v>
      </c>
      <c r="G612" s="560">
        <f t="shared" si="110"/>
        <v>9.067835167037724E-05</v>
      </c>
      <c r="H612" s="425">
        <f t="shared" si="115"/>
        <v>1561.75</v>
      </c>
      <c r="I612" s="419"/>
      <c r="J612" s="422"/>
      <c r="K612" s="423"/>
      <c r="L612" s="425"/>
      <c r="M612" s="425"/>
      <c r="N612" s="611"/>
    </row>
    <row r="613" spans="1:14" s="65" customFormat="1" ht="15" customHeight="1">
      <c r="A613" s="121"/>
      <c r="B613" s="129" t="s">
        <v>9</v>
      </c>
      <c r="C613" s="44" t="s">
        <v>820</v>
      </c>
      <c r="D613" s="107">
        <v>672</v>
      </c>
      <c r="E613" s="419">
        <v>336</v>
      </c>
      <c r="F613" s="550">
        <f t="shared" si="113"/>
        <v>0.5</v>
      </c>
      <c r="G613" s="560">
        <f aca="true" t="shared" si="116" ref="G613:G646">E613/$E$665</f>
        <v>1.9508836984950698E-05</v>
      </c>
      <c r="H613" s="425">
        <f t="shared" si="115"/>
        <v>336</v>
      </c>
      <c r="I613" s="419"/>
      <c r="J613" s="422"/>
      <c r="K613" s="423"/>
      <c r="L613" s="425"/>
      <c r="M613" s="425"/>
      <c r="N613" s="611"/>
    </row>
    <row r="614" spans="1:14" s="65" customFormat="1" ht="15" customHeight="1">
      <c r="A614" s="121"/>
      <c r="B614" s="129" t="s">
        <v>666</v>
      </c>
      <c r="C614" s="44" t="s">
        <v>670</v>
      </c>
      <c r="D614" s="107">
        <v>1834</v>
      </c>
      <c r="E614" s="419">
        <v>872.73</v>
      </c>
      <c r="F614" s="550">
        <f t="shared" si="113"/>
        <v>0.47586150490730644</v>
      </c>
      <c r="G614" s="560">
        <f t="shared" si="116"/>
        <v>5.067246220796435E-05</v>
      </c>
      <c r="H614" s="425">
        <f t="shared" si="115"/>
        <v>872.73</v>
      </c>
      <c r="I614" s="419"/>
      <c r="J614" s="422"/>
      <c r="K614" s="423"/>
      <c r="L614" s="425"/>
      <c r="M614" s="425"/>
      <c r="N614" s="611"/>
    </row>
    <row r="615" spans="1:14" s="65" customFormat="1" ht="16.5" customHeight="1">
      <c r="A615" s="121"/>
      <c r="B615" s="129" t="s">
        <v>421</v>
      </c>
      <c r="C615" s="44" t="s">
        <v>422</v>
      </c>
      <c r="D615" s="107">
        <v>3000</v>
      </c>
      <c r="E615" s="419">
        <v>1091.69</v>
      </c>
      <c r="F615" s="550">
        <f t="shared" si="113"/>
        <v>0.3638966666666667</v>
      </c>
      <c r="G615" s="560">
        <f t="shared" si="116"/>
        <v>6.338572097649056E-05</v>
      </c>
      <c r="H615" s="425">
        <f t="shared" si="115"/>
        <v>1091.69</v>
      </c>
      <c r="I615" s="419"/>
      <c r="J615" s="422"/>
      <c r="K615" s="423"/>
      <c r="L615" s="425"/>
      <c r="M615" s="425"/>
      <c r="N615" s="611"/>
    </row>
    <row r="616" spans="1:14" s="65" customFormat="1" ht="15.75" customHeight="1">
      <c r="A616" s="121"/>
      <c r="B616" s="56" t="s">
        <v>425</v>
      </c>
      <c r="C616" s="44" t="s">
        <v>426</v>
      </c>
      <c r="D616" s="107">
        <v>18202</v>
      </c>
      <c r="E616" s="419">
        <v>13651</v>
      </c>
      <c r="F616" s="550">
        <f t="shared" si="113"/>
        <v>0.7499725304911549</v>
      </c>
      <c r="G616" s="560">
        <f t="shared" si="116"/>
        <v>0.0007926045645284583</v>
      </c>
      <c r="H616" s="425">
        <f t="shared" si="115"/>
        <v>13651</v>
      </c>
      <c r="I616" s="419"/>
      <c r="J616" s="422"/>
      <c r="K616" s="423"/>
      <c r="L616" s="425"/>
      <c r="M616" s="425"/>
      <c r="N616" s="611"/>
    </row>
    <row r="617" spans="1:14" s="65" customFormat="1" ht="15" customHeight="1">
      <c r="A617" s="121"/>
      <c r="B617" s="56" t="s">
        <v>667</v>
      </c>
      <c r="C617" s="44" t="s">
        <v>271</v>
      </c>
      <c r="D617" s="107">
        <v>1200</v>
      </c>
      <c r="E617" s="419">
        <v>330</v>
      </c>
      <c r="F617" s="550">
        <f t="shared" si="113"/>
        <v>0.275</v>
      </c>
      <c r="G617" s="560">
        <f t="shared" si="116"/>
        <v>1.916046489593372E-05</v>
      </c>
      <c r="H617" s="425">
        <f t="shared" si="115"/>
        <v>330</v>
      </c>
      <c r="I617" s="419"/>
      <c r="J617" s="422"/>
      <c r="K617" s="423"/>
      <c r="L617" s="425"/>
      <c r="M617" s="425"/>
      <c r="N617" s="611"/>
    </row>
    <row r="618" spans="1:14" s="65" customFormat="1" ht="15" customHeight="1">
      <c r="A618" s="121"/>
      <c r="B618" s="56" t="s">
        <v>668</v>
      </c>
      <c r="C618" s="44" t="s">
        <v>671</v>
      </c>
      <c r="D618" s="107">
        <v>700</v>
      </c>
      <c r="E618" s="419">
        <v>109.68</v>
      </c>
      <c r="F618" s="550">
        <f t="shared" si="113"/>
        <v>0.1566857142857143</v>
      </c>
      <c r="G618" s="560">
        <f t="shared" si="116"/>
        <v>6.368241787230336E-06</v>
      </c>
      <c r="H618" s="425">
        <f t="shared" si="115"/>
        <v>109.68</v>
      </c>
      <c r="I618" s="419"/>
      <c r="J618" s="422"/>
      <c r="K618" s="423"/>
      <c r="L618" s="425"/>
      <c r="M618" s="425"/>
      <c r="N618" s="611"/>
    </row>
    <row r="619" spans="1:14" s="65" customFormat="1" ht="17.25" customHeight="1">
      <c r="A619" s="121"/>
      <c r="B619" s="56" t="s">
        <v>669</v>
      </c>
      <c r="C619" s="44" t="s">
        <v>288</v>
      </c>
      <c r="D619" s="107">
        <v>1400</v>
      </c>
      <c r="E619" s="419">
        <v>845.66</v>
      </c>
      <c r="F619" s="550">
        <f t="shared" si="113"/>
        <v>0.6040428571428571</v>
      </c>
      <c r="G619" s="560">
        <f t="shared" si="116"/>
        <v>4.9100723466349424E-05</v>
      </c>
      <c r="H619" s="425">
        <f t="shared" si="115"/>
        <v>845.66</v>
      </c>
      <c r="I619" s="419"/>
      <c r="J619" s="422"/>
      <c r="K619" s="423"/>
      <c r="L619" s="425"/>
      <c r="M619" s="425"/>
      <c r="N619" s="611"/>
    </row>
    <row r="620" spans="1:14" s="65" customFormat="1" ht="18.75" customHeight="1">
      <c r="A620" s="228" t="s">
        <v>690</v>
      </c>
      <c r="B620" s="140"/>
      <c r="C620" s="93" t="s">
        <v>691</v>
      </c>
      <c r="D620" s="291">
        <f>SUM(D621:D637)</f>
        <v>543505</v>
      </c>
      <c r="E620" s="417">
        <f aca="true" t="shared" si="117" ref="E620:N620">SUM(E621:E637)</f>
        <v>344100.96</v>
      </c>
      <c r="F620" s="587">
        <f t="shared" si="113"/>
        <v>0.6331146171608357</v>
      </c>
      <c r="G620" s="587">
        <f t="shared" si="116"/>
        <v>0.01997919504465786</v>
      </c>
      <c r="H620" s="420">
        <f t="shared" si="115"/>
        <v>344100.96</v>
      </c>
      <c r="I620" s="420">
        <f>SUM(I621:I637)</f>
        <v>208631.44</v>
      </c>
      <c r="J620" s="420">
        <f t="shared" si="117"/>
        <v>36391.729999999996</v>
      </c>
      <c r="K620" s="420">
        <f t="shared" si="117"/>
        <v>0</v>
      </c>
      <c r="L620" s="420">
        <f t="shared" si="117"/>
        <v>0</v>
      </c>
      <c r="M620" s="417">
        <f t="shared" si="117"/>
        <v>0</v>
      </c>
      <c r="N620" s="421">
        <f t="shared" si="117"/>
        <v>0</v>
      </c>
    </row>
    <row r="621" spans="1:14" s="65" customFormat="1" ht="16.5" customHeight="1">
      <c r="A621" s="121"/>
      <c r="B621" s="129" t="s">
        <v>112</v>
      </c>
      <c r="C621" s="44" t="s">
        <v>535</v>
      </c>
      <c r="D621" s="107">
        <v>62</v>
      </c>
      <c r="E621" s="419">
        <v>17.96</v>
      </c>
      <c r="F621" s="550">
        <f t="shared" si="113"/>
        <v>0.2896774193548387</v>
      </c>
      <c r="G621" s="560">
        <f t="shared" si="116"/>
        <v>1.0427937864574839E-06</v>
      </c>
      <c r="H621" s="425">
        <f t="shared" si="115"/>
        <v>17.96</v>
      </c>
      <c r="I621" s="419"/>
      <c r="J621" s="422"/>
      <c r="K621" s="423"/>
      <c r="L621" s="425"/>
      <c r="M621" s="425"/>
      <c r="N621" s="611"/>
    </row>
    <row r="622" spans="1:14" s="65" customFormat="1" ht="15" customHeight="1">
      <c r="A622" s="121"/>
      <c r="B622" s="56" t="s">
        <v>406</v>
      </c>
      <c r="C622" s="44" t="s">
        <v>76</v>
      </c>
      <c r="D622" s="107">
        <v>301205</v>
      </c>
      <c r="E622" s="419">
        <v>183956.7</v>
      </c>
      <c r="F622" s="550">
        <f t="shared" si="113"/>
        <v>0.6107358775584735</v>
      </c>
      <c r="G622" s="560">
        <f t="shared" si="116"/>
        <v>0.010680896644611549</v>
      </c>
      <c r="H622" s="425">
        <f t="shared" si="115"/>
        <v>183956.7</v>
      </c>
      <c r="I622" s="419">
        <f>H622</f>
        <v>183956.7</v>
      </c>
      <c r="J622" s="422"/>
      <c r="K622" s="423"/>
      <c r="L622" s="425"/>
      <c r="M622" s="425"/>
      <c r="N622" s="611"/>
    </row>
    <row r="623" spans="1:14" s="65" customFormat="1" ht="14.25" customHeight="1">
      <c r="A623" s="121"/>
      <c r="B623" s="56" t="s">
        <v>409</v>
      </c>
      <c r="C623" s="44" t="s">
        <v>410</v>
      </c>
      <c r="D623" s="107">
        <v>24465</v>
      </c>
      <c r="E623" s="419">
        <v>24464.74</v>
      </c>
      <c r="F623" s="550">
        <f t="shared" si="113"/>
        <v>0.9999893725730636</v>
      </c>
      <c r="G623" s="560">
        <f t="shared" si="116"/>
        <v>0.0014204720968428654</v>
      </c>
      <c r="H623" s="425">
        <f t="shared" si="115"/>
        <v>24464.74</v>
      </c>
      <c r="I623" s="419">
        <f>H623</f>
        <v>24464.74</v>
      </c>
      <c r="J623" s="422"/>
      <c r="K623" s="423"/>
      <c r="L623" s="425"/>
      <c r="M623" s="425"/>
      <c r="N623" s="611"/>
    </row>
    <row r="624" spans="1:14" s="65" customFormat="1" ht="14.25" customHeight="1">
      <c r="A624" s="121"/>
      <c r="B624" s="129" t="s">
        <v>457</v>
      </c>
      <c r="C624" s="44" t="s">
        <v>437</v>
      </c>
      <c r="D624" s="107">
        <v>53441</v>
      </c>
      <c r="E624" s="419">
        <v>31386.1</v>
      </c>
      <c r="F624" s="550">
        <f t="shared" si="113"/>
        <v>0.5873037555434966</v>
      </c>
      <c r="G624" s="560">
        <f t="shared" si="116"/>
        <v>0.0018223402038492888</v>
      </c>
      <c r="H624" s="425">
        <f t="shared" si="115"/>
        <v>31386.1</v>
      </c>
      <c r="I624" s="419"/>
      <c r="J624" s="422">
        <f>H624</f>
        <v>31386.1</v>
      </c>
      <c r="K624" s="423"/>
      <c r="L624" s="425"/>
      <c r="M624" s="425"/>
      <c r="N624" s="611"/>
    </row>
    <row r="625" spans="1:14" s="65" customFormat="1" ht="15.75" customHeight="1">
      <c r="A625" s="121"/>
      <c r="B625" s="129" t="s">
        <v>411</v>
      </c>
      <c r="C625" s="44" t="s">
        <v>412</v>
      </c>
      <c r="D625" s="107">
        <v>8807</v>
      </c>
      <c r="E625" s="419">
        <v>5005.63</v>
      </c>
      <c r="F625" s="550">
        <f t="shared" si="113"/>
        <v>0.568369478823663</v>
      </c>
      <c r="G625" s="560">
        <f t="shared" si="116"/>
        <v>0.00029063696332434156</v>
      </c>
      <c r="H625" s="425">
        <f t="shared" si="115"/>
        <v>5005.63</v>
      </c>
      <c r="I625" s="419"/>
      <c r="J625" s="422">
        <f>H625</f>
        <v>5005.63</v>
      </c>
      <c r="K625" s="423"/>
      <c r="L625" s="425"/>
      <c r="M625" s="425"/>
      <c r="N625" s="611"/>
    </row>
    <row r="626" spans="1:14" s="65" customFormat="1" ht="16.5" customHeight="1">
      <c r="A626" s="121"/>
      <c r="B626" s="129" t="s">
        <v>7</v>
      </c>
      <c r="C626" s="44" t="s">
        <v>8</v>
      </c>
      <c r="D626" s="107">
        <v>6000</v>
      </c>
      <c r="E626" s="419">
        <v>210</v>
      </c>
      <c r="F626" s="550">
        <f t="shared" si="113"/>
        <v>0.035</v>
      </c>
      <c r="G626" s="560">
        <f t="shared" si="116"/>
        <v>1.2193023115594186E-05</v>
      </c>
      <c r="H626" s="425">
        <f t="shared" si="115"/>
        <v>210</v>
      </c>
      <c r="I626" s="419">
        <f>H626</f>
        <v>210</v>
      </c>
      <c r="J626" s="422"/>
      <c r="K626" s="423"/>
      <c r="L626" s="425"/>
      <c r="M626" s="425"/>
      <c r="N626" s="611"/>
    </row>
    <row r="627" spans="1:14" s="65" customFormat="1" ht="15" customHeight="1">
      <c r="A627" s="121"/>
      <c r="B627" s="129" t="s">
        <v>413</v>
      </c>
      <c r="C627" s="44" t="s">
        <v>440</v>
      </c>
      <c r="D627" s="107">
        <v>40000</v>
      </c>
      <c r="E627" s="419">
        <v>38469.81</v>
      </c>
      <c r="F627" s="550">
        <f t="shared" si="113"/>
        <v>0.96174525</v>
      </c>
      <c r="G627" s="560">
        <f t="shared" si="116"/>
        <v>0.0022336346789643634</v>
      </c>
      <c r="H627" s="425">
        <f t="shared" si="115"/>
        <v>38469.81</v>
      </c>
      <c r="I627" s="419"/>
      <c r="J627" s="422"/>
      <c r="K627" s="423"/>
      <c r="L627" s="425"/>
      <c r="M627" s="425"/>
      <c r="N627" s="611"/>
    </row>
    <row r="628" spans="1:14" s="65" customFormat="1" ht="16.5" customHeight="1">
      <c r="A628" s="121"/>
      <c r="B628" s="129" t="s">
        <v>415</v>
      </c>
      <c r="C628" s="44" t="s">
        <v>493</v>
      </c>
      <c r="D628" s="107">
        <v>58700</v>
      </c>
      <c r="E628" s="419">
        <v>30636.04</v>
      </c>
      <c r="F628" s="550">
        <f t="shared" si="113"/>
        <v>0.5219086882453152</v>
      </c>
      <c r="G628" s="560">
        <f t="shared" si="116"/>
        <v>0.0017787902090012767</v>
      </c>
      <c r="H628" s="425">
        <f t="shared" si="115"/>
        <v>30636.04</v>
      </c>
      <c r="I628" s="419"/>
      <c r="J628" s="422"/>
      <c r="K628" s="423"/>
      <c r="L628" s="425"/>
      <c r="M628" s="425"/>
      <c r="N628" s="611"/>
    </row>
    <row r="629" spans="1:14" s="65" customFormat="1" ht="15.75" customHeight="1">
      <c r="A629" s="121"/>
      <c r="B629" s="129" t="s">
        <v>477</v>
      </c>
      <c r="C629" s="44" t="s">
        <v>478</v>
      </c>
      <c r="D629" s="107">
        <v>65</v>
      </c>
      <c r="E629" s="419">
        <v>0</v>
      </c>
      <c r="F629" s="550">
        <f t="shared" si="113"/>
        <v>0</v>
      </c>
      <c r="G629" s="560">
        <f t="shared" si="116"/>
        <v>0</v>
      </c>
      <c r="H629" s="425">
        <f t="shared" si="115"/>
        <v>0</v>
      </c>
      <c r="I629" s="419"/>
      <c r="J629" s="422"/>
      <c r="K629" s="423"/>
      <c r="L629" s="425"/>
      <c r="M629" s="425"/>
      <c r="N629" s="611"/>
    </row>
    <row r="630" spans="1:14" s="65" customFormat="1" ht="16.5" customHeight="1">
      <c r="A630" s="121"/>
      <c r="B630" s="129" t="s">
        <v>419</v>
      </c>
      <c r="C630" s="44" t="s">
        <v>495</v>
      </c>
      <c r="D630" s="107">
        <v>27143</v>
      </c>
      <c r="E630" s="419">
        <v>11862.78</v>
      </c>
      <c r="F630" s="550">
        <f t="shared" si="113"/>
        <v>0.4370474892237409</v>
      </c>
      <c r="G630" s="560">
        <f t="shared" si="116"/>
        <v>0.0006887769083581352</v>
      </c>
      <c r="H630" s="425">
        <f t="shared" si="115"/>
        <v>11862.78</v>
      </c>
      <c r="I630" s="419"/>
      <c r="J630" s="422"/>
      <c r="K630" s="423"/>
      <c r="L630" s="425"/>
      <c r="M630" s="425"/>
      <c r="N630" s="611"/>
    </row>
    <row r="631" spans="1:14" s="65" customFormat="1" ht="16.5" customHeight="1">
      <c r="A631" s="121"/>
      <c r="B631" s="129" t="s">
        <v>9</v>
      </c>
      <c r="C631" s="44" t="s">
        <v>820</v>
      </c>
      <c r="D631" s="107">
        <v>60</v>
      </c>
      <c r="E631" s="419">
        <v>0</v>
      </c>
      <c r="F631" s="550">
        <f t="shared" si="113"/>
        <v>0</v>
      </c>
      <c r="G631" s="560">
        <f t="shared" si="116"/>
        <v>0</v>
      </c>
      <c r="H631" s="425">
        <f t="shared" si="115"/>
        <v>0</v>
      </c>
      <c r="I631" s="419"/>
      <c r="J631" s="422"/>
      <c r="K631" s="423"/>
      <c r="L631" s="425"/>
      <c r="M631" s="425"/>
      <c r="N631" s="611"/>
    </row>
    <row r="632" spans="1:14" s="65" customFormat="1" ht="15.75" customHeight="1">
      <c r="A632" s="121"/>
      <c r="B632" s="129" t="s">
        <v>673</v>
      </c>
      <c r="C632" s="44" t="s">
        <v>675</v>
      </c>
      <c r="D632" s="107">
        <v>30</v>
      </c>
      <c r="E632" s="419">
        <v>0</v>
      </c>
      <c r="F632" s="550">
        <f t="shared" si="113"/>
        <v>0</v>
      </c>
      <c r="G632" s="560">
        <f t="shared" si="116"/>
        <v>0</v>
      </c>
      <c r="H632" s="425">
        <f t="shared" si="115"/>
        <v>0</v>
      </c>
      <c r="I632" s="419"/>
      <c r="J632" s="422"/>
      <c r="K632" s="423"/>
      <c r="L632" s="425"/>
      <c r="M632" s="425"/>
      <c r="N632" s="611"/>
    </row>
    <row r="633" spans="1:14" s="65" customFormat="1" ht="16.5" customHeight="1">
      <c r="A633" s="121"/>
      <c r="B633" s="129" t="s">
        <v>666</v>
      </c>
      <c r="C633" s="44" t="s">
        <v>670</v>
      </c>
      <c r="D633" s="107">
        <v>900</v>
      </c>
      <c r="E633" s="419">
        <v>694</v>
      </c>
      <c r="F633" s="550">
        <f t="shared" si="113"/>
        <v>0.7711111111111111</v>
      </c>
      <c r="G633" s="560">
        <f t="shared" si="116"/>
        <v>4.0295038296296974E-05</v>
      </c>
      <c r="H633" s="425">
        <f t="shared" si="115"/>
        <v>694</v>
      </c>
      <c r="I633" s="419"/>
      <c r="J633" s="422"/>
      <c r="K633" s="423"/>
      <c r="L633" s="425"/>
      <c r="M633" s="425"/>
      <c r="N633" s="611"/>
    </row>
    <row r="634" spans="1:14" s="65" customFormat="1" ht="15" customHeight="1">
      <c r="A634" s="121"/>
      <c r="B634" s="129" t="s">
        <v>425</v>
      </c>
      <c r="C634" s="44" t="s">
        <v>426</v>
      </c>
      <c r="D634" s="107">
        <v>20143</v>
      </c>
      <c r="E634" s="419">
        <v>15173</v>
      </c>
      <c r="F634" s="550">
        <f t="shared" si="113"/>
        <v>0.7532641612470834</v>
      </c>
      <c r="G634" s="560">
        <f t="shared" si="116"/>
        <v>0.000880974951109098</v>
      </c>
      <c r="H634" s="425">
        <f t="shared" si="115"/>
        <v>15173</v>
      </c>
      <c r="I634" s="419"/>
      <c r="J634" s="422"/>
      <c r="K634" s="423"/>
      <c r="L634" s="425"/>
      <c r="M634" s="425"/>
      <c r="N634" s="611"/>
    </row>
    <row r="635" spans="1:14" s="65" customFormat="1" ht="15.75" customHeight="1">
      <c r="A635" s="121"/>
      <c r="B635" s="129" t="s">
        <v>498</v>
      </c>
      <c r="C635" s="45" t="s">
        <v>499</v>
      </c>
      <c r="D635" s="107">
        <v>2084</v>
      </c>
      <c r="E635" s="419">
        <v>2084</v>
      </c>
      <c r="F635" s="550">
        <f t="shared" si="113"/>
        <v>1</v>
      </c>
      <c r="G635" s="560">
        <f t="shared" si="116"/>
        <v>0.00012100123891856325</v>
      </c>
      <c r="H635" s="425">
        <f t="shared" si="115"/>
        <v>2084</v>
      </c>
      <c r="I635" s="419"/>
      <c r="J635" s="422"/>
      <c r="K635" s="423"/>
      <c r="L635" s="425"/>
      <c r="M635" s="425"/>
      <c r="N635" s="611"/>
    </row>
    <row r="636" spans="1:14" s="65" customFormat="1" ht="16.5" customHeight="1">
      <c r="A636" s="121"/>
      <c r="B636" s="129" t="s">
        <v>668</v>
      </c>
      <c r="C636" s="44" t="s">
        <v>671</v>
      </c>
      <c r="D636" s="107">
        <v>200</v>
      </c>
      <c r="E636" s="419">
        <v>140.2</v>
      </c>
      <c r="F636" s="550">
        <f t="shared" si="113"/>
        <v>0.701</v>
      </c>
      <c r="G636" s="560">
        <f t="shared" si="116"/>
        <v>8.140294480030023E-06</v>
      </c>
      <c r="H636" s="425">
        <f t="shared" si="115"/>
        <v>140.2</v>
      </c>
      <c r="I636" s="419"/>
      <c r="J636" s="422"/>
      <c r="K636" s="423"/>
      <c r="L636" s="425"/>
      <c r="M636" s="425"/>
      <c r="N636" s="611"/>
    </row>
    <row r="637" spans="1:14" s="65" customFormat="1" ht="16.5" customHeight="1">
      <c r="A637" s="121"/>
      <c r="B637" s="129" t="s">
        <v>669</v>
      </c>
      <c r="C637" s="44" t="s">
        <v>288</v>
      </c>
      <c r="D637" s="107">
        <v>200</v>
      </c>
      <c r="E637" s="419">
        <v>0</v>
      </c>
      <c r="F637" s="550">
        <f t="shared" si="113"/>
        <v>0</v>
      </c>
      <c r="G637" s="560">
        <f t="shared" si="116"/>
        <v>0</v>
      </c>
      <c r="H637" s="425">
        <f t="shared" si="115"/>
        <v>0</v>
      </c>
      <c r="I637" s="419"/>
      <c r="J637" s="422"/>
      <c r="K637" s="423"/>
      <c r="L637" s="425"/>
      <c r="M637" s="425"/>
      <c r="N637" s="611"/>
    </row>
    <row r="638" spans="1:14" s="65" customFormat="1" ht="18" customHeight="1">
      <c r="A638" s="228" t="s">
        <v>692</v>
      </c>
      <c r="B638" s="142"/>
      <c r="C638" s="93" t="s">
        <v>693</v>
      </c>
      <c r="D638" s="291">
        <f>SUM(D639:D639)</f>
        <v>22000</v>
      </c>
      <c r="E638" s="417">
        <f>SUM(E639:E639)</f>
        <v>22000</v>
      </c>
      <c r="F638" s="587">
        <f t="shared" si="113"/>
        <v>1</v>
      </c>
      <c r="G638" s="587">
        <f t="shared" si="116"/>
        <v>0.0012773643263955814</v>
      </c>
      <c r="H638" s="420">
        <f t="shared" si="115"/>
        <v>22000</v>
      </c>
      <c r="I638" s="420">
        <f aca="true" t="shared" si="118" ref="I638:N638">SUM(I639:I639)</f>
        <v>0</v>
      </c>
      <c r="J638" s="420">
        <f t="shared" si="118"/>
        <v>0</v>
      </c>
      <c r="K638" s="420">
        <f t="shared" si="118"/>
        <v>0</v>
      </c>
      <c r="L638" s="417">
        <f t="shared" si="118"/>
        <v>0</v>
      </c>
      <c r="M638" s="417">
        <f t="shared" si="118"/>
        <v>0</v>
      </c>
      <c r="N638" s="421">
        <f t="shared" si="118"/>
        <v>0</v>
      </c>
    </row>
    <row r="639" spans="1:14" s="65" customFormat="1" ht="15.75" customHeight="1">
      <c r="A639" s="121"/>
      <c r="B639" s="129" t="s">
        <v>106</v>
      </c>
      <c r="C639" s="44" t="s">
        <v>744</v>
      </c>
      <c r="D639" s="292">
        <v>22000</v>
      </c>
      <c r="E639" s="425">
        <v>22000</v>
      </c>
      <c r="F639" s="550">
        <f t="shared" si="113"/>
        <v>1</v>
      </c>
      <c r="G639" s="560">
        <f t="shared" si="116"/>
        <v>0.0012773643263955814</v>
      </c>
      <c r="H639" s="425">
        <f t="shared" si="115"/>
        <v>22000</v>
      </c>
      <c r="I639" s="419"/>
      <c r="J639" s="422"/>
      <c r="K639" s="422"/>
      <c r="L639" s="425"/>
      <c r="M639" s="425"/>
      <c r="N639" s="611"/>
    </row>
    <row r="640" spans="1:14" s="65" customFormat="1" ht="19.5" customHeight="1">
      <c r="A640" s="228" t="s">
        <v>694</v>
      </c>
      <c r="B640" s="140"/>
      <c r="C640" s="93" t="s">
        <v>695</v>
      </c>
      <c r="D640" s="291">
        <f>SUM(D641:D644)</f>
        <v>3900</v>
      </c>
      <c r="E640" s="417">
        <f>SUM(E641:E644)</f>
        <v>0</v>
      </c>
      <c r="F640" s="587">
        <f t="shared" si="113"/>
        <v>0</v>
      </c>
      <c r="G640" s="587">
        <f t="shared" si="116"/>
        <v>0</v>
      </c>
      <c r="H640" s="420">
        <f t="shared" si="115"/>
        <v>0</v>
      </c>
      <c r="I640" s="420">
        <f aca="true" t="shared" si="119" ref="I640:N640">SUM(I641:I644)</f>
        <v>0</v>
      </c>
      <c r="J640" s="420">
        <f t="shared" si="119"/>
        <v>0</v>
      </c>
      <c r="K640" s="420">
        <f t="shared" si="119"/>
        <v>0</v>
      </c>
      <c r="L640" s="420">
        <f t="shared" si="119"/>
        <v>0</v>
      </c>
      <c r="M640" s="417">
        <f t="shared" si="119"/>
        <v>0</v>
      </c>
      <c r="N640" s="421">
        <f t="shared" si="119"/>
        <v>0</v>
      </c>
    </row>
    <row r="641" spans="1:14" s="65" customFormat="1" ht="22.5" customHeight="1">
      <c r="A641" s="121"/>
      <c r="B641" s="56" t="s">
        <v>463</v>
      </c>
      <c r="C641" s="44" t="s">
        <v>373</v>
      </c>
      <c r="D641" s="292">
        <v>1500</v>
      </c>
      <c r="E641" s="425">
        <v>0</v>
      </c>
      <c r="F641" s="550">
        <f t="shared" si="113"/>
        <v>0</v>
      </c>
      <c r="G641" s="560">
        <f t="shared" si="116"/>
        <v>0</v>
      </c>
      <c r="H641" s="425">
        <f t="shared" si="115"/>
        <v>0</v>
      </c>
      <c r="I641" s="419"/>
      <c r="J641" s="422"/>
      <c r="K641" s="423">
        <f>H641</f>
        <v>0</v>
      </c>
      <c r="L641" s="425"/>
      <c r="M641" s="425"/>
      <c r="N641" s="611"/>
    </row>
    <row r="642" spans="1:14" s="65" customFormat="1" ht="17.25" customHeight="1">
      <c r="A642" s="121"/>
      <c r="B642" s="56" t="s">
        <v>7</v>
      </c>
      <c r="C642" s="44" t="s">
        <v>8</v>
      </c>
      <c r="D642" s="292">
        <v>1400</v>
      </c>
      <c r="E642" s="425">
        <v>0</v>
      </c>
      <c r="F642" s="550">
        <f t="shared" si="113"/>
        <v>0</v>
      </c>
      <c r="G642" s="560">
        <f t="shared" si="116"/>
        <v>0</v>
      </c>
      <c r="H642" s="425">
        <f t="shared" si="115"/>
        <v>0</v>
      </c>
      <c r="I642" s="419">
        <f>H642</f>
        <v>0</v>
      </c>
      <c r="J642" s="422"/>
      <c r="K642" s="423"/>
      <c r="L642" s="425"/>
      <c r="M642" s="425"/>
      <c r="N642" s="611"/>
    </row>
    <row r="643" spans="1:14" s="65" customFormat="1" ht="18" customHeight="1">
      <c r="A643" s="121"/>
      <c r="B643" s="56" t="s">
        <v>413</v>
      </c>
      <c r="C643" s="44" t="s">
        <v>440</v>
      </c>
      <c r="D643" s="292">
        <v>600</v>
      </c>
      <c r="E643" s="425">
        <v>0</v>
      </c>
      <c r="F643" s="550">
        <f t="shared" si="113"/>
        <v>0</v>
      </c>
      <c r="G643" s="560">
        <f t="shared" si="116"/>
        <v>0</v>
      </c>
      <c r="H643" s="425">
        <f t="shared" si="115"/>
        <v>0</v>
      </c>
      <c r="I643" s="419"/>
      <c r="J643" s="422"/>
      <c r="K643" s="423"/>
      <c r="L643" s="425"/>
      <c r="M643" s="425"/>
      <c r="N643" s="611"/>
    </row>
    <row r="644" spans="1:14" s="65" customFormat="1" ht="19.5" customHeight="1">
      <c r="A644" s="121"/>
      <c r="B644" s="56" t="s">
        <v>419</v>
      </c>
      <c r="C644" s="44" t="s">
        <v>420</v>
      </c>
      <c r="D644" s="107">
        <v>400</v>
      </c>
      <c r="E644" s="419">
        <v>0</v>
      </c>
      <c r="F644" s="550">
        <f t="shared" si="113"/>
        <v>0</v>
      </c>
      <c r="G644" s="560">
        <f t="shared" si="116"/>
        <v>0</v>
      </c>
      <c r="H644" s="425">
        <f t="shared" si="115"/>
        <v>0</v>
      </c>
      <c r="I644" s="419"/>
      <c r="J644" s="422"/>
      <c r="K644" s="423"/>
      <c r="L644" s="425"/>
      <c r="M644" s="425"/>
      <c r="N644" s="611"/>
    </row>
    <row r="645" spans="1:14" s="65" customFormat="1" ht="19.5" customHeight="1">
      <c r="A645" s="603" t="s">
        <v>610</v>
      </c>
      <c r="B645" s="606"/>
      <c r="C645" s="607" t="s">
        <v>611</v>
      </c>
      <c r="D645" s="602">
        <f>D646</f>
        <v>3292</v>
      </c>
      <c r="E645" s="420">
        <f>E646</f>
        <v>1020</v>
      </c>
      <c r="F645" s="587">
        <f t="shared" si="113"/>
        <v>0.30984204131227217</v>
      </c>
      <c r="G645" s="587">
        <f t="shared" si="116"/>
        <v>5.922325513288605E-05</v>
      </c>
      <c r="H645" s="420">
        <f>H646</f>
        <v>1020</v>
      </c>
      <c r="I645" s="420">
        <f aca="true" t="shared" si="120" ref="I645:N645">I646</f>
        <v>0</v>
      </c>
      <c r="J645" s="420">
        <f t="shared" si="120"/>
        <v>0</v>
      </c>
      <c r="K645" s="420">
        <f t="shared" si="120"/>
        <v>0</v>
      </c>
      <c r="L645" s="420">
        <f t="shared" si="120"/>
        <v>0</v>
      </c>
      <c r="M645" s="420">
        <f t="shared" si="120"/>
        <v>0</v>
      </c>
      <c r="N645" s="432">
        <f t="shared" si="120"/>
        <v>0</v>
      </c>
    </row>
    <row r="646" spans="1:14" s="65" customFormat="1" ht="19.5" customHeight="1">
      <c r="A646" s="121"/>
      <c r="B646" s="56" t="s">
        <v>667</v>
      </c>
      <c r="C646" s="44" t="s">
        <v>271</v>
      </c>
      <c r="D646" s="107">
        <v>3292</v>
      </c>
      <c r="E646" s="419">
        <v>1020</v>
      </c>
      <c r="F646" s="550">
        <f t="shared" si="113"/>
        <v>0.30984204131227217</v>
      </c>
      <c r="G646" s="560">
        <f t="shared" si="116"/>
        <v>5.922325513288605E-05</v>
      </c>
      <c r="H646" s="425">
        <f>E646</f>
        <v>1020</v>
      </c>
      <c r="I646" s="419"/>
      <c r="J646" s="422"/>
      <c r="K646" s="423"/>
      <c r="L646" s="425"/>
      <c r="M646" s="425"/>
      <c r="N646" s="611"/>
    </row>
    <row r="647" spans="1:14" s="65" customFormat="1" ht="17.25" customHeight="1">
      <c r="A647" s="228" t="s">
        <v>696</v>
      </c>
      <c r="B647" s="140"/>
      <c r="C647" s="93" t="s">
        <v>473</v>
      </c>
      <c r="D647" s="291">
        <f>SUM(D648:D655)</f>
        <v>300598</v>
      </c>
      <c r="E647" s="417">
        <f>SUM(E648:E655)</f>
        <v>165489.22999999998</v>
      </c>
      <c r="F647" s="587">
        <f t="shared" si="113"/>
        <v>0.5505333701488366</v>
      </c>
      <c r="G647" s="587">
        <f aca="true" t="shared" si="121" ref="G647:G665">E647/$E$665</f>
        <v>0.009608638127485155</v>
      </c>
      <c r="H647" s="420">
        <f>SUM(H648:H655)</f>
        <v>165489.22999999998</v>
      </c>
      <c r="I647" s="420">
        <f aca="true" t="shared" si="122" ref="I647:N647">SUM(I648:I655)</f>
        <v>91135.73</v>
      </c>
      <c r="J647" s="420">
        <f t="shared" si="122"/>
        <v>16832.77</v>
      </c>
      <c r="K647" s="420">
        <f t="shared" si="122"/>
        <v>0</v>
      </c>
      <c r="L647" s="420">
        <f t="shared" si="122"/>
        <v>0</v>
      </c>
      <c r="M647" s="420">
        <f t="shared" si="122"/>
        <v>0</v>
      </c>
      <c r="N647" s="432">
        <f t="shared" si="122"/>
        <v>0</v>
      </c>
    </row>
    <row r="648" spans="1:14" s="65" customFormat="1" ht="17.25" customHeight="1">
      <c r="A648" s="599"/>
      <c r="B648" s="605" t="s">
        <v>406</v>
      </c>
      <c r="C648" s="44" t="s">
        <v>76</v>
      </c>
      <c r="D648" s="294">
        <v>160530</v>
      </c>
      <c r="E648" s="429">
        <v>78725</v>
      </c>
      <c r="F648" s="550">
        <f t="shared" si="113"/>
        <v>0.49040677754936773</v>
      </c>
      <c r="G648" s="560">
        <f t="shared" si="121"/>
        <v>0.004570932117976915</v>
      </c>
      <c r="H648" s="429">
        <f>E648</f>
        <v>78725</v>
      </c>
      <c r="I648" s="429">
        <f>H648</f>
        <v>78725</v>
      </c>
      <c r="J648" s="429"/>
      <c r="K648" s="429"/>
      <c r="L648" s="429"/>
      <c r="M648" s="429"/>
      <c r="N648" s="719"/>
    </row>
    <row r="649" spans="1:14" s="65" customFormat="1" ht="17.25" customHeight="1">
      <c r="A649" s="599"/>
      <c r="B649" s="605" t="s">
        <v>409</v>
      </c>
      <c r="C649" s="44" t="s">
        <v>410</v>
      </c>
      <c r="D649" s="294">
        <v>12411</v>
      </c>
      <c r="E649" s="429">
        <v>12410.73</v>
      </c>
      <c r="F649" s="550">
        <f t="shared" si="113"/>
        <v>0.9999782451051487</v>
      </c>
      <c r="G649" s="560">
        <f t="shared" si="121"/>
        <v>0.0007205919893876106</v>
      </c>
      <c r="H649" s="429">
        <f aca="true" t="shared" si="123" ref="H649:H655">E649</f>
        <v>12410.73</v>
      </c>
      <c r="I649" s="429">
        <f>H649</f>
        <v>12410.73</v>
      </c>
      <c r="J649" s="429"/>
      <c r="K649" s="429"/>
      <c r="L649" s="429"/>
      <c r="M649" s="429"/>
      <c r="N649" s="719"/>
    </row>
    <row r="650" spans="1:14" s="65" customFormat="1" ht="17.25" customHeight="1">
      <c r="A650" s="599"/>
      <c r="B650" s="605" t="s">
        <v>436</v>
      </c>
      <c r="C650" s="44" t="s">
        <v>437</v>
      </c>
      <c r="D650" s="294">
        <v>28222</v>
      </c>
      <c r="E650" s="429">
        <v>14599.94</v>
      </c>
      <c r="F650" s="550">
        <f t="shared" si="113"/>
        <v>0.5173247820848983</v>
      </c>
      <c r="G650" s="560">
        <f t="shared" si="121"/>
        <v>0.0008477019328870866</v>
      </c>
      <c r="H650" s="429">
        <f t="shared" si="123"/>
        <v>14599.94</v>
      </c>
      <c r="I650" s="429"/>
      <c r="J650" s="429">
        <f>H650</f>
        <v>14599.94</v>
      </c>
      <c r="K650" s="429"/>
      <c r="L650" s="429"/>
      <c r="M650" s="429"/>
      <c r="N650" s="719"/>
    </row>
    <row r="651" spans="1:14" s="65" customFormat="1" ht="17.25" customHeight="1">
      <c r="A651" s="599"/>
      <c r="B651" s="605" t="s">
        <v>411</v>
      </c>
      <c r="C651" s="44" t="s">
        <v>412</v>
      </c>
      <c r="D651" s="294">
        <v>4316</v>
      </c>
      <c r="E651" s="429">
        <v>2232.83</v>
      </c>
      <c r="F651" s="550">
        <f t="shared" si="113"/>
        <v>0.51733781278962</v>
      </c>
      <c r="G651" s="560">
        <f t="shared" si="121"/>
        <v>0.00012964260858662935</v>
      </c>
      <c r="H651" s="429">
        <f t="shared" si="123"/>
        <v>2232.83</v>
      </c>
      <c r="I651" s="429"/>
      <c r="J651" s="429">
        <f>H651</f>
        <v>2232.83</v>
      </c>
      <c r="K651" s="429"/>
      <c r="L651" s="429"/>
      <c r="M651" s="429"/>
      <c r="N651" s="719"/>
    </row>
    <row r="652" spans="1:14" s="65" customFormat="1" ht="17.25" customHeight="1">
      <c r="A652" s="599"/>
      <c r="B652" s="605" t="s">
        <v>607</v>
      </c>
      <c r="C652" s="44" t="s">
        <v>440</v>
      </c>
      <c r="D652" s="294">
        <v>1404</v>
      </c>
      <c r="E652" s="429">
        <v>311.89</v>
      </c>
      <c r="F652" s="550">
        <f t="shared" si="113"/>
        <v>0.22214387464387464</v>
      </c>
      <c r="G652" s="560">
        <f t="shared" si="121"/>
        <v>1.810896180725081E-05</v>
      </c>
      <c r="H652" s="429">
        <f t="shared" si="123"/>
        <v>311.89</v>
      </c>
      <c r="I652" s="429"/>
      <c r="J652" s="429"/>
      <c r="K652" s="429"/>
      <c r="L652" s="429"/>
      <c r="M652" s="429"/>
      <c r="N652" s="719"/>
    </row>
    <row r="653" spans="1:14" s="65" customFormat="1" ht="17.25" customHeight="1">
      <c r="A653" s="599"/>
      <c r="B653" s="605" t="s">
        <v>608</v>
      </c>
      <c r="C653" s="44" t="s">
        <v>420</v>
      </c>
      <c r="D653" s="294">
        <v>35200</v>
      </c>
      <c r="E653" s="429">
        <v>15491.61</v>
      </c>
      <c r="F653" s="550">
        <f t="shared" si="113"/>
        <v>0.44010255681818183</v>
      </c>
      <c r="G653" s="560">
        <f t="shared" si="121"/>
        <v>0.0008994740896560479</v>
      </c>
      <c r="H653" s="429">
        <f t="shared" si="123"/>
        <v>15491.61</v>
      </c>
      <c r="I653" s="429"/>
      <c r="J653" s="429"/>
      <c r="K653" s="429"/>
      <c r="L653" s="429"/>
      <c r="M653" s="429"/>
      <c r="N653" s="719"/>
    </row>
    <row r="654" spans="1:14" s="65" customFormat="1" ht="17.25" customHeight="1">
      <c r="A654" s="599"/>
      <c r="B654" s="605" t="s">
        <v>609</v>
      </c>
      <c r="C654" s="177" t="s">
        <v>91</v>
      </c>
      <c r="D654" s="294">
        <v>9257</v>
      </c>
      <c r="E654" s="429">
        <v>4774.23</v>
      </c>
      <c r="F654" s="550">
        <f t="shared" si="113"/>
        <v>0.5157426812142162</v>
      </c>
      <c r="G654" s="560">
        <f t="shared" si="121"/>
        <v>0.00027720141309125346</v>
      </c>
      <c r="H654" s="429">
        <f t="shared" si="123"/>
        <v>4774.23</v>
      </c>
      <c r="I654" s="429"/>
      <c r="J654" s="429"/>
      <c r="K654" s="429"/>
      <c r="L654" s="429"/>
      <c r="M654" s="429"/>
      <c r="N654" s="719"/>
    </row>
    <row r="655" spans="1:14" s="65" customFormat="1" ht="18.75" customHeight="1">
      <c r="A655" s="121"/>
      <c r="B655" s="56" t="s">
        <v>425</v>
      </c>
      <c r="C655" s="44" t="s">
        <v>426</v>
      </c>
      <c r="D655" s="292">
        <v>49258</v>
      </c>
      <c r="E655" s="425">
        <v>36943</v>
      </c>
      <c r="F655" s="550">
        <f t="shared" si="113"/>
        <v>0.7499898493645702</v>
      </c>
      <c r="G655" s="560">
        <f t="shared" si="121"/>
        <v>0.002144985014092362</v>
      </c>
      <c r="H655" s="429">
        <f t="shared" si="123"/>
        <v>36943</v>
      </c>
      <c r="I655" s="419"/>
      <c r="J655" s="422"/>
      <c r="K655" s="423"/>
      <c r="L655" s="425"/>
      <c r="M655" s="425"/>
      <c r="N655" s="611"/>
    </row>
    <row r="656" spans="1:14" s="65" customFormat="1" ht="32.25" customHeight="1">
      <c r="A656" s="134" t="s">
        <v>697</v>
      </c>
      <c r="B656" s="138"/>
      <c r="C656" s="80" t="s">
        <v>115</v>
      </c>
      <c r="D656" s="165">
        <f aca="true" t="shared" si="124" ref="D656:N656">D657+D659</f>
        <v>40100</v>
      </c>
      <c r="E656" s="418">
        <f t="shared" si="124"/>
        <v>18687.18</v>
      </c>
      <c r="F656" s="712">
        <f t="shared" si="113"/>
        <v>0.466014463840399</v>
      </c>
      <c r="G656" s="712">
        <f t="shared" si="121"/>
        <v>0.0010850153224060445</v>
      </c>
      <c r="H656" s="427">
        <f t="shared" si="115"/>
        <v>18687.18</v>
      </c>
      <c r="I656" s="427">
        <f t="shared" si="124"/>
        <v>0</v>
      </c>
      <c r="J656" s="427">
        <f t="shared" si="124"/>
        <v>0</v>
      </c>
      <c r="K656" s="427">
        <f t="shared" si="124"/>
        <v>16500</v>
      </c>
      <c r="L656" s="427">
        <f t="shared" si="124"/>
        <v>0</v>
      </c>
      <c r="M656" s="418">
        <f t="shared" si="124"/>
        <v>0</v>
      </c>
      <c r="N656" s="424">
        <f t="shared" si="124"/>
        <v>0</v>
      </c>
    </row>
    <row r="657" spans="1:14" s="65" customFormat="1" ht="17.25" customHeight="1">
      <c r="A657" s="228" t="s">
        <v>698</v>
      </c>
      <c r="B657" s="140"/>
      <c r="C657" s="93" t="s">
        <v>699</v>
      </c>
      <c r="D657" s="291">
        <f aca="true" t="shared" si="125" ref="D657:N657">D658</f>
        <v>33000</v>
      </c>
      <c r="E657" s="417">
        <f t="shared" si="125"/>
        <v>16500</v>
      </c>
      <c r="F657" s="587">
        <f>E657/D657</f>
        <v>0.5</v>
      </c>
      <c r="G657" s="587">
        <f t="shared" si="121"/>
        <v>0.0009580232447966861</v>
      </c>
      <c r="H657" s="420">
        <f t="shared" si="115"/>
        <v>16500</v>
      </c>
      <c r="I657" s="420">
        <f t="shared" si="125"/>
        <v>0</v>
      </c>
      <c r="J657" s="420">
        <f t="shared" si="125"/>
        <v>0</v>
      </c>
      <c r="K657" s="420">
        <f t="shared" si="125"/>
        <v>16500</v>
      </c>
      <c r="L657" s="420">
        <f t="shared" si="125"/>
        <v>0</v>
      </c>
      <c r="M657" s="417">
        <f t="shared" si="125"/>
        <v>0</v>
      </c>
      <c r="N657" s="421">
        <f t="shared" si="125"/>
        <v>0</v>
      </c>
    </row>
    <row r="658" spans="1:14" s="65" customFormat="1" ht="22.5" customHeight="1">
      <c r="A658" s="121"/>
      <c r="B658" s="56" t="s">
        <v>463</v>
      </c>
      <c r="C658" s="44" t="s">
        <v>701</v>
      </c>
      <c r="D658" s="292">
        <v>33000</v>
      </c>
      <c r="E658" s="425">
        <v>16500</v>
      </c>
      <c r="F658" s="550">
        <f aca="true" t="shared" si="126" ref="F658:F664">E658/D658</f>
        <v>0.5</v>
      </c>
      <c r="G658" s="560">
        <f t="shared" si="121"/>
        <v>0.0009580232447966861</v>
      </c>
      <c r="H658" s="425">
        <f t="shared" si="115"/>
        <v>16500</v>
      </c>
      <c r="I658" s="419"/>
      <c r="J658" s="422"/>
      <c r="K658" s="422">
        <f>H658</f>
        <v>16500</v>
      </c>
      <c r="L658" s="425"/>
      <c r="M658" s="425"/>
      <c r="N658" s="611"/>
    </row>
    <row r="659" spans="1:14" s="65" customFormat="1" ht="18" customHeight="1">
      <c r="A659" s="228" t="s">
        <v>702</v>
      </c>
      <c r="B659" s="141"/>
      <c r="C659" s="93" t="s">
        <v>473</v>
      </c>
      <c r="D659" s="291">
        <f>SUM(D660:D661)</f>
        <v>7100</v>
      </c>
      <c r="E659" s="417">
        <f>SUM(E660:E661)</f>
        <v>2187.18</v>
      </c>
      <c r="F659" s="587">
        <f t="shared" si="126"/>
        <v>0.30805352112676054</v>
      </c>
      <c r="G659" s="587">
        <f t="shared" si="121"/>
        <v>0.00012699207760935854</v>
      </c>
      <c r="H659" s="420">
        <f t="shared" si="115"/>
        <v>2187.18</v>
      </c>
      <c r="I659" s="420">
        <f aca="true" t="shared" si="127" ref="I659:N659">SUM(I660:I661)</f>
        <v>0</v>
      </c>
      <c r="J659" s="420">
        <f t="shared" si="127"/>
        <v>0</v>
      </c>
      <c r="K659" s="417">
        <f t="shared" si="127"/>
        <v>0</v>
      </c>
      <c r="L659" s="417">
        <f t="shared" si="127"/>
        <v>0</v>
      </c>
      <c r="M659" s="417">
        <f t="shared" si="127"/>
        <v>0</v>
      </c>
      <c r="N659" s="421">
        <f t="shared" si="127"/>
        <v>0</v>
      </c>
    </row>
    <row r="660" spans="1:14" s="65" customFormat="1" ht="18" customHeight="1">
      <c r="A660" s="132"/>
      <c r="B660" s="56" t="s">
        <v>413</v>
      </c>
      <c r="C660" s="44" t="s">
        <v>440</v>
      </c>
      <c r="D660" s="292">
        <v>5900</v>
      </c>
      <c r="E660" s="425">
        <v>2187.18</v>
      </c>
      <c r="F660" s="550">
        <f t="shared" si="126"/>
        <v>0.37070847457627115</v>
      </c>
      <c r="G660" s="560">
        <f>E660/$E$665</f>
        <v>0.00012699207760935854</v>
      </c>
      <c r="H660" s="425">
        <f t="shared" si="115"/>
        <v>2187.18</v>
      </c>
      <c r="I660" s="419"/>
      <c r="J660" s="422"/>
      <c r="K660" s="422"/>
      <c r="L660" s="425"/>
      <c r="M660" s="425"/>
      <c r="N660" s="611"/>
    </row>
    <row r="661" spans="1:14" s="65" customFormat="1" ht="16.5" customHeight="1">
      <c r="A661" s="132"/>
      <c r="B661" s="56" t="s">
        <v>419</v>
      </c>
      <c r="C661" s="44" t="s">
        <v>420</v>
      </c>
      <c r="D661" s="292">
        <v>1200</v>
      </c>
      <c r="E661" s="425">
        <v>0</v>
      </c>
      <c r="F661" s="550">
        <f t="shared" si="126"/>
        <v>0</v>
      </c>
      <c r="G661" s="560">
        <f t="shared" si="121"/>
        <v>0</v>
      </c>
      <c r="H661" s="425">
        <f t="shared" si="115"/>
        <v>0</v>
      </c>
      <c r="I661" s="419"/>
      <c r="J661" s="422"/>
      <c r="K661" s="422"/>
      <c r="L661" s="425"/>
      <c r="M661" s="425"/>
      <c r="N661" s="611"/>
    </row>
    <row r="662" spans="1:14" s="65" customFormat="1" ht="27.75" customHeight="1">
      <c r="A662" s="122" t="s">
        <v>723</v>
      </c>
      <c r="B662" s="137"/>
      <c r="C662" s="80" t="s">
        <v>724</v>
      </c>
      <c r="D662" s="165">
        <f aca="true" t="shared" si="128" ref="D662:N662">D663</f>
        <v>16000</v>
      </c>
      <c r="E662" s="418">
        <f t="shared" si="128"/>
        <v>11160</v>
      </c>
      <c r="F662" s="712">
        <f t="shared" si="126"/>
        <v>0.6975</v>
      </c>
      <c r="G662" s="712">
        <f t="shared" si="121"/>
        <v>0.0006479720855715768</v>
      </c>
      <c r="H662" s="427">
        <f t="shared" si="115"/>
        <v>11160</v>
      </c>
      <c r="I662" s="427">
        <f t="shared" si="128"/>
        <v>0</v>
      </c>
      <c r="J662" s="427">
        <f t="shared" si="128"/>
        <v>0</v>
      </c>
      <c r="K662" s="418">
        <f t="shared" si="128"/>
        <v>11160</v>
      </c>
      <c r="L662" s="418">
        <f t="shared" si="128"/>
        <v>0</v>
      </c>
      <c r="M662" s="418">
        <f t="shared" si="128"/>
        <v>0</v>
      </c>
      <c r="N662" s="424">
        <f t="shared" si="128"/>
        <v>0</v>
      </c>
    </row>
    <row r="663" spans="1:14" s="65" customFormat="1" ht="18.75" customHeight="1">
      <c r="A663" s="228" t="s">
        <v>725</v>
      </c>
      <c r="B663" s="136"/>
      <c r="C663" s="93" t="s">
        <v>473</v>
      </c>
      <c r="D663" s="291">
        <f aca="true" t="shared" si="129" ref="D663:N663">D664</f>
        <v>16000</v>
      </c>
      <c r="E663" s="417">
        <f t="shared" si="129"/>
        <v>11160</v>
      </c>
      <c r="F663" s="587">
        <f t="shared" si="126"/>
        <v>0.6975</v>
      </c>
      <c r="G663" s="587">
        <f t="shared" si="121"/>
        <v>0.0006479720855715768</v>
      </c>
      <c r="H663" s="420">
        <f t="shared" si="115"/>
        <v>11160</v>
      </c>
      <c r="I663" s="420">
        <f t="shared" si="129"/>
        <v>0</v>
      </c>
      <c r="J663" s="420">
        <f t="shared" si="129"/>
        <v>0</v>
      </c>
      <c r="K663" s="417">
        <f t="shared" si="129"/>
        <v>11160</v>
      </c>
      <c r="L663" s="417">
        <f t="shared" si="129"/>
        <v>0</v>
      </c>
      <c r="M663" s="417">
        <f t="shared" si="129"/>
        <v>0</v>
      </c>
      <c r="N663" s="421">
        <f t="shared" si="129"/>
        <v>0</v>
      </c>
    </row>
    <row r="664" spans="1:14" s="65" customFormat="1" ht="33.75" customHeight="1">
      <c r="A664" s="132"/>
      <c r="B664" s="56" t="s">
        <v>683</v>
      </c>
      <c r="C664" s="44" t="s">
        <v>114</v>
      </c>
      <c r="D664" s="292">
        <v>16000</v>
      </c>
      <c r="E664" s="425">
        <v>11160</v>
      </c>
      <c r="F664" s="550">
        <f t="shared" si="126"/>
        <v>0.6975</v>
      </c>
      <c r="G664" s="560">
        <f t="shared" si="121"/>
        <v>0.0006479720855715768</v>
      </c>
      <c r="H664" s="425">
        <f t="shared" si="115"/>
        <v>11160</v>
      </c>
      <c r="I664" s="419"/>
      <c r="J664" s="422"/>
      <c r="K664" s="423">
        <f>H664</f>
        <v>11160</v>
      </c>
      <c r="L664" s="425"/>
      <c r="M664" s="425"/>
      <c r="N664" s="611"/>
    </row>
    <row r="665" spans="1:14" s="65" customFormat="1" ht="27.75" customHeight="1" thickBot="1">
      <c r="A665" s="724"/>
      <c r="B665" s="725"/>
      <c r="C665" s="726" t="s">
        <v>726</v>
      </c>
      <c r="D665" s="727">
        <f>D8+D13+D19+D44+D54+D80+D174+D215+D222+D226+D412+D428+D538+D581+D656+D662</f>
        <v>35871731</v>
      </c>
      <c r="E665" s="728">
        <f>E8+E13+E19+E44+E54+E80+E174+E215+E222+E226+E412+E428+E538+E581+E656+E662</f>
        <v>17222964.150000002</v>
      </c>
      <c r="F665" s="729">
        <f>E665/D665</f>
        <v>0.4801263744423151</v>
      </c>
      <c r="G665" s="730">
        <f t="shared" si="121"/>
        <v>1</v>
      </c>
      <c r="H665" s="728">
        <f aca="true" t="shared" si="130" ref="H665:N665">H8+H13+H19+H44+H54+H80+H174+H215+H222+H226+H412+H428+H538+H581+H656+H662</f>
        <v>15165617.000000002</v>
      </c>
      <c r="I665" s="728">
        <f t="shared" si="130"/>
        <v>8055222.74</v>
      </c>
      <c r="J665" s="728">
        <f t="shared" si="130"/>
        <v>1215287.86</v>
      </c>
      <c r="K665" s="728">
        <f t="shared" si="130"/>
        <v>858532.8</v>
      </c>
      <c r="L665" s="728">
        <f t="shared" si="130"/>
        <v>331560.65</v>
      </c>
      <c r="M665" s="728">
        <f t="shared" si="130"/>
        <v>133126.98</v>
      </c>
      <c r="N665" s="731">
        <f t="shared" si="130"/>
        <v>2057347.1500000001</v>
      </c>
    </row>
    <row r="666" spans="4:8" s="65" customFormat="1" ht="12.75">
      <c r="D666" s="159"/>
      <c r="E666" s="159"/>
      <c r="F666" s="159"/>
      <c r="G666" s="159"/>
      <c r="H666" s="159"/>
    </row>
    <row r="667" spans="9:13" s="65" customFormat="1" ht="12.75">
      <c r="I667" s="98"/>
      <c r="J667" s="98"/>
      <c r="K667" s="98"/>
      <c r="L667" s="865" t="s">
        <v>392</v>
      </c>
      <c r="M667" s="865"/>
    </row>
    <row r="668" s="65" customFormat="1" ht="12.75"/>
    <row r="669" spans="12:13" s="65" customFormat="1" ht="12.75">
      <c r="L669" s="676" t="s">
        <v>393</v>
      </c>
      <c r="M669" s="676"/>
    </row>
    <row r="670" spans="1:14" s="65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65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65" customFormat="1" ht="12.75">
      <c r="A672"/>
      <c r="B672"/>
      <c r="C672"/>
      <c r="D672"/>
      <c r="E672"/>
      <c r="F672"/>
      <c r="G672"/>
      <c r="H672"/>
      <c r="I672"/>
      <c r="J672"/>
      <c r="K672" s="878"/>
      <c r="L672" s="878"/>
      <c r="M672"/>
      <c r="N672"/>
    </row>
    <row r="673" spans="1:14" s="65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65" customFormat="1" ht="12.75">
      <c r="A674"/>
      <c r="B674"/>
      <c r="C674"/>
      <c r="D674"/>
      <c r="E674"/>
      <c r="F674"/>
      <c r="G674"/>
      <c r="H674"/>
      <c r="I674"/>
      <c r="J674"/>
      <c r="K674" s="577"/>
      <c r="L674" s="577"/>
      <c r="M674"/>
      <c r="N674"/>
    </row>
    <row r="675" spans="1:14" s="65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65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65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65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65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65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65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65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65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65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65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65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65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65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65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65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65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65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65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65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65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65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65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65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65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65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65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65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65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65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65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65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65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65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65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65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65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65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65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65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65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65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65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65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65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65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65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65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65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65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65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65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65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65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65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65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65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65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65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65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65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6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6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6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6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6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6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6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6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6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6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6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6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6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6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6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6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6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6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6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6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6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6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6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6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6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6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6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6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6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6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6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6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6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6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6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6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6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6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6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6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6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6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6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6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6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6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6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6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6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6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6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6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6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6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6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6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6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6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6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6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6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6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6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6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6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6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6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6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6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6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6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6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6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6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6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6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6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6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6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6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6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6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65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65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65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65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65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65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65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6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6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6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6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6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6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6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6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6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6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6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6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6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6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6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6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6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6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6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6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6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6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6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6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6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6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6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6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6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6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6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6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6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6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6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6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6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6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6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6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6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6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6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6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6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6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6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6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6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6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6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6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6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65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65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65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65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65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65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65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65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65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65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65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65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65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65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65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65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65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65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65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65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65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65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65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65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65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65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65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65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65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65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65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65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65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65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65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65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65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65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65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65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65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65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65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65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65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65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65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65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65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65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65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65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65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65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65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65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65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65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65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65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65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65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65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65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65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65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65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65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65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65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65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65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65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65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65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65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65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65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65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65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65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65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65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65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65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65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65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65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65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65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65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65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65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65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65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65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65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65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65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65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65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65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65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65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65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65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65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65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65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65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65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65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65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65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65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65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65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65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65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65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65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65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65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65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65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65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65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65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65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65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65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65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65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65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65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65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65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65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65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65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65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65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65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65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65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65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65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65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65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65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65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65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65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65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65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65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65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65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65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65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65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65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65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65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65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65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65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65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65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65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65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65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65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65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65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65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65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65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65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65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65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65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65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65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65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65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65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65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65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65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65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65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65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65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65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65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65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65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65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65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65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65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65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65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65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65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65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65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65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65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65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65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65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65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65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65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65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65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65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65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65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65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65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65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65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65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65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65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65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65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65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65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65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65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65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65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65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65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65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65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65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65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65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65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65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65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65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65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65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65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65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65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65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65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65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65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65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65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65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65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65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65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65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65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65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65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65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65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65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65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65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65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65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65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65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65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65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65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65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65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65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65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65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65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65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65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65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65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65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65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65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65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65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65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65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65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65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65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65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65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65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65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65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65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65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65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65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65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65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65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65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65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65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65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65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65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65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65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65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65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65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65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65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65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65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65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65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65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65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65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65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65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65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65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65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65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65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65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65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65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65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65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65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65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65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65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65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65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65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65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65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65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65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65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65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65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65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65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65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65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65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65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65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65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65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65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65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65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65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65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65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65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65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65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65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65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65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65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65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65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65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65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65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65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65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65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65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65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65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65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65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65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65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65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65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65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65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65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65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65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65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65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65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65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65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65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65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65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65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65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65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65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65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65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65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65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65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65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65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65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65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65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65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65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65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65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65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65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65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65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65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65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65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65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65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65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65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65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65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65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65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65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65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65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65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65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65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65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65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65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65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65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65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65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65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65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65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65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65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65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65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65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65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65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65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65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65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65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65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65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65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65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65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65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65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65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65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65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65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65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65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65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65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65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65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65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65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65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65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65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65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65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65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65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65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65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65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65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65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65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65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65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65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65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65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65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65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65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65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65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65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65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65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65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65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65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65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65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65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65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65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65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65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65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65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65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65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65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65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65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65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65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65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65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65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65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65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65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65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65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65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65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65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65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65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65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65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65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65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65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65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65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65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65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65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65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65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65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65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65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65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65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65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65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65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65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65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65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65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65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65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65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65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65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65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65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65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65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65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65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65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65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65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65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65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65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65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65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65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65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65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65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65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65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65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65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65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65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65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65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65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65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65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65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65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65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65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65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65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65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65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65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65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65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65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65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65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65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65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65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65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65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65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65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65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65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65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65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65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65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65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65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65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65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65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65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65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65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65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65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65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65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65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65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65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65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65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65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65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65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65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65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65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65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65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65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65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65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65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65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65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65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65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65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65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65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65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65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65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65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65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65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65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6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6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6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6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6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6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6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6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6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6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6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6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6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6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6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6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6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6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6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6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6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6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6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6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6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6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6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6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6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6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6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6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6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6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6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6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6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6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6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6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6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6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6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6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6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6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6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6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6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6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6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6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6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6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6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6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6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6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6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6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6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6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6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6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6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6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6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6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6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6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6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6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6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6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6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6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6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6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6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6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6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6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6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6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6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6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6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6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6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6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6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6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6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6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6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6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6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6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6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6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6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6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6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6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6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6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6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6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6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6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6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6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6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6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6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6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6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6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6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6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6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6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6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6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6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6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6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6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6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6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6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6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6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6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6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6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6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6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6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6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6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6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6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6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6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6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6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6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6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6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6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6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6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6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6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6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6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6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6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6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6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6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6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6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6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6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6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6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6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6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6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6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6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6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6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6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6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6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6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6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6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6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6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6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6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6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6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6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6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6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6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6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6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6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6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6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6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6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6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6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6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6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6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6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6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6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6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6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6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6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6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6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6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6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6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6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6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6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6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6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6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6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6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6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6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6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6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6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6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6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6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6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6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6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6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6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6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6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6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6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6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6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6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6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6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6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6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6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6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6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6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6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6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6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6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6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6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6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6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6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6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6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6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6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6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6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6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6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6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6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6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6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6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6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6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6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6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6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6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6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6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6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6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6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6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6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6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6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6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6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6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6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6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6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6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6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6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6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6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6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6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6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6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6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6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6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6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6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6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6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6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6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6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6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6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6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6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6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6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6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6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6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6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6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6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6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6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6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6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6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6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65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65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65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65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65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65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65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65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65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65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65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65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65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65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65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65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65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65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65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65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65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65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65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65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65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65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65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65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65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65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65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65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65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65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65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65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65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65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65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65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65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65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65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65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65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65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65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65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65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65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65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65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65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65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65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65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65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65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65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65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65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65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65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65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65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65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65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65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65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65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65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65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65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65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65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65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65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65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65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65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65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65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65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65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65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65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65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65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65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65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65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65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65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65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65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65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65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65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65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65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65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65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65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65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65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65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65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65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65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65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65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65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65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65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65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65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65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65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65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65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65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65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65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65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65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65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65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65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65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65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65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65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65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65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65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65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65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65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65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65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65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65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65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65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65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65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65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65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65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65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65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65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65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65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65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65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65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65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65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65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65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65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65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65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65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65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65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65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65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65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65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65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65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65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65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65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65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65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65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65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65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65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65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65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65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65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65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65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65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65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65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65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65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65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65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65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65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65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65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65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65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65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65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65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65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65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65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65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65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65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65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65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65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65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65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65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65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65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65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65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65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65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65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65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65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65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65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65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65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65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65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65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</sheetData>
  <mergeCells count="21">
    <mergeCell ref="B2:K2"/>
    <mergeCell ref="L2:R2"/>
    <mergeCell ref="B3:B6"/>
    <mergeCell ref="C3:C6"/>
    <mergeCell ref="H3:N3"/>
    <mergeCell ref="N4:N6"/>
    <mergeCell ref="D3:D6"/>
    <mergeCell ref="E3:E6"/>
    <mergeCell ref="L5:L6"/>
    <mergeCell ref="J5:J6"/>
    <mergeCell ref="K672:L672"/>
    <mergeCell ref="L667:M667"/>
    <mergeCell ref="K5:K6"/>
    <mergeCell ref="M5:M6"/>
    <mergeCell ref="A345:A348"/>
    <mergeCell ref="I5:I6"/>
    <mergeCell ref="G3:G6"/>
    <mergeCell ref="A3:A6"/>
    <mergeCell ref="F3:F6"/>
    <mergeCell ref="H4:H6"/>
    <mergeCell ref="I4:M4"/>
  </mergeCells>
  <printOptions/>
  <pageMargins left="0.5905511811023623" right="0.3937007874015748" top="0.35433070866141736" bottom="0.3937007874015748" header="0.15748031496062992" footer="0.15748031496062992"/>
  <pageSetup horizontalDpi="600" verticalDpi="600" orientation="landscape" paperSize="9" scale="88" r:id="rId1"/>
  <headerFooter alignWithMargins="0">
    <oddFooter>&amp;CStrona &amp;P</oddFooter>
  </headerFooter>
  <rowBreaks count="20" manualBreakCount="20">
    <brk id="36" max="14" man="1"/>
    <brk id="68" max="14" man="1"/>
    <brk id="104" max="14" man="1"/>
    <brk id="129" max="14" man="1"/>
    <brk id="157" max="14" man="1"/>
    <brk id="184" max="14" man="1"/>
    <brk id="214" max="14" man="1"/>
    <brk id="244" max="14" man="1"/>
    <brk id="277" max="14" man="1"/>
    <brk id="311" max="14" man="1"/>
    <brk id="373" max="14" man="1"/>
    <brk id="404" max="14" man="1"/>
    <brk id="427" max="14" man="1"/>
    <brk id="456" max="14" man="1"/>
    <brk id="488" max="14" man="1"/>
    <brk id="517" max="14" man="1"/>
    <brk id="547" max="14" man="1"/>
    <brk id="580" max="14" man="1"/>
    <brk id="611" max="14" man="1"/>
    <brk id="644" max="14" man="1"/>
  </rowBreaks>
  <colBreaks count="2" manualBreakCount="2">
    <brk id="15" max="591" man="1"/>
    <brk id="5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4">
      <selection activeCell="M27" sqref="M2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7" width="11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2.875" style="0" customWidth="1"/>
    <col min="12" max="12" width="10.875" style="0" customWidth="1"/>
    <col min="13" max="13" width="11.375" style="0" customWidth="1"/>
    <col min="14" max="14" width="15.75390625" style="0" customWidth="1"/>
  </cols>
  <sheetData>
    <row r="1" ht="6" customHeight="1"/>
    <row r="2" spans="6:14" ht="12.75" customHeight="1">
      <c r="F2" s="19"/>
      <c r="G2" s="19"/>
      <c r="J2" s="917" t="s">
        <v>154</v>
      </c>
      <c r="K2" s="917"/>
      <c r="L2" s="917"/>
      <c r="M2" s="917"/>
      <c r="N2" s="917"/>
    </row>
    <row r="3" spans="1:14" ht="18.75" customHeight="1">
      <c r="A3" s="912" t="s">
        <v>168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</row>
    <row r="4" spans="1:14" ht="15" customHeight="1">
      <c r="A4" s="909" t="s">
        <v>786</v>
      </c>
      <c r="B4" s="906" t="s">
        <v>751</v>
      </c>
      <c r="C4" s="906" t="s">
        <v>752</v>
      </c>
      <c r="D4" s="906" t="s">
        <v>108</v>
      </c>
      <c r="E4" s="909" t="s">
        <v>910</v>
      </c>
      <c r="F4" s="909" t="s">
        <v>542</v>
      </c>
      <c r="G4" s="909" t="s">
        <v>614</v>
      </c>
      <c r="H4" s="900" t="s">
        <v>616</v>
      </c>
      <c r="I4" s="901"/>
      <c r="J4" s="901"/>
      <c r="K4" s="901"/>
      <c r="L4" s="901"/>
      <c r="M4" s="902"/>
      <c r="N4" s="909" t="s">
        <v>543</v>
      </c>
    </row>
    <row r="5" spans="1:14" ht="17.25" customHeight="1">
      <c r="A5" s="910"/>
      <c r="B5" s="907"/>
      <c r="C5" s="907"/>
      <c r="D5" s="907"/>
      <c r="E5" s="910"/>
      <c r="F5" s="910"/>
      <c r="G5" s="910"/>
      <c r="H5" s="909" t="s">
        <v>615</v>
      </c>
      <c r="I5" s="900" t="s">
        <v>546</v>
      </c>
      <c r="J5" s="901"/>
      <c r="K5" s="901"/>
      <c r="L5" s="901"/>
      <c r="M5" s="902"/>
      <c r="N5" s="910"/>
    </row>
    <row r="6" spans="1:14" ht="53.25" customHeight="1">
      <c r="A6" s="911"/>
      <c r="B6" s="908"/>
      <c r="C6" s="908"/>
      <c r="D6" s="908"/>
      <c r="E6" s="911"/>
      <c r="F6" s="911"/>
      <c r="G6" s="911"/>
      <c r="H6" s="911"/>
      <c r="I6" s="102" t="s">
        <v>545</v>
      </c>
      <c r="J6" s="102" t="s">
        <v>544</v>
      </c>
      <c r="K6" s="913" t="s">
        <v>997</v>
      </c>
      <c r="L6" s="914"/>
      <c r="M6" s="102" t="s">
        <v>547</v>
      </c>
      <c r="N6" s="911"/>
    </row>
    <row r="7" spans="1:14" ht="11.25" customHeight="1">
      <c r="A7" s="7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/>
      <c r="H7" s="41">
        <v>7</v>
      </c>
      <c r="I7" s="41">
        <v>8</v>
      </c>
      <c r="J7" s="41">
        <v>9</v>
      </c>
      <c r="K7" s="915">
        <v>10</v>
      </c>
      <c r="L7" s="916"/>
      <c r="M7" s="41">
        <v>11</v>
      </c>
      <c r="N7" s="41">
        <v>12</v>
      </c>
    </row>
    <row r="8" spans="1:14" ht="47.25" customHeight="1" hidden="1">
      <c r="A8" s="5"/>
      <c r="B8" s="51">
        <v>600</v>
      </c>
      <c r="C8" s="51">
        <v>60014</v>
      </c>
      <c r="D8" s="51"/>
      <c r="E8" s="47" t="s">
        <v>920</v>
      </c>
      <c r="F8" s="20" t="e">
        <f>H8+#REF!+#REF!</f>
        <v>#REF!</v>
      </c>
      <c r="G8" s="20"/>
      <c r="H8" s="20" t="e">
        <f>I8+#REF!+L8+J8</f>
        <v>#REF!</v>
      </c>
      <c r="I8" s="20"/>
      <c r="J8" s="20"/>
      <c r="K8" s="20"/>
      <c r="L8" s="20"/>
      <c r="M8" s="20"/>
      <c r="N8" s="52" t="s">
        <v>909</v>
      </c>
    </row>
    <row r="9" spans="1:14" ht="14.25" customHeight="1">
      <c r="A9" s="851" t="s">
        <v>796</v>
      </c>
      <c r="B9" s="844">
        <v>600</v>
      </c>
      <c r="C9" s="844">
        <v>60014</v>
      </c>
      <c r="D9" s="903">
        <v>6050</v>
      </c>
      <c r="E9" s="838" t="s">
        <v>612</v>
      </c>
      <c r="F9" s="859">
        <v>1100000</v>
      </c>
      <c r="G9" s="859">
        <v>300000</v>
      </c>
      <c r="H9" s="848">
        <f>I9+J9+L9+M9</f>
        <v>0</v>
      </c>
      <c r="I9" s="848">
        <v>0</v>
      </c>
      <c r="J9" s="848"/>
      <c r="K9" s="105" t="s">
        <v>764</v>
      </c>
      <c r="L9" s="410"/>
      <c r="M9" s="848"/>
      <c r="N9" s="897" t="s">
        <v>909</v>
      </c>
    </row>
    <row r="10" spans="1:14" ht="15.75" customHeight="1">
      <c r="A10" s="842"/>
      <c r="B10" s="845"/>
      <c r="C10" s="845"/>
      <c r="D10" s="904"/>
      <c r="E10" s="839"/>
      <c r="F10" s="852"/>
      <c r="G10" s="852"/>
      <c r="H10" s="849"/>
      <c r="I10" s="849"/>
      <c r="J10" s="849"/>
      <c r="K10" s="105" t="s">
        <v>765</v>
      </c>
      <c r="L10" s="410"/>
      <c r="M10" s="849"/>
      <c r="N10" s="898"/>
    </row>
    <row r="11" spans="1:14" ht="15.75" customHeight="1">
      <c r="A11" s="843"/>
      <c r="B11" s="846"/>
      <c r="C11" s="846"/>
      <c r="D11" s="905"/>
      <c r="E11" s="840"/>
      <c r="F11" s="847"/>
      <c r="G11" s="847"/>
      <c r="H11" s="850"/>
      <c r="I11" s="850"/>
      <c r="J11" s="850"/>
      <c r="K11" s="105" t="s">
        <v>766</v>
      </c>
      <c r="L11" s="410"/>
      <c r="M11" s="850"/>
      <c r="N11" s="899"/>
    </row>
    <row r="12" spans="1:14" ht="15.75" customHeight="1">
      <c r="A12" s="851" t="s">
        <v>797</v>
      </c>
      <c r="B12" s="844">
        <v>600</v>
      </c>
      <c r="C12" s="844">
        <v>60014</v>
      </c>
      <c r="D12" s="844">
        <v>6050</v>
      </c>
      <c r="E12" s="838" t="s">
        <v>613</v>
      </c>
      <c r="F12" s="859">
        <v>2198388</v>
      </c>
      <c r="G12" s="859">
        <v>15101</v>
      </c>
      <c r="H12" s="848">
        <f>I12+J12+L13+M12</f>
        <v>4880</v>
      </c>
      <c r="I12" s="848">
        <v>4880</v>
      </c>
      <c r="J12" s="848"/>
      <c r="K12" s="105" t="s">
        <v>764</v>
      </c>
      <c r="L12" s="410"/>
      <c r="M12" s="848"/>
      <c r="N12" s="897" t="s">
        <v>909</v>
      </c>
    </row>
    <row r="13" spans="1:14" ht="15.75" customHeight="1">
      <c r="A13" s="842"/>
      <c r="B13" s="845"/>
      <c r="C13" s="845"/>
      <c r="D13" s="845"/>
      <c r="E13" s="839"/>
      <c r="F13" s="852"/>
      <c r="G13" s="852"/>
      <c r="H13" s="849"/>
      <c r="I13" s="849"/>
      <c r="J13" s="849"/>
      <c r="K13" s="105" t="s">
        <v>765</v>
      </c>
      <c r="L13" s="410"/>
      <c r="M13" s="849"/>
      <c r="N13" s="898"/>
    </row>
    <row r="14" spans="1:14" ht="17.25" customHeight="1">
      <c r="A14" s="843"/>
      <c r="B14" s="846"/>
      <c r="C14" s="846"/>
      <c r="D14" s="846"/>
      <c r="E14" s="840"/>
      <c r="F14" s="847"/>
      <c r="G14" s="847"/>
      <c r="H14" s="850"/>
      <c r="I14" s="850"/>
      <c r="J14" s="850"/>
      <c r="K14" s="105" t="s">
        <v>766</v>
      </c>
      <c r="L14" s="410"/>
      <c r="M14" s="850"/>
      <c r="N14" s="899"/>
    </row>
    <row r="15" spans="1:14" ht="14.25" customHeight="1">
      <c r="A15" s="851" t="s">
        <v>799</v>
      </c>
      <c r="B15" s="844">
        <v>600</v>
      </c>
      <c r="C15" s="844">
        <v>60014</v>
      </c>
      <c r="D15" s="844">
        <v>6050</v>
      </c>
      <c r="E15" s="838" t="s">
        <v>344</v>
      </c>
      <c r="F15" s="859">
        <v>5200000</v>
      </c>
      <c r="G15" s="859">
        <v>10221</v>
      </c>
      <c r="H15" s="848">
        <f>I15+J15+L16+M15</f>
        <v>0</v>
      </c>
      <c r="I15" s="848">
        <v>0</v>
      </c>
      <c r="J15" s="848"/>
      <c r="K15" s="105" t="s">
        <v>764</v>
      </c>
      <c r="L15" s="410"/>
      <c r="M15" s="848"/>
      <c r="N15" s="897" t="s">
        <v>909</v>
      </c>
    </row>
    <row r="16" spans="1:14" ht="15" customHeight="1">
      <c r="A16" s="842"/>
      <c r="B16" s="845"/>
      <c r="C16" s="845"/>
      <c r="D16" s="845"/>
      <c r="E16" s="839"/>
      <c r="F16" s="852"/>
      <c r="G16" s="852"/>
      <c r="H16" s="849"/>
      <c r="I16" s="849"/>
      <c r="J16" s="849"/>
      <c r="K16" s="105" t="s">
        <v>765</v>
      </c>
      <c r="L16" s="410"/>
      <c r="M16" s="849"/>
      <c r="N16" s="898"/>
    </row>
    <row r="17" spans="1:14" ht="15" customHeight="1">
      <c r="A17" s="843"/>
      <c r="B17" s="846"/>
      <c r="C17" s="846"/>
      <c r="D17" s="846"/>
      <c r="E17" s="840"/>
      <c r="F17" s="847"/>
      <c r="G17" s="847"/>
      <c r="H17" s="850"/>
      <c r="I17" s="850"/>
      <c r="J17" s="850"/>
      <c r="K17" s="105" t="s">
        <v>766</v>
      </c>
      <c r="L17" s="410"/>
      <c r="M17" s="850"/>
      <c r="N17" s="899"/>
    </row>
    <row r="18" spans="1:14" ht="21.75" customHeight="1">
      <c r="A18" s="851" t="s">
        <v>801</v>
      </c>
      <c r="B18" s="844">
        <v>600</v>
      </c>
      <c r="C18" s="844">
        <v>60014</v>
      </c>
      <c r="D18" s="844">
        <v>6050</v>
      </c>
      <c r="E18" s="838" t="s">
        <v>618</v>
      </c>
      <c r="F18" s="859">
        <v>143838</v>
      </c>
      <c r="G18" s="859">
        <v>88938</v>
      </c>
      <c r="H18" s="848">
        <f>I18</f>
        <v>88938</v>
      </c>
      <c r="I18" s="848">
        <v>88938</v>
      </c>
      <c r="J18" s="848"/>
      <c r="K18" s="105" t="s">
        <v>764</v>
      </c>
      <c r="L18" s="410"/>
      <c r="M18" s="848"/>
      <c r="N18" s="897" t="s">
        <v>909</v>
      </c>
    </row>
    <row r="19" spans="1:14" ht="16.5" customHeight="1">
      <c r="A19" s="842"/>
      <c r="B19" s="845"/>
      <c r="C19" s="845"/>
      <c r="D19" s="845"/>
      <c r="E19" s="839"/>
      <c r="F19" s="852"/>
      <c r="G19" s="852"/>
      <c r="H19" s="849"/>
      <c r="I19" s="849"/>
      <c r="J19" s="849"/>
      <c r="K19" s="105" t="s">
        <v>765</v>
      </c>
      <c r="L19" s="410"/>
      <c r="M19" s="849"/>
      <c r="N19" s="898"/>
    </row>
    <row r="20" spans="1:14" ht="20.25" customHeight="1">
      <c r="A20" s="843"/>
      <c r="B20" s="846"/>
      <c r="C20" s="846"/>
      <c r="D20" s="846"/>
      <c r="E20" s="840"/>
      <c r="F20" s="847"/>
      <c r="G20" s="847"/>
      <c r="H20" s="850"/>
      <c r="I20" s="850"/>
      <c r="J20" s="850"/>
      <c r="K20" s="105" t="s">
        <v>766</v>
      </c>
      <c r="L20" s="410"/>
      <c r="M20" s="850"/>
      <c r="N20" s="899"/>
    </row>
    <row r="21" spans="1:14" ht="15" customHeight="1">
      <c r="A21" s="851" t="s">
        <v>803</v>
      </c>
      <c r="B21" s="597"/>
      <c r="C21" s="597"/>
      <c r="D21" s="597">
        <v>6050</v>
      </c>
      <c r="E21" s="838" t="s">
        <v>617</v>
      </c>
      <c r="F21" s="594"/>
      <c r="G21" s="594"/>
      <c r="H21" s="593"/>
      <c r="I21" s="593"/>
      <c r="J21" s="848"/>
      <c r="K21" s="106"/>
      <c r="L21" s="410"/>
      <c r="M21" s="593"/>
      <c r="N21" s="894" t="s">
        <v>113</v>
      </c>
    </row>
    <row r="22" spans="1:14" ht="16.5" customHeight="1">
      <c r="A22" s="842"/>
      <c r="B22" s="597">
        <v>851</v>
      </c>
      <c r="C22" s="597">
        <v>85111</v>
      </c>
      <c r="D22" s="597">
        <v>6058</v>
      </c>
      <c r="E22" s="839"/>
      <c r="F22" s="594">
        <v>4167072</v>
      </c>
      <c r="G22" s="594">
        <v>250000</v>
      </c>
      <c r="H22" s="593">
        <f>I21+I22+I23</f>
        <v>0</v>
      </c>
      <c r="I22" s="593"/>
      <c r="J22" s="849"/>
      <c r="K22" s="106"/>
      <c r="L22" s="410"/>
      <c r="M22" s="593"/>
      <c r="N22" s="895"/>
    </row>
    <row r="23" spans="1:14" ht="15" customHeight="1">
      <c r="A23" s="843"/>
      <c r="B23" s="597"/>
      <c r="C23" s="597"/>
      <c r="D23" s="597">
        <v>6059</v>
      </c>
      <c r="E23" s="840"/>
      <c r="F23" s="594"/>
      <c r="G23" s="594"/>
      <c r="H23" s="593"/>
      <c r="I23" s="593"/>
      <c r="J23" s="850"/>
      <c r="K23" s="106"/>
      <c r="L23" s="410"/>
      <c r="M23" s="593"/>
      <c r="N23" s="896"/>
    </row>
    <row r="24" spans="1:15" ht="12" customHeight="1">
      <c r="A24" s="851" t="s">
        <v>818</v>
      </c>
      <c r="B24" s="844">
        <v>851</v>
      </c>
      <c r="C24" s="844">
        <v>85111</v>
      </c>
      <c r="D24" s="615">
        <v>6050</v>
      </c>
      <c r="E24" s="838" t="s">
        <v>548</v>
      </c>
      <c r="F24" s="859">
        <v>8334350</v>
      </c>
      <c r="G24" s="859">
        <v>1777847</v>
      </c>
      <c r="H24" s="848">
        <f>I25+I24+I26+J24+J25+J26+L24+L25+L26+M24</f>
        <v>1776336.04</v>
      </c>
      <c r="I24" s="848">
        <v>943259.21</v>
      </c>
      <c r="J24" s="848"/>
      <c r="K24" s="105" t="s">
        <v>764</v>
      </c>
      <c r="L24" s="816">
        <v>67135.04</v>
      </c>
      <c r="M24" s="848">
        <v>446475.79</v>
      </c>
      <c r="N24" s="894" t="s">
        <v>113</v>
      </c>
      <c r="O24" s="40"/>
    </row>
    <row r="25" spans="1:15" ht="13.5" customHeight="1">
      <c r="A25" s="842"/>
      <c r="B25" s="845"/>
      <c r="C25" s="845"/>
      <c r="D25" s="616">
        <v>6058</v>
      </c>
      <c r="E25" s="839"/>
      <c r="F25" s="852"/>
      <c r="G25" s="852"/>
      <c r="H25" s="849"/>
      <c r="I25" s="849"/>
      <c r="J25" s="849"/>
      <c r="K25" s="105" t="s">
        <v>765</v>
      </c>
      <c r="L25" s="816">
        <v>319466</v>
      </c>
      <c r="M25" s="849"/>
      <c r="N25" s="895"/>
      <c r="O25" s="40"/>
    </row>
    <row r="26" spans="1:15" ht="12" customHeight="1">
      <c r="A26" s="843"/>
      <c r="B26" s="846"/>
      <c r="C26" s="846"/>
      <c r="D26" s="617">
        <v>6059</v>
      </c>
      <c r="E26" s="840"/>
      <c r="F26" s="847"/>
      <c r="G26" s="847"/>
      <c r="H26" s="850"/>
      <c r="I26" s="850"/>
      <c r="J26" s="850"/>
      <c r="K26" s="105" t="s">
        <v>766</v>
      </c>
      <c r="L26" s="412"/>
      <c r="M26" s="850"/>
      <c r="N26" s="896"/>
      <c r="O26" s="40"/>
    </row>
    <row r="27" spans="1:14" ht="26.25" customHeight="1">
      <c r="A27" s="900" t="s">
        <v>921</v>
      </c>
      <c r="B27" s="901"/>
      <c r="C27" s="901"/>
      <c r="D27" s="901"/>
      <c r="E27" s="902"/>
      <c r="F27" s="103">
        <f>F9+F12+F15+F18+F22+F24</f>
        <v>21143648</v>
      </c>
      <c r="G27" s="103">
        <f>G9+G12+G15+G18+G22+G24</f>
        <v>2442107</v>
      </c>
      <c r="H27" s="411">
        <f>H9+H12+H15+H18+H24</f>
        <v>1870154.04</v>
      </c>
      <c r="I27" s="411">
        <f>I9+I12+I15+I18+I21+I22+I23+I25+I24+I26</f>
        <v>1037077.21</v>
      </c>
      <c r="J27" s="411">
        <f>J9+J12+J15+J18+J21+J22+J23+J24+J25+J26+J24</f>
        <v>0</v>
      </c>
      <c r="K27" s="889">
        <f>L9+L13+L16+L24+L25+L26</f>
        <v>386601.04</v>
      </c>
      <c r="L27" s="890"/>
      <c r="M27" s="411">
        <f>M9+M12+M15+M24+M25+M26</f>
        <v>446475.79</v>
      </c>
      <c r="N27" s="103" t="s">
        <v>728</v>
      </c>
    </row>
    <row r="28" spans="1:13" ht="12" customHeight="1">
      <c r="A28" s="893" t="s">
        <v>549</v>
      </c>
      <c r="B28" s="893"/>
      <c r="C28" s="893"/>
      <c r="D28" s="893"/>
      <c r="E28" s="893"/>
      <c r="F28" s="893"/>
      <c r="G28" s="893"/>
      <c r="H28" s="893"/>
      <c r="I28" s="42"/>
      <c r="J28" s="42"/>
      <c r="K28" s="42"/>
      <c r="L28" s="42"/>
      <c r="M28" s="42"/>
    </row>
    <row r="29" spans="1:13" ht="12" customHeight="1">
      <c r="A29" s="891" t="s">
        <v>550</v>
      </c>
      <c r="B29" s="891"/>
      <c r="C29" s="891"/>
      <c r="D29" s="891"/>
      <c r="E29" s="891"/>
      <c r="F29" s="891"/>
      <c r="G29" s="891"/>
      <c r="H29" s="891"/>
      <c r="I29" s="42"/>
      <c r="J29" s="75"/>
      <c r="K29" s="75"/>
      <c r="L29" s="841" t="s">
        <v>392</v>
      </c>
      <c r="M29" s="841"/>
    </row>
    <row r="30" spans="1:13" ht="12.75" customHeight="1" hidden="1">
      <c r="A30" s="892" t="s">
        <v>551</v>
      </c>
      <c r="B30" s="892"/>
      <c r="C30" s="892"/>
      <c r="D30" s="892"/>
      <c r="E30" s="892"/>
      <c r="F30" s="892"/>
      <c r="G30" s="892"/>
      <c r="H30" s="892"/>
      <c r="I30" s="892"/>
      <c r="J30" s="892"/>
      <c r="K30" s="892"/>
      <c r="L30" s="841"/>
      <c r="M30" s="841"/>
    </row>
    <row r="31" spans="1:13" ht="9.75" customHeight="1" hidden="1">
      <c r="A31" s="892"/>
      <c r="B31" s="892"/>
      <c r="C31" s="892"/>
      <c r="D31" s="892"/>
      <c r="E31" s="892"/>
      <c r="F31" s="892"/>
      <c r="G31" s="892"/>
      <c r="H31" s="892"/>
      <c r="I31" s="892"/>
      <c r="J31" s="892"/>
      <c r="K31" s="892"/>
      <c r="L31" s="42"/>
      <c r="M31" s="42"/>
    </row>
    <row r="32" spans="1:13" ht="10.5" customHeight="1">
      <c r="A32" s="892"/>
      <c r="B32" s="892"/>
      <c r="C32" s="892"/>
      <c r="D32" s="892"/>
      <c r="E32" s="892"/>
      <c r="F32" s="892"/>
      <c r="G32" s="892"/>
      <c r="H32" s="892"/>
      <c r="I32" s="892"/>
      <c r="J32" s="892"/>
      <c r="K32" s="892"/>
      <c r="L32" s="42"/>
      <c r="M32" s="42"/>
    </row>
    <row r="33" spans="1:13" ht="12.75" customHeight="1">
      <c r="A33" s="891" t="s">
        <v>552</v>
      </c>
      <c r="B33" s="891"/>
      <c r="C33" s="891"/>
      <c r="D33" s="891"/>
      <c r="E33" s="42"/>
      <c r="F33" s="42"/>
      <c r="G33" s="42"/>
      <c r="H33" s="42"/>
      <c r="I33" s="42"/>
      <c r="J33" s="42"/>
      <c r="K33" s="42"/>
      <c r="L33" s="841" t="s">
        <v>335</v>
      </c>
      <c r="M33" s="841"/>
    </row>
    <row r="34" spans="2:13" ht="12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ht="12" customHeight="1"/>
    <row r="36" ht="12.75" hidden="1"/>
    <row r="37" ht="18" customHeight="1"/>
  </sheetData>
  <mergeCells count="87">
    <mergeCell ref="I24:I26"/>
    <mergeCell ref="J21:J23"/>
    <mergeCell ref="J24:J26"/>
    <mergeCell ref="M24:M26"/>
    <mergeCell ref="N15:N17"/>
    <mergeCell ref="I15:I17"/>
    <mergeCell ref="K7:L7"/>
    <mergeCell ref="J2:N2"/>
    <mergeCell ref="N12:N14"/>
    <mergeCell ref="I12:I14"/>
    <mergeCell ref="J12:J14"/>
    <mergeCell ref="J15:J17"/>
    <mergeCell ref="H12:H14"/>
    <mergeCell ref="A3:N3"/>
    <mergeCell ref="F4:F6"/>
    <mergeCell ref="E4:E6"/>
    <mergeCell ref="K6:L6"/>
    <mergeCell ref="A4:A6"/>
    <mergeCell ref="G4:G6"/>
    <mergeCell ref="H4:M4"/>
    <mergeCell ref="B4:B6"/>
    <mergeCell ref="C4:C6"/>
    <mergeCell ref="D4:D6"/>
    <mergeCell ref="F12:F14"/>
    <mergeCell ref="A9:A11"/>
    <mergeCell ref="N4:N6"/>
    <mergeCell ref="I5:M5"/>
    <mergeCell ref="C9:C11"/>
    <mergeCell ref="E9:E11"/>
    <mergeCell ref="H5:H6"/>
    <mergeCell ref="I9:I11"/>
    <mergeCell ref="F9:F11"/>
    <mergeCell ref="H9:H11"/>
    <mergeCell ref="D18:D20"/>
    <mergeCell ref="A12:A14"/>
    <mergeCell ref="B12:B14"/>
    <mergeCell ref="E12:E14"/>
    <mergeCell ref="C12:C14"/>
    <mergeCell ref="D12:D14"/>
    <mergeCell ref="D9:D11"/>
    <mergeCell ref="G9:G11"/>
    <mergeCell ref="G12:G14"/>
    <mergeCell ref="A29:H29"/>
    <mergeCell ref="A24:A26"/>
    <mergeCell ref="G24:G26"/>
    <mergeCell ref="B24:B26"/>
    <mergeCell ref="C24:C26"/>
    <mergeCell ref="A27:E27"/>
    <mergeCell ref="F24:F26"/>
    <mergeCell ref="N24:N26"/>
    <mergeCell ref="H18:H20"/>
    <mergeCell ref="M18:M20"/>
    <mergeCell ref="N9:N11"/>
    <mergeCell ref="M9:M11"/>
    <mergeCell ref="J9:J11"/>
    <mergeCell ref="M12:M14"/>
    <mergeCell ref="M15:M17"/>
    <mergeCell ref="N21:N23"/>
    <mergeCell ref="N18:N20"/>
    <mergeCell ref="A33:D33"/>
    <mergeCell ref="A15:A17"/>
    <mergeCell ref="B15:B17"/>
    <mergeCell ref="C15:C17"/>
    <mergeCell ref="D15:D17"/>
    <mergeCell ref="A30:K32"/>
    <mergeCell ref="A28:H28"/>
    <mergeCell ref="A18:A20"/>
    <mergeCell ref="I18:I20"/>
    <mergeCell ref="E24:E26"/>
    <mergeCell ref="L33:M33"/>
    <mergeCell ref="B9:B11"/>
    <mergeCell ref="L30:M30"/>
    <mergeCell ref="K27:L27"/>
    <mergeCell ref="L29:M29"/>
    <mergeCell ref="B18:B20"/>
    <mergeCell ref="J18:J20"/>
    <mergeCell ref="G18:G20"/>
    <mergeCell ref="H24:H26"/>
    <mergeCell ref="E15:E17"/>
    <mergeCell ref="F15:F17"/>
    <mergeCell ref="G15:G17"/>
    <mergeCell ref="H15:H17"/>
    <mergeCell ref="A21:A23"/>
    <mergeCell ref="C18:C20"/>
    <mergeCell ref="F18:F20"/>
    <mergeCell ref="E18:E20"/>
    <mergeCell ref="E21:E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7">
      <selection activeCell="A22" sqref="A22:G2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3.375" style="0" customWidth="1"/>
    <col min="6" max="6" width="12.75390625" style="0" customWidth="1"/>
    <col min="7" max="7" width="13.625" style="0" customWidth="1"/>
    <col min="8" max="8" width="12.00390625" style="0" customWidth="1"/>
    <col min="9" max="9" width="10.125" style="0" customWidth="1"/>
    <col min="10" max="10" width="11.25390625" style="0" customWidth="1"/>
    <col min="11" max="11" width="11.00390625" style="0" customWidth="1"/>
    <col min="12" max="12" width="19.125" style="0" customWidth="1"/>
  </cols>
  <sheetData>
    <row r="1" spans="6:12" ht="11.25" customHeight="1">
      <c r="F1" s="19"/>
      <c r="H1" s="917" t="s">
        <v>153</v>
      </c>
      <c r="I1" s="917"/>
      <c r="J1" s="917"/>
      <c r="K1" s="917"/>
      <c r="L1" s="917"/>
    </row>
    <row r="2" spans="1:12" ht="18.75" customHeight="1" thickBot="1">
      <c r="A2" s="945" t="s">
        <v>622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</row>
    <row r="3" spans="1:12" ht="15" customHeight="1">
      <c r="A3" s="938" t="s">
        <v>786</v>
      </c>
      <c r="B3" s="924" t="s">
        <v>751</v>
      </c>
      <c r="C3" s="924" t="s">
        <v>752</v>
      </c>
      <c r="D3" s="933" t="s">
        <v>108</v>
      </c>
      <c r="E3" s="927" t="s">
        <v>910</v>
      </c>
      <c r="F3" s="927" t="s">
        <v>167</v>
      </c>
      <c r="G3" s="926" t="s">
        <v>620</v>
      </c>
      <c r="H3" s="926"/>
      <c r="I3" s="926"/>
      <c r="J3" s="926"/>
      <c r="K3" s="926"/>
      <c r="L3" s="941" t="s">
        <v>543</v>
      </c>
    </row>
    <row r="4" spans="1:12" ht="15" customHeight="1">
      <c r="A4" s="939"/>
      <c r="B4" s="925"/>
      <c r="C4" s="925"/>
      <c r="D4" s="934"/>
      <c r="E4" s="928"/>
      <c r="F4" s="928"/>
      <c r="G4" s="936" t="s">
        <v>621</v>
      </c>
      <c r="H4" s="930" t="s">
        <v>546</v>
      </c>
      <c r="I4" s="931"/>
      <c r="J4" s="931"/>
      <c r="K4" s="932"/>
      <c r="L4" s="942"/>
    </row>
    <row r="5" spans="1:12" ht="58.5" customHeight="1">
      <c r="A5" s="940"/>
      <c r="B5" s="925"/>
      <c r="C5" s="925"/>
      <c r="D5" s="935"/>
      <c r="E5" s="928"/>
      <c r="F5" s="928"/>
      <c r="G5" s="937"/>
      <c r="H5" s="104" t="s">
        <v>545</v>
      </c>
      <c r="I5" s="104" t="s">
        <v>544</v>
      </c>
      <c r="J5" s="621" t="s">
        <v>997</v>
      </c>
      <c r="K5" s="104" t="s">
        <v>547</v>
      </c>
      <c r="L5" s="943"/>
    </row>
    <row r="6" spans="1:12" ht="13.5" thickBot="1">
      <c r="A6" s="638">
        <v>1</v>
      </c>
      <c r="B6" s="622">
        <v>2</v>
      </c>
      <c r="C6" s="622">
        <v>3</v>
      </c>
      <c r="D6" s="622">
        <v>4</v>
      </c>
      <c r="E6" s="622">
        <v>5</v>
      </c>
      <c r="F6" s="622">
        <v>6</v>
      </c>
      <c r="G6" s="622">
        <v>7</v>
      </c>
      <c r="H6" s="622">
        <v>8</v>
      </c>
      <c r="I6" s="622">
        <v>9</v>
      </c>
      <c r="J6" s="623">
        <v>10</v>
      </c>
      <c r="K6" s="622">
        <v>11</v>
      </c>
      <c r="L6" s="639">
        <v>12</v>
      </c>
    </row>
    <row r="7" spans="1:12" ht="22.5" customHeight="1">
      <c r="A7" s="628" t="s">
        <v>796</v>
      </c>
      <c r="B7" s="629">
        <v>600</v>
      </c>
      <c r="C7" s="629">
        <v>60014</v>
      </c>
      <c r="D7" s="629">
        <v>6050</v>
      </c>
      <c r="E7" s="624" t="s">
        <v>619</v>
      </c>
      <c r="F7" s="625">
        <v>50000</v>
      </c>
      <c r="G7" s="794">
        <f aca="true" t="shared" si="0" ref="G7:G17">H7+I7+J7+K7</f>
        <v>0</v>
      </c>
      <c r="H7" s="795"/>
      <c r="I7" s="795"/>
      <c r="J7" s="796">
        <v>0</v>
      </c>
      <c r="K7" s="795"/>
      <c r="L7" s="919" t="s">
        <v>377</v>
      </c>
    </row>
    <row r="8" spans="1:12" ht="20.25" customHeight="1">
      <c r="A8" s="630" t="s">
        <v>797</v>
      </c>
      <c r="B8" s="631">
        <v>600</v>
      </c>
      <c r="C8" s="631">
        <v>60014</v>
      </c>
      <c r="D8" s="631">
        <v>6050</v>
      </c>
      <c r="E8" s="300" t="s">
        <v>623</v>
      </c>
      <c r="F8" s="620">
        <v>100000</v>
      </c>
      <c r="G8" s="797">
        <f t="shared" si="0"/>
        <v>0</v>
      </c>
      <c r="H8" s="798"/>
      <c r="I8" s="798"/>
      <c r="J8" s="799"/>
      <c r="K8" s="800"/>
      <c r="L8" s="944"/>
    </row>
    <row r="9" spans="1:12" ht="15" customHeight="1">
      <c r="A9" s="630" t="s">
        <v>799</v>
      </c>
      <c r="B9" s="631">
        <v>600</v>
      </c>
      <c r="C9" s="631">
        <v>60014</v>
      </c>
      <c r="D9" s="631">
        <v>6050</v>
      </c>
      <c r="E9" s="300" t="s">
        <v>624</v>
      </c>
      <c r="F9" s="620">
        <v>63597</v>
      </c>
      <c r="G9" s="797">
        <f t="shared" si="0"/>
        <v>0</v>
      </c>
      <c r="H9" s="798"/>
      <c r="I9" s="798"/>
      <c r="J9" s="799">
        <v>0</v>
      </c>
      <c r="K9" s="800"/>
      <c r="L9" s="944"/>
    </row>
    <row r="10" spans="1:12" ht="21.75" customHeight="1" thickBot="1">
      <c r="A10" s="632" t="s">
        <v>801</v>
      </c>
      <c r="B10" s="633">
        <v>600</v>
      </c>
      <c r="C10" s="633">
        <v>60014</v>
      </c>
      <c r="D10" s="633">
        <v>6060</v>
      </c>
      <c r="E10" s="626" t="s">
        <v>625</v>
      </c>
      <c r="F10" s="627">
        <v>13776</v>
      </c>
      <c r="G10" s="801">
        <f t="shared" si="0"/>
        <v>0</v>
      </c>
      <c r="H10" s="802"/>
      <c r="I10" s="802"/>
      <c r="J10" s="803"/>
      <c r="K10" s="800"/>
      <c r="L10" s="920"/>
    </row>
    <row r="11" spans="1:12" ht="17.25" customHeight="1">
      <c r="A11" s="628" t="s">
        <v>803</v>
      </c>
      <c r="B11" s="629">
        <v>754</v>
      </c>
      <c r="C11" s="629">
        <v>75411</v>
      </c>
      <c r="D11" s="629">
        <v>6060</v>
      </c>
      <c r="E11" s="624" t="s">
        <v>626</v>
      </c>
      <c r="F11" s="625">
        <v>150000</v>
      </c>
      <c r="G11" s="794">
        <f t="shared" si="0"/>
        <v>0</v>
      </c>
      <c r="H11" s="795"/>
      <c r="I11" s="795"/>
      <c r="J11" s="804"/>
      <c r="K11" s="800"/>
      <c r="L11" s="919" t="s">
        <v>383</v>
      </c>
    </row>
    <row r="12" spans="1:12" ht="24.75" customHeight="1" thickBot="1">
      <c r="A12" s="632" t="s">
        <v>818</v>
      </c>
      <c r="B12" s="633">
        <v>754</v>
      </c>
      <c r="C12" s="633">
        <v>75411</v>
      </c>
      <c r="D12" s="633">
        <v>6060</v>
      </c>
      <c r="E12" s="626" t="s">
        <v>627</v>
      </c>
      <c r="F12" s="627">
        <v>33300</v>
      </c>
      <c r="G12" s="801">
        <f t="shared" si="0"/>
        <v>6418.93</v>
      </c>
      <c r="H12" s="802">
        <v>3300</v>
      </c>
      <c r="I12" s="802"/>
      <c r="J12" s="803">
        <v>3118.93</v>
      </c>
      <c r="K12" s="805"/>
      <c r="L12" s="920"/>
    </row>
    <row r="13" spans="1:12" ht="32.25" customHeight="1">
      <c r="A13" s="640" t="s">
        <v>819</v>
      </c>
      <c r="B13" s="634">
        <v>801</v>
      </c>
      <c r="C13" s="634">
        <v>80130</v>
      </c>
      <c r="D13" s="634">
        <v>6050</v>
      </c>
      <c r="E13" s="596" t="s">
        <v>628</v>
      </c>
      <c r="F13" s="595">
        <v>13079</v>
      </c>
      <c r="G13" s="806">
        <f t="shared" si="0"/>
        <v>0</v>
      </c>
      <c r="H13" s="807"/>
      <c r="I13" s="807"/>
      <c r="J13" s="808"/>
      <c r="K13" s="809"/>
      <c r="L13" s="944" t="s">
        <v>633</v>
      </c>
    </row>
    <row r="14" spans="1:12" ht="33.75" customHeight="1">
      <c r="A14" s="641" t="s">
        <v>809</v>
      </c>
      <c r="B14" s="635">
        <v>801</v>
      </c>
      <c r="C14" s="635">
        <v>80147</v>
      </c>
      <c r="D14" s="635">
        <v>6050</v>
      </c>
      <c r="E14" s="618" t="s">
        <v>629</v>
      </c>
      <c r="F14" s="619">
        <v>116148</v>
      </c>
      <c r="G14" s="797">
        <f t="shared" si="0"/>
        <v>0</v>
      </c>
      <c r="H14" s="800"/>
      <c r="I14" s="800"/>
      <c r="J14" s="422"/>
      <c r="K14" s="810"/>
      <c r="L14" s="944"/>
    </row>
    <row r="15" spans="1:12" ht="21.75" customHeight="1">
      <c r="A15" s="641" t="s">
        <v>922</v>
      </c>
      <c r="B15" s="635">
        <v>851</v>
      </c>
      <c r="C15" s="635">
        <v>85111</v>
      </c>
      <c r="D15" s="635">
        <v>6050</v>
      </c>
      <c r="E15" s="618" t="s">
        <v>630</v>
      </c>
      <c r="F15" s="619">
        <v>29594</v>
      </c>
      <c r="G15" s="797">
        <f t="shared" si="0"/>
        <v>9753.47</v>
      </c>
      <c r="H15" s="800">
        <v>9753.47</v>
      </c>
      <c r="I15" s="800"/>
      <c r="J15" s="811"/>
      <c r="K15" s="810"/>
      <c r="L15" s="944"/>
    </row>
    <row r="16" spans="1:12" ht="24.75" customHeight="1">
      <c r="A16" s="641" t="s">
        <v>908</v>
      </c>
      <c r="B16" s="635">
        <v>851</v>
      </c>
      <c r="C16" s="635">
        <v>85111</v>
      </c>
      <c r="D16" s="635">
        <v>6050</v>
      </c>
      <c r="E16" s="618" t="s">
        <v>631</v>
      </c>
      <c r="F16" s="619">
        <v>97424</v>
      </c>
      <c r="G16" s="797">
        <f t="shared" si="0"/>
        <v>0</v>
      </c>
      <c r="H16" s="800"/>
      <c r="I16" s="800"/>
      <c r="J16" s="812"/>
      <c r="K16" s="810"/>
      <c r="L16" s="944"/>
    </row>
    <row r="17" spans="1:12" ht="54.75" customHeight="1">
      <c r="A17" s="641" t="s">
        <v>81</v>
      </c>
      <c r="B17" s="635">
        <v>851</v>
      </c>
      <c r="C17" s="635">
        <v>85111</v>
      </c>
      <c r="D17" s="635">
        <v>6050</v>
      </c>
      <c r="E17" s="618" t="s">
        <v>632</v>
      </c>
      <c r="F17" s="619">
        <v>300000</v>
      </c>
      <c r="G17" s="797">
        <f t="shared" si="0"/>
        <v>614.99</v>
      </c>
      <c r="H17" s="800">
        <v>614.99</v>
      </c>
      <c r="I17" s="800"/>
      <c r="J17" s="812"/>
      <c r="K17" s="810"/>
      <c r="L17" s="944"/>
    </row>
    <row r="18" spans="1:12" ht="34.5" customHeight="1" thickBot="1">
      <c r="A18" s="630" t="s">
        <v>634</v>
      </c>
      <c r="B18" s="631">
        <v>851</v>
      </c>
      <c r="C18" s="631">
        <v>8511</v>
      </c>
      <c r="D18" s="631">
        <v>6050</v>
      </c>
      <c r="E18" s="300" t="s">
        <v>635</v>
      </c>
      <c r="F18" s="620">
        <v>20406</v>
      </c>
      <c r="G18" s="813">
        <f>H18</f>
        <v>20405.72</v>
      </c>
      <c r="H18" s="798">
        <v>20405.72</v>
      </c>
      <c r="I18" s="798"/>
      <c r="J18" s="812">
        <v>0</v>
      </c>
      <c r="K18" s="814"/>
      <c r="L18" s="944"/>
    </row>
    <row r="19" spans="1:12" ht="26.25" customHeight="1" thickBot="1">
      <c r="A19" s="921" t="s">
        <v>921</v>
      </c>
      <c r="B19" s="922"/>
      <c r="C19" s="922"/>
      <c r="D19" s="922"/>
      <c r="E19" s="923"/>
      <c r="F19" s="636">
        <f aca="true" t="shared" si="1" ref="F19:K19">SUM(F7:F18)</f>
        <v>987324</v>
      </c>
      <c r="G19" s="815">
        <f t="shared" si="1"/>
        <v>37193.11</v>
      </c>
      <c r="H19" s="815">
        <f t="shared" si="1"/>
        <v>34074.18</v>
      </c>
      <c r="I19" s="815">
        <f t="shared" si="1"/>
        <v>0</v>
      </c>
      <c r="J19" s="815">
        <f t="shared" si="1"/>
        <v>3118.93</v>
      </c>
      <c r="K19" s="815">
        <f t="shared" si="1"/>
        <v>0</v>
      </c>
      <c r="L19" s="637" t="s">
        <v>728</v>
      </c>
    </row>
    <row r="20" spans="1:13" ht="12" customHeight="1">
      <c r="A20" s="929" t="s">
        <v>549</v>
      </c>
      <c r="B20" s="929"/>
      <c r="C20" s="929"/>
      <c r="D20" s="929"/>
      <c r="E20" s="929"/>
      <c r="F20" s="929"/>
      <c r="G20" s="929"/>
      <c r="H20" s="42"/>
      <c r="I20" s="42"/>
      <c r="J20" s="42"/>
      <c r="K20" s="42"/>
      <c r="L20" s="42"/>
      <c r="M20" s="42"/>
    </row>
    <row r="21" spans="1:13" ht="12" customHeight="1">
      <c r="A21" s="891" t="s">
        <v>550</v>
      </c>
      <c r="B21" s="891"/>
      <c r="C21" s="891"/>
      <c r="D21" s="891"/>
      <c r="E21" s="891"/>
      <c r="F21" s="891"/>
      <c r="G21" s="891"/>
      <c r="H21" s="42"/>
      <c r="I21" s="75"/>
      <c r="J21" s="841" t="s">
        <v>392</v>
      </c>
      <c r="K21" s="841"/>
      <c r="L21" s="75"/>
      <c r="M21" s="75"/>
    </row>
    <row r="22" spans="1:13" ht="13.5" customHeight="1">
      <c r="A22" s="918" t="s">
        <v>551</v>
      </c>
      <c r="B22" s="918"/>
      <c r="C22" s="918"/>
      <c r="D22" s="918"/>
      <c r="E22" s="918"/>
      <c r="F22" s="918"/>
      <c r="G22" s="918"/>
      <c r="H22" s="598"/>
      <c r="I22" s="598"/>
      <c r="J22" s="841"/>
      <c r="K22" s="841"/>
      <c r="L22" s="70"/>
      <c r="M22" s="70"/>
    </row>
    <row r="23" spans="1:13" ht="12.75">
      <c r="A23" s="891" t="s">
        <v>552</v>
      </c>
      <c r="B23" s="891"/>
      <c r="C23" s="891"/>
      <c r="D23" s="891"/>
      <c r="E23" s="42"/>
      <c r="F23" s="42"/>
      <c r="G23" s="42"/>
      <c r="H23" s="42"/>
      <c r="I23" s="42"/>
      <c r="J23" s="841" t="s">
        <v>393</v>
      </c>
      <c r="K23" s="841"/>
      <c r="L23" s="42"/>
      <c r="M23" s="42"/>
    </row>
    <row r="24" spans="2:11" ht="12.75"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0:11" ht="12" customHeight="1">
      <c r="J25" s="841"/>
      <c r="K25" s="841"/>
    </row>
    <row r="26" ht="12.75" hidden="1"/>
    <row r="27" ht="18" customHeight="1"/>
  </sheetData>
  <mergeCells count="24">
    <mergeCell ref="H1:L1"/>
    <mergeCell ref="A20:G20"/>
    <mergeCell ref="H4:K4"/>
    <mergeCell ref="D3:D5"/>
    <mergeCell ref="G4:G5"/>
    <mergeCell ref="A3:A5"/>
    <mergeCell ref="L3:L5"/>
    <mergeCell ref="L7:L10"/>
    <mergeCell ref="L13:L18"/>
    <mergeCell ref="A2:L2"/>
    <mergeCell ref="B3:B5"/>
    <mergeCell ref="C3:C5"/>
    <mergeCell ref="G3:K3"/>
    <mergeCell ref="F3:F5"/>
    <mergeCell ref="E3:E5"/>
    <mergeCell ref="J25:K25"/>
    <mergeCell ref="A22:G22"/>
    <mergeCell ref="L11:L12"/>
    <mergeCell ref="A23:D23"/>
    <mergeCell ref="A21:G21"/>
    <mergeCell ref="A19:E19"/>
    <mergeCell ref="J21:K21"/>
    <mergeCell ref="J23:K23"/>
    <mergeCell ref="J22:K22"/>
  </mergeCells>
  <printOptions/>
  <pageMargins left="0.11811023622047245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2">
      <selection activeCell="H16" sqref="H16:I18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18.625" style="0" customWidth="1"/>
    <col min="7" max="8" width="17.75390625" style="0" customWidth="1"/>
    <col min="9" max="9" width="18.75390625" style="0" customWidth="1"/>
    <col min="10" max="10" width="5.25390625" style="0" customWidth="1"/>
    <col min="11" max="11" width="9.125" style="0" hidden="1" customWidth="1"/>
  </cols>
  <sheetData>
    <row r="1" spans="5:10" ht="65.25" customHeight="1">
      <c r="E1" s="30"/>
      <c r="F1" s="30"/>
      <c r="G1" s="30"/>
      <c r="H1" s="30"/>
      <c r="I1" s="200" t="s">
        <v>152</v>
      </c>
      <c r="J1" s="200"/>
    </row>
    <row r="3" ht="12" customHeight="1"/>
    <row r="4" spans="1:16" s="76" customFormat="1" ht="15" customHeight="1">
      <c r="A4" s="301" t="s">
        <v>487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</row>
    <row r="5" ht="23.25" customHeight="1" thickBot="1">
      <c r="I5" s="42"/>
    </row>
    <row r="6" spans="1:9" s="21" customFormat="1" ht="36.75" customHeight="1">
      <c r="A6" s="951" t="s">
        <v>904</v>
      </c>
      <c r="B6" s="953" t="s">
        <v>751</v>
      </c>
      <c r="C6" s="953" t="s">
        <v>752</v>
      </c>
      <c r="D6" s="953" t="s">
        <v>108</v>
      </c>
      <c r="E6" s="953" t="s">
        <v>905</v>
      </c>
      <c r="F6" s="953" t="s">
        <v>488</v>
      </c>
      <c r="G6" s="948" t="s">
        <v>489</v>
      </c>
      <c r="H6" s="949"/>
      <c r="I6" s="950"/>
    </row>
    <row r="7" spans="1:9" s="21" customFormat="1" ht="53.25" customHeight="1">
      <c r="A7" s="952"/>
      <c r="B7" s="954"/>
      <c r="C7" s="954"/>
      <c r="D7" s="954"/>
      <c r="E7" s="954"/>
      <c r="F7" s="954"/>
      <c r="G7" s="309" t="s">
        <v>726</v>
      </c>
      <c r="H7" s="310" t="s">
        <v>700</v>
      </c>
      <c r="I7" s="310" t="s">
        <v>251</v>
      </c>
    </row>
    <row r="8" spans="1:9" s="77" customFormat="1" ht="9.75">
      <c r="A8" s="306">
        <v>1</v>
      </c>
      <c r="B8" s="305">
        <v>2</v>
      </c>
      <c r="C8" s="305">
        <v>3</v>
      </c>
      <c r="D8" s="305">
        <v>4</v>
      </c>
      <c r="E8" s="305">
        <v>5</v>
      </c>
      <c r="F8" s="305">
        <v>6</v>
      </c>
      <c r="G8" s="305">
        <v>7</v>
      </c>
      <c r="H8" s="677"/>
      <c r="I8" s="307">
        <v>8</v>
      </c>
    </row>
    <row r="9" spans="1:9" ht="41.25" customHeight="1">
      <c r="A9" s="308" t="s">
        <v>796</v>
      </c>
      <c r="B9" s="178">
        <v>750</v>
      </c>
      <c r="C9" s="178">
        <v>75075</v>
      </c>
      <c r="D9" s="178">
        <v>6649</v>
      </c>
      <c r="E9" s="618" t="s">
        <v>935</v>
      </c>
      <c r="F9" s="505">
        <v>300</v>
      </c>
      <c r="G9" s="506">
        <f>I9</f>
        <v>0</v>
      </c>
      <c r="H9" s="678">
        <v>0</v>
      </c>
      <c r="I9" s="507">
        <v>0</v>
      </c>
    </row>
    <row r="10" spans="1:9" ht="44.25" customHeight="1">
      <c r="A10" s="311">
        <v>2</v>
      </c>
      <c r="B10" s="299">
        <v>754</v>
      </c>
      <c r="C10" s="299">
        <v>75405</v>
      </c>
      <c r="D10" s="299">
        <v>6170</v>
      </c>
      <c r="E10" s="300" t="s">
        <v>879</v>
      </c>
      <c r="F10" s="508">
        <v>12000</v>
      </c>
      <c r="G10" s="506">
        <f>I10</f>
        <v>0</v>
      </c>
      <c r="H10" s="679">
        <v>0</v>
      </c>
      <c r="I10" s="509">
        <v>0</v>
      </c>
    </row>
    <row r="11" spans="1:9" ht="44.25" customHeight="1">
      <c r="A11" s="311">
        <v>3</v>
      </c>
      <c r="B11" s="299">
        <v>754</v>
      </c>
      <c r="C11" s="299">
        <v>75411</v>
      </c>
      <c r="D11" s="299">
        <v>6620</v>
      </c>
      <c r="E11" s="300" t="s">
        <v>784</v>
      </c>
      <c r="F11" s="508">
        <v>14400</v>
      </c>
      <c r="G11" s="506">
        <f>I11</f>
        <v>0</v>
      </c>
      <c r="H11" s="679">
        <v>0</v>
      </c>
      <c r="I11" s="509">
        <v>0</v>
      </c>
    </row>
    <row r="12" spans="1:9" ht="41.25" customHeight="1" thickBot="1">
      <c r="A12" s="311">
        <v>4</v>
      </c>
      <c r="B12" s="299">
        <v>851</v>
      </c>
      <c r="C12" s="299">
        <v>85117</v>
      </c>
      <c r="D12" s="299">
        <v>6220</v>
      </c>
      <c r="E12" s="300" t="s">
        <v>302</v>
      </c>
      <c r="F12" s="508">
        <v>150000</v>
      </c>
      <c r="G12" s="506">
        <f>H12</f>
        <v>150000</v>
      </c>
      <c r="H12" s="679">
        <v>150000</v>
      </c>
      <c r="I12" s="509">
        <v>0</v>
      </c>
    </row>
    <row r="13" spans="1:9" ht="22.5" customHeight="1" thickBot="1">
      <c r="A13" s="946" t="s">
        <v>921</v>
      </c>
      <c r="B13" s="947"/>
      <c r="C13" s="947"/>
      <c r="D13" s="947"/>
      <c r="E13" s="947"/>
      <c r="F13" s="312">
        <f>F9+F12</f>
        <v>150300</v>
      </c>
      <c r="G13" s="408">
        <f>G9+G10+G11+G12</f>
        <v>150000</v>
      </c>
      <c r="H13" s="408">
        <f>H9+H10+H11+H12</f>
        <v>150000</v>
      </c>
      <c r="I13" s="680">
        <f>I9+I10+I11+I12</f>
        <v>0</v>
      </c>
    </row>
    <row r="14" ht="12.75" hidden="1"/>
    <row r="16" spans="8:9" ht="12.75">
      <c r="H16" s="878" t="s">
        <v>392</v>
      </c>
      <c r="I16" s="878"/>
    </row>
    <row r="17" spans="7:13" ht="14.25" customHeight="1">
      <c r="G17" s="409"/>
      <c r="H17" s="577"/>
      <c r="I17" s="577"/>
      <c r="J17" s="75"/>
      <c r="K17" s="75"/>
      <c r="L17" s="75"/>
      <c r="M17" s="75"/>
    </row>
    <row r="18" spans="8:9" ht="12.75">
      <c r="H18" s="878" t="s">
        <v>393</v>
      </c>
      <c r="I18" s="878"/>
    </row>
    <row r="20" spans="7:8" ht="12.75">
      <c r="G20" s="169"/>
      <c r="H20" s="169"/>
    </row>
  </sheetData>
  <mergeCells count="10">
    <mergeCell ref="H16:I16"/>
    <mergeCell ref="H18:I18"/>
    <mergeCell ref="A13:E13"/>
    <mergeCell ref="G6:I6"/>
    <mergeCell ref="A6:A7"/>
    <mergeCell ref="F6:F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6"/>
  <sheetViews>
    <sheetView tabSelected="1" workbookViewId="0" topLeftCell="A41">
      <selection activeCell="B56" sqref="B56"/>
    </sheetView>
  </sheetViews>
  <sheetFormatPr defaultColWidth="9.00390625" defaultRowHeight="12.75"/>
  <cols>
    <col min="1" max="1" width="3.625" style="5" customWidth="1"/>
    <col min="2" max="2" width="25.00390625" style="0" customWidth="1"/>
    <col min="3" max="3" width="10.875" style="0" customWidth="1"/>
    <col min="4" max="4" width="11.75390625" style="0" customWidth="1"/>
    <col min="5" max="5" width="10.25390625" style="0" customWidth="1"/>
    <col min="6" max="6" width="10.00390625" style="0" bestFit="1" customWidth="1"/>
    <col min="7" max="7" width="11.875" style="0" bestFit="1" customWidth="1"/>
    <col min="8" max="8" width="11.125" style="0" customWidth="1"/>
    <col min="9" max="10" width="9.375" style="0" bestFit="1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5" max="15" width="9.375" style="0" bestFit="1" customWidth="1"/>
    <col min="16" max="16" width="10.75390625" style="0" customWidth="1"/>
  </cols>
  <sheetData>
    <row r="1" spans="1:16" ht="8.25" customHeight="1">
      <c r="A1" s="12"/>
      <c r="N1" s="986" t="s">
        <v>301</v>
      </c>
      <c r="O1" s="986"/>
      <c r="P1" s="986"/>
    </row>
    <row r="2" spans="1:16" ht="12.75">
      <c r="A2" s="1120" t="s">
        <v>242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</row>
    <row r="3" ht="6" customHeight="1" thickBot="1">
      <c r="A3" s="12"/>
    </row>
    <row r="4" spans="1:16" ht="10.5" customHeight="1">
      <c r="A4" s="1094" t="s">
        <v>786</v>
      </c>
      <c r="B4" s="1095" t="s">
        <v>837</v>
      </c>
      <c r="C4" s="1095" t="s">
        <v>838</v>
      </c>
      <c r="D4" s="1095" t="s">
        <v>195</v>
      </c>
      <c r="E4" s="1096" t="s">
        <v>196</v>
      </c>
      <c r="F4" s="1097"/>
      <c r="G4" s="1096" t="s">
        <v>197</v>
      </c>
      <c r="H4" s="1098"/>
      <c r="I4" s="1098"/>
      <c r="J4" s="1098"/>
      <c r="K4" s="1098"/>
      <c r="L4" s="1098"/>
      <c r="M4" s="1098"/>
      <c r="N4" s="1098"/>
      <c r="O4" s="1098"/>
      <c r="P4" s="1099"/>
    </row>
    <row r="5" spans="1:16" ht="9.75" customHeight="1">
      <c r="A5" s="1100"/>
      <c r="B5" s="1101"/>
      <c r="C5" s="1101"/>
      <c r="D5" s="1101"/>
      <c r="E5" s="1102" t="s">
        <v>560</v>
      </c>
      <c r="F5" s="1102" t="s">
        <v>839</v>
      </c>
      <c r="G5" s="1103" t="s">
        <v>198</v>
      </c>
      <c r="H5" s="1104"/>
      <c r="I5" s="1104"/>
      <c r="J5" s="1104"/>
      <c r="K5" s="1104"/>
      <c r="L5" s="1104"/>
      <c r="M5" s="1104"/>
      <c r="N5" s="1104"/>
      <c r="O5" s="1104"/>
      <c r="P5" s="1105"/>
    </row>
    <row r="6" spans="1:16" ht="9.75" customHeight="1">
      <c r="A6" s="1100"/>
      <c r="B6" s="1101"/>
      <c r="C6" s="1101"/>
      <c r="D6" s="1101"/>
      <c r="E6" s="1101"/>
      <c r="F6" s="1101"/>
      <c r="G6" s="1102" t="s">
        <v>199</v>
      </c>
      <c r="H6" s="1106" t="s">
        <v>727</v>
      </c>
      <c r="I6" s="1107"/>
      <c r="J6" s="1107"/>
      <c r="K6" s="1107"/>
      <c r="L6" s="1107"/>
      <c r="M6" s="1107"/>
      <c r="N6" s="1107"/>
      <c r="O6" s="1107"/>
      <c r="P6" s="1108"/>
    </row>
    <row r="7" spans="1:16" ht="11.25" customHeight="1">
      <c r="A7" s="1100"/>
      <c r="B7" s="1101"/>
      <c r="C7" s="1101"/>
      <c r="D7" s="1101"/>
      <c r="E7" s="1101"/>
      <c r="F7" s="1101"/>
      <c r="G7" s="1101"/>
      <c r="H7" s="1103" t="s">
        <v>841</v>
      </c>
      <c r="I7" s="1104"/>
      <c r="J7" s="1104"/>
      <c r="K7" s="1109"/>
      <c r="L7" s="1110" t="s">
        <v>839</v>
      </c>
      <c r="M7" s="1111"/>
      <c r="N7" s="1111"/>
      <c r="O7" s="1111"/>
      <c r="P7" s="1112"/>
    </row>
    <row r="8" spans="1:16" ht="9" customHeight="1">
      <c r="A8" s="1100"/>
      <c r="B8" s="1101"/>
      <c r="C8" s="1101"/>
      <c r="D8" s="1101"/>
      <c r="E8" s="1101"/>
      <c r="F8" s="1101"/>
      <c r="G8" s="1101"/>
      <c r="H8" s="1102" t="s">
        <v>842</v>
      </c>
      <c r="I8" s="1113" t="s">
        <v>843</v>
      </c>
      <c r="J8" s="1114"/>
      <c r="K8" s="1115"/>
      <c r="L8" s="1102" t="s">
        <v>844</v>
      </c>
      <c r="M8" s="1110" t="s">
        <v>843</v>
      </c>
      <c r="N8" s="1111"/>
      <c r="O8" s="1111"/>
      <c r="P8" s="1112"/>
    </row>
    <row r="9" spans="1:16" ht="30.75" customHeight="1">
      <c r="A9" s="1116"/>
      <c r="B9" s="1117"/>
      <c r="C9" s="1117"/>
      <c r="D9" s="1117"/>
      <c r="E9" s="1117"/>
      <c r="F9" s="1117"/>
      <c r="G9" s="1117"/>
      <c r="H9" s="1117"/>
      <c r="I9" s="1118" t="s">
        <v>845</v>
      </c>
      <c r="J9" s="1118" t="s">
        <v>846</v>
      </c>
      <c r="K9" s="1118" t="s">
        <v>847</v>
      </c>
      <c r="L9" s="1117"/>
      <c r="M9" s="1118" t="s">
        <v>848</v>
      </c>
      <c r="N9" s="1118" t="s">
        <v>845</v>
      </c>
      <c r="O9" s="1118" t="s">
        <v>846</v>
      </c>
      <c r="P9" s="1119" t="s">
        <v>847</v>
      </c>
    </row>
    <row r="10" spans="1:16" s="71" customFormat="1" ht="9.75" customHeight="1">
      <c r="A10" s="819">
        <v>1</v>
      </c>
      <c r="B10" s="688">
        <v>2</v>
      </c>
      <c r="C10" s="688">
        <v>3</v>
      </c>
      <c r="D10" s="688">
        <v>4</v>
      </c>
      <c r="E10" s="688">
        <v>5</v>
      </c>
      <c r="F10" s="688">
        <v>6</v>
      </c>
      <c r="G10" s="688">
        <v>7</v>
      </c>
      <c r="H10" s="688">
        <v>8</v>
      </c>
      <c r="I10" s="688">
        <v>9</v>
      </c>
      <c r="J10" s="688">
        <v>10</v>
      </c>
      <c r="K10" s="688">
        <v>11</v>
      </c>
      <c r="L10" s="688">
        <v>12</v>
      </c>
      <c r="M10" s="688">
        <v>13</v>
      </c>
      <c r="N10" s="688">
        <v>14</v>
      </c>
      <c r="O10" s="688">
        <v>15</v>
      </c>
      <c r="P10" s="820">
        <v>16</v>
      </c>
    </row>
    <row r="11" spans="1:16" s="71" customFormat="1" ht="12" customHeight="1">
      <c r="A11" s="821" t="s">
        <v>796</v>
      </c>
      <c r="B11" s="251" t="s">
        <v>555</v>
      </c>
      <c r="C11" s="252"/>
      <c r="D11" s="686">
        <f>D15</f>
        <v>6955439.41</v>
      </c>
      <c r="E11" s="686">
        <f aca="true" t="shared" si="0" ref="E11:P11">E15</f>
        <v>3193864.62</v>
      </c>
      <c r="F11" s="686">
        <f t="shared" si="0"/>
        <v>3761574.79</v>
      </c>
      <c r="G11" s="687">
        <f t="shared" si="0"/>
        <v>864760.4099999999</v>
      </c>
      <c r="H11" s="687">
        <f t="shared" si="0"/>
        <v>418284.62</v>
      </c>
      <c r="I11" s="687">
        <f t="shared" si="0"/>
        <v>0</v>
      </c>
      <c r="J11" s="687">
        <f t="shared" si="0"/>
        <v>0</v>
      </c>
      <c r="K11" s="687">
        <f t="shared" si="0"/>
        <v>418284.62</v>
      </c>
      <c r="L11" s="687">
        <f t="shared" si="0"/>
        <v>446475.79</v>
      </c>
      <c r="M11" s="687">
        <f t="shared" si="0"/>
        <v>446475.79</v>
      </c>
      <c r="N11" s="687">
        <f t="shared" si="0"/>
        <v>0</v>
      </c>
      <c r="O11" s="687">
        <f t="shared" si="0"/>
        <v>0</v>
      </c>
      <c r="P11" s="722">
        <f t="shared" si="0"/>
        <v>0</v>
      </c>
    </row>
    <row r="12" spans="1:16" s="12" customFormat="1" ht="12.75">
      <c r="A12" s="976" t="s">
        <v>849</v>
      </c>
      <c r="B12" s="983" t="s">
        <v>902</v>
      </c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5"/>
    </row>
    <row r="13" spans="1:16" s="12" customFormat="1" ht="11.25" customHeight="1">
      <c r="A13" s="976"/>
      <c r="B13" s="977" t="s">
        <v>851</v>
      </c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9"/>
    </row>
    <row r="14" spans="1:16" s="12" customFormat="1" ht="9.75" customHeight="1">
      <c r="A14" s="976"/>
      <c r="B14" s="977" t="s">
        <v>903</v>
      </c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9"/>
    </row>
    <row r="15" spans="1:16" s="12" customFormat="1" ht="10.5" customHeight="1">
      <c r="A15" s="976"/>
      <c r="B15" s="825" t="s">
        <v>850</v>
      </c>
      <c r="C15" s="825" t="s">
        <v>562</v>
      </c>
      <c r="D15" s="826">
        <f>D16+D17</f>
        <v>6955439.41</v>
      </c>
      <c r="E15" s="826">
        <f aca="true" t="shared" si="1" ref="E15:P15">E16+E17</f>
        <v>3193864.62</v>
      </c>
      <c r="F15" s="826">
        <f t="shared" si="1"/>
        <v>3761574.79</v>
      </c>
      <c r="G15" s="826">
        <f t="shared" si="1"/>
        <v>864760.4099999999</v>
      </c>
      <c r="H15" s="826">
        <f t="shared" si="1"/>
        <v>418284.62</v>
      </c>
      <c r="I15" s="826">
        <f t="shared" si="1"/>
        <v>0</v>
      </c>
      <c r="J15" s="826">
        <f t="shared" si="1"/>
        <v>0</v>
      </c>
      <c r="K15" s="826">
        <f t="shared" si="1"/>
        <v>418284.62</v>
      </c>
      <c r="L15" s="826">
        <f t="shared" si="1"/>
        <v>446475.79</v>
      </c>
      <c r="M15" s="826">
        <f t="shared" si="1"/>
        <v>446475.79</v>
      </c>
      <c r="N15" s="826">
        <f t="shared" si="1"/>
        <v>0</v>
      </c>
      <c r="O15" s="826">
        <f t="shared" si="1"/>
        <v>0</v>
      </c>
      <c r="P15" s="1087">
        <f t="shared" si="1"/>
        <v>0</v>
      </c>
    </row>
    <row r="16" spans="1:16" s="12" customFormat="1" ht="11.25" customHeight="1">
      <c r="A16" s="976"/>
      <c r="B16" s="825" t="s">
        <v>556</v>
      </c>
      <c r="C16" s="825"/>
      <c r="D16" s="826">
        <f>E16+F16</f>
        <v>6090679</v>
      </c>
      <c r="E16" s="826">
        <v>2775580</v>
      </c>
      <c r="F16" s="826">
        <v>3315099</v>
      </c>
      <c r="G16" s="826"/>
      <c r="H16" s="826"/>
      <c r="I16" s="826"/>
      <c r="J16" s="826"/>
      <c r="K16" s="826"/>
      <c r="L16" s="826"/>
      <c r="M16" s="826"/>
      <c r="N16" s="826"/>
      <c r="O16" s="826"/>
      <c r="P16" s="1087"/>
    </row>
    <row r="17" spans="1:16" s="12" customFormat="1" ht="10.5" customHeight="1">
      <c r="A17" s="976"/>
      <c r="B17" s="1088" t="s">
        <v>192</v>
      </c>
      <c r="C17" s="825"/>
      <c r="D17" s="826">
        <f>D18+D19</f>
        <v>864760.4099999999</v>
      </c>
      <c r="E17" s="826">
        <f>H17</f>
        <v>418284.62</v>
      </c>
      <c r="F17" s="826">
        <f>L17</f>
        <v>446475.79</v>
      </c>
      <c r="G17" s="826">
        <f>G18+G19</f>
        <v>864760.4099999999</v>
      </c>
      <c r="H17" s="826">
        <f>I17+J17+K17</f>
        <v>418284.62</v>
      </c>
      <c r="I17" s="826"/>
      <c r="J17" s="826"/>
      <c r="K17" s="826">
        <f>K18+K19</f>
        <v>418284.62</v>
      </c>
      <c r="L17" s="826">
        <f>M17+N17+O17+P17</f>
        <v>446475.79</v>
      </c>
      <c r="M17" s="826">
        <f>M18+M19</f>
        <v>446475.79</v>
      </c>
      <c r="N17" s="826"/>
      <c r="O17" s="826"/>
      <c r="P17" s="1087"/>
    </row>
    <row r="18" spans="1:16" s="12" customFormat="1" ht="12" customHeight="1">
      <c r="A18" s="976"/>
      <c r="B18" s="690" t="s">
        <v>241</v>
      </c>
      <c r="C18" s="292" t="s">
        <v>193</v>
      </c>
      <c r="D18" s="419">
        <f>E18+F18</f>
        <v>446475.79</v>
      </c>
      <c r="E18" s="419"/>
      <c r="F18" s="419">
        <f>G18</f>
        <v>446475.79</v>
      </c>
      <c r="G18" s="419">
        <f>L17</f>
        <v>446475.79</v>
      </c>
      <c r="H18" s="425"/>
      <c r="I18" s="425"/>
      <c r="J18" s="425"/>
      <c r="K18" s="425"/>
      <c r="L18" s="425"/>
      <c r="M18" s="425">
        <v>446475.79</v>
      </c>
      <c r="N18" s="425"/>
      <c r="O18" s="425"/>
      <c r="P18" s="434"/>
    </row>
    <row r="19" spans="1:16" s="12" customFormat="1" ht="11.25" customHeight="1">
      <c r="A19" s="976"/>
      <c r="B19" s="690" t="s">
        <v>241</v>
      </c>
      <c r="C19" s="107" t="s">
        <v>194</v>
      </c>
      <c r="D19" s="419">
        <f>E19+F19</f>
        <v>418284.62</v>
      </c>
      <c r="E19" s="419">
        <f>G19</f>
        <v>418284.62</v>
      </c>
      <c r="F19" s="419"/>
      <c r="G19" s="419">
        <f>H19</f>
        <v>418284.62</v>
      </c>
      <c r="H19" s="425">
        <f>I19+J19+K19</f>
        <v>418284.62</v>
      </c>
      <c r="I19" s="419"/>
      <c r="J19" s="419"/>
      <c r="K19" s="419">
        <v>418284.62</v>
      </c>
      <c r="L19" s="425"/>
      <c r="M19" s="419"/>
      <c r="N19" s="419"/>
      <c r="O19" s="419"/>
      <c r="P19" s="827"/>
    </row>
    <row r="20" spans="1:16" s="12" customFormat="1" ht="13.5" customHeight="1">
      <c r="A20" s="786" t="s">
        <v>797</v>
      </c>
      <c r="B20" s="1129" t="s">
        <v>561</v>
      </c>
      <c r="C20" s="1129"/>
      <c r="D20" s="427">
        <f>D25+D52+D69+D82+D96</f>
        <v>99840.70999999999</v>
      </c>
      <c r="E20" s="427">
        <f aca="true" t="shared" si="2" ref="E20:P20">E25+E52+E69+E82+E96</f>
        <v>11588.23</v>
      </c>
      <c r="F20" s="427">
        <f t="shared" si="2"/>
        <v>88252.48</v>
      </c>
      <c r="G20" s="427">
        <f t="shared" si="2"/>
        <v>99840.70999999999</v>
      </c>
      <c r="H20" s="427">
        <f t="shared" si="2"/>
        <v>11588.23</v>
      </c>
      <c r="I20" s="427">
        <f t="shared" si="2"/>
        <v>0</v>
      </c>
      <c r="J20" s="427">
        <f t="shared" si="2"/>
        <v>0</v>
      </c>
      <c r="K20" s="427">
        <f t="shared" si="2"/>
        <v>11588.23</v>
      </c>
      <c r="L20" s="427">
        <f t="shared" si="2"/>
        <v>88252.48</v>
      </c>
      <c r="M20" s="427">
        <f t="shared" si="2"/>
        <v>0</v>
      </c>
      <c r="N20" s="427">
        <f t="shared" si="2"/>
        <v>0</v>
      </c>
      <c r="O20" s="427">
        <f t="shared" si="2"/>
        <v>0</v>
      </c>
      <c r="P20" s="428">
        <f t="shared" si="2"/>
        <v>88252.48</v>
      </c>
    </row>
    <row r="21" spans="1:16" s="12" customFormat="1" ht="10.5" customHeight="1">
      <c r="A21" s="960" t="s">
        <v>557</v>
      </c>
      <c r="B21" s="835" t="s">
        <v>204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7"/>
    </row>
    <row r="22" spans="1:16" s="12" customFormat="1" ht="12.75">
      <c r="A22" s="961"/>
      <c r="B22" s="832" t="s">
        <v>205</v>
      </c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4"/>
    </row>
    <row r="23" spans="1:16" s="12" customFormat="1" ht="12.75">
      <c r="A23" s="961"/>
      <c r="B23" s="832" t="s">
        <v>206</v>
      </c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4"/>
    </row>
    <row r="24" spans="1:16" s="12" customFormat="1" ht="11.25" customHeight="1">
      <c r="A24" s="961"/>
      <c r="B24" s="825" t="s">
        <v>850</v>
      </c>
      <c r="C24" s="825" t="s">
        <v>200</v>
      </c>
      <c r="D24" s="826">
        <f>D25</f>
        <v>77254.86</v>
      </c>
      <c r="E24" s="826">
        <f aca="true" t="shared" si="3" ref="E24:P24">E25</f>
        <v>11588.23</v>
      </c>
      <c r="F24" s="826">
        <f t="shared" si="3"/>
        <v>65666.63</v>
      </c>
      <c r="G24" s="826">
        <f t="shared" si="3"/>
        <v>77254.86</v>
      </c>
      <c r="H24" s="826">
        <f t="shared" si="3"/>
        <v>11588.23</v>
      </c>
      <c r="I24" s="826">
        <f t="shared" si="3"/>
        <v>0</v>
      </c>
      <c r="J24" s="826">
        <f t="shared" si="3"/>
        <v>0</v>
      </c>
      <c r="K24" s="826">
        <f t="shared" si="3"/>
        <v>11588.23</v>
      </c>
      <c r="L24" s="826">
        <f t="shared" si="3"/>
        <v>65666.63</v>
      </c>
      <c r="M24" s="826">
        <f t="shared" si="3"/>
        <v>0</v>
      </c>
      <c r="N24" s="826">
        <f t="shared" si="3"/>
        <v>0</v>
      </c>
      <c r="O24" s="826">
        <f t="shared" si="3"/>
        <v>0</v>
      </c>
      <c r="P24" s="1087">
        <f t="shared" si="3"/>
        <v>65666.63</v>
      </c>
    </row>
    <row r="25" spans="1:16" s="12" customFormat="1" ht="11.25" customHeight="1">
      <c r="A25" s="961"/>
      <c r="B25" s="1088" t="s">
        <v>207</v>
      </c>
      <c r="C25" s="825"/>
      <c r="D25" s="826">
        <f>E25+F25</f>
        <v>77254.86</v>
      </c>
      <c r="E25" s="826">
        <f>H25</f>
        <v>11588.23</v>
      </c>
      <c r="F25" s="826">
        <f>L25</f>
        <v>65666.63</v>
      </c>
      <c r="G25" s="826">
        <f>H25+L25</f>
        <v>77254.86</v>
      </c>
      <c r="H25" s="826">
        <f>SUM(H26:H47)</f>
        <v>11588.23</v>
      </c>
      <c r="I25" s="826"/>
      <c r="J25" s="826"/>
      <c r="K25" s="826">
        <f>SUM(K26:K47)</f>
        <v>11588.23</v>
      </c>
      <c r="L25" s="826">
        <f>SUM(L26:L47)</f>
        <v>65666.63</v>
      </c>
      <c r="M25" s="826">
        <v>0</v>
      </c>
      <c r="N25" s="826">
        <v>0</v>
      </c>
      <c r="O25" s="826">
        <v>0</v>
      </c>
      <c r="P25" s="1087">
        <f>SUM(P26:P47)</f>
        <v>65666.63</v>
      </c>
    </row>
    <row r="26" spans="1:16" s="12" customFormat="1" ht="11.25" customHeight="1">
      <c r="A26" s="961"/>
      <c r="B26" s="107" t="s">
        <v>208</v>
      </c>
      <c r="C26" s="107" t="s">
        <v>209</v>
      </c>
      <c r="D26" s="419">
        <f>E26+F26</f>
        <v>0</v>
      </c>
      <c r="E26" s="419">
        <f>H26</f>
        <v>0</v>
      </c>
      <c r="F26" s="419">
        <f>L26</f>
        <v>0</v>
      </c>
      <c r="G26" s="419">
        <f>H26+L26</f>
        <v>0</v>
      </c>
      <c r="H26" s="419">
        <f>K27</f>
        <v>0</v>
      </c>
      <c r="I26" s="419"/>
      <c r="J26" s="419"/>
      <c r="K26" s="419"/>
      <c r="L26" s="425">
        <f>M26+N26+O26+P26</f>
        <v>0</v>
      </c>
      <c r="M26" s="419"/>
      <c r="N26" s="419"/>
      <c r="O26" s="419"/>
      <c r="P26" s="827">
        <v>0</v>
      </c>
    </row>
    <row r="27" spans="1:16" s="12" customFormat="1" ht="10.5" customHeight="1">
      <c r="A27" s="961"/>
      <c r="B27" s="107" t="s">
        <v>208</v>
      </c>
      <c r="C27" s="107" t="s">
        <v>215</v>
      </c>
      <c r="D27" s="419">
        <f aca="true" t="shared" si="4" ref="D27:D47">E27+F27</f>
        <v>0</v>
      </c>
      <c r="E27" s="419">
        <f>H26</f>
        <v>0</v>
      </c>
      <c r="F27" s="419">
        <f aca="true" t="shared" si="5" ref="F27:F47">L27</f>
        <v>0</v>
      </c>
      <c r="G27" s="419">
        <f>H26+L27</f>
        <v>0</v>
      </c>
      <c r="H27" s="419">
        <f>K28</f>
        <v>0</v>
      </c>
      <c r="I27" s="419"/>
      <c r="J27" s="419"/>
      <c r="K27" s="419"/>
      <c r="L27" s="425">
        <f>M27+N27+O27+P27</f>
        <v>0</v>
      </c>
      <c r="M27" s="419"/>
      <c r="N27" s="419"/>
      <c r="O27" s="419"/>
      <c r="P27" s="827">
        <v>0</v>
      </c>
    </row>
    <row r="28" spans="1:16" s="12" customFormat="1" ht="10.5" customHeight="1">
      <c r="A28" s="961"/>
      <c r="B28" s="107" t="s">
        <v>471</v>
      </c>
      <c r="C28" s="107" t="s">
        <v>216</v>
      </c>
      <c r="D28" s="419">
        <f t="shared" si="4"/>
        <v>1407.85</v>
      </c>
      <c r="E28" s="419">
        <f aca="true" t="shared" si="6" ref="E27:E47">H28</f>
        <v>0</v>
      </c>
      <c r="F28" s="419">
        <f t="shared" si="5"/>
        <v>1407.85</v>
      </c>
      <c r="G28" s="419">
        <f aca="true" t="shared" si="7" ref="G28:G47">H28+L28</f>
        <v>1407.85</v>
      </c>
      <c r="H28" s="419">
        <f aca="true" t="shared" si="8" ref="H28:H47">K28</f>
        <v>0</v>
      </c>
      <c r="I28" s="419"/>
      <c r="J28" s="419"/>
      <c r="K28" s="419"/>
      <c r="L28" s="425">
        <f aca="true" t="shared" si="9" ref="L28:L47">M28+N28+O28+P28</f>
        <v>1407.85</v>
      </c>
      <c r="M28" s="419"/>
      <c r="N28" s="419"/>
      <c r="O28" s="419"/>
      <c r="P28" s="827">
        <v>1407.85</v>
      </c>
    </row>
    <row r="29" spans="1:16" s="12" customFormat="1" ht="10.5" customHeight="1">
      <c r="A29" s="961"/>
      <c r="B29" s="107" t="s">
        <v>471</v>
      </c>
      <c r="C29" s="107" t="s">
        <v>217</v>
      </c>
      <c r="D29" s="419">
        <f t="shared" si="4"/>
        <v>248.44</v>
      </c>
      <c r="E29" s="419">
        <f t="shared" si="6"/>
        <v>248.44</v>
      </c>
      <c r="F29" s="419">
        <f t="shared" si="5"/>
        <v>0</v>
      </c>
      <c r="G29" s="419">
        <f t="shared" si="7"/>
        <v>248.44</v>
      </c>
      <c r="H29" s="419">
        <f t="shared" si="8"/>
        <v>248.44</v>
      </c>
      <c r="I29" s="419"/>
      <c r="J29" s="419"/>
      <c r="K29" s="419">
        <v>248.44</v>
      </c>
      <c r="L29" s="425">
        <f t="shared" si="9"/>
        <v>0</v>
      </c>
      <c r="M29" s="419"/>
      <c r="N29" s="419"/>
      <c r="O29" s="419"/>
      <c r="P29" s="827">
        <v>0</v>
      </c>
    </row>
    <row r="30" spans="1:16" s="12" customFormat="1" ht="12" customHeight="1">
      <c r="A30" s="961"/>
      <c r="B30" s="107" t="s">
        <v>412</v>
      </c>
      <c r="C30" s="107" t="s">
        <v>218</v>
      </c>
      <c r="D30" s="419">
        <f t="shared" si="4"/>
        <v>228.43</v>
      </c>
      <c r="E30" s="419">
        <f t="shared" si="6"/>
        <v>0</v>
      </c>
      <c r="F30" s="419">
        <f t="shared" si="5"/>
        <v>228.43</v>
      </c>
      <c r="G30" s="419">
        <f t="shared" si="7"/>
        <v>228.43</v>
      </c>
      <c r="H30" s="419">
        <f t="shared" si="8"/>
        <v>0</v>
      </c>
      <c r="I30" s="419"/>
      <c r="J30" s="419"/>
      <c r="K30" s="419"/>
      <c r="L30" s="425">
        <f t="shared" si="9"/>
        <v>228.43</v>
      </c>
      <c r="M30" s="419"/>
      <c r="N30" s="419"/>
      <c r="O30" s="419"/>
      <c r="P30" s="827">
        <v>228.43</v>
      </c>
    </row>
    <row r="31" spans="1:16" s="12" customFormat="1" ht="10.5" customHeight="1">
      <c r="A31" s="961"/>
      <c r="B31" s="107" t="s">
        <v>412</v>
      </c>
      <c r="C31" s="107" t="s">
        <v>219</v>
      </c>
      <c r="D31" s="419">
        <f t="shared" si="4"/>
        <v>40.31</v>
      </c>
      <c r="E31" s="419">
        <f t="shared" si="6"/>
        <v>40.31</v>
      </c>
      <c r="F31" s="419">
        <f t="shared" si="5"/>
        <v>0</v>
      </c>
      <c r="G31" s="419">
        <f t="shared" si="7"/>
        <v>40.31</v>
      </c>
      <c r="H31" s="419">
        <f t="shared" si="8"/>
        <v>40.31</v>
      </c>
      <c r="I31" s="419"/>
      <c r="J31" s="419"/>
      <c r="K31" s="419">
        <v>40.31</v>
      </c>
      <c r="L31" s="425">
        <f t="shared" si="9"/>
        <v>0</v>
      </c>
      <c r="M31" s="419"/>
      <c r="N31" s="419"/>
      <c r="O31" s="419"/>
      <c r="P31" s="827"/>
    </row>
    <row r="32" spans="1:16" s="12" customFormat="1" ht="11.25" customHeight="1">
      <c r="A32" s="961"/>
      <c r="B32" s="107" t="s">
        <v>220</v>
      </c>
      <c r="C32" s="107" t="s">
        <v>221</v>
      </c>
      <c r="D32" s="419">
        <f t="shared" si="4"/>
        <v>13985.22</v>
      </c>
      <c r="E32" s="419">
        <f t="shared" si="6"/>
        <v>0</v>
      </c>
      <c r="F32" s="419">
        <f t="shared" si="5"/>
        <v>13985.22</v>
      </c>
      <c r="G32" s="419">
        <f t="shared" si="7"/>
        <v>13985.22</v>
      </c>
      <c r="H32" s="419">
        <f t="shared" si="8"/>
        <v>0</v>
      </c>
      <c r="I32" s="419"/>
      <c r="J32" s="419"/>
      <c r="K32" s="419"/>
      <c r="L32" s="425">
        <f t="shared" si="9"/>
        <v>13985.22</v>
      </c>
      <c r="M32" s="419"/>
      <c r="N32" s="419"/>
      <c r="O32" s="419"/>
      <c r="P32" s="827">
        <v>13985.22</v>
      </c>
    </row>
    <row r="33" spans="1:16" s="12" customFormat="1" ht="12.75" customHeight="1">
      <c r="A33" s="961"/>
      <c r="B33" s="107" t="s">
        <v>220</v>
      </c>
      <c r="C33" s="107" t="s">
        <v>226</v>
      </c>
      <c r="D33" s="419">
        <f t="shared" si="4"/>
        <v>2467.98</v>
      </c>
      <c r="E33" s="419">
        <f t="shared" si="6"/>
        <v>2467.98</v>
      </c>
      <c r="F33" s="419">
        <f t="shared" si="5"/>
        <v>0</v>
      </c>
      <c r="G33" s="419">
        <f t="shared" si="7"/>
        <v>2467.98</v>
      </c>
      <c r="H33" s="419">
        <f t="shared" si="8"/>
        <v>2467.98</v>
      </c>
      <c r="I33" s="419"/>
      <c r="J33" s="419"/>
      <c r="K33" s="419">
        <v>2467.98</v>
      </c>
      <c r="L33" s="425">
        <f t="shared" si="9"/>
        <v>0</v>
      </c>
      <c r="M33" s="419"/>
      <c r="N33" s="419"/>
      <c r="O33" s="419"/>
      <c r="P33" s="827"/>
    </row>
    <row r="34" spans="1:16" s="12" customFormat="1" ht="12.75" customHeight="1">
      <c r="A34" s="961"/>
      <c r="B34" s="107" t="s">
        <v>414</v>
      </c>
      <c r="C34" s="107" t="s">
        <v>227</v>
      </c>
      <c r="D34" s="419">
        <f t="shared" si="4"/>
        <v>16894.47</v>
      </c>
      <c r="E34" s="419">
        <f t="shared" si="6"/>
        <v>0</v>
      </c>
      <c r="F34" s="419">
        <f t="shared" si="5"/>
        <v>16894.47</v>
      </c>
      <c r="G34" s="419">
        <f t="shared" si="7"/>
        <v>16894.47</v>
      </c>
      <c r="H34" s="419">
        <f t="shared" si="8"/>
        <v>0</v>
      </c>
      <c r="I34" s="419"/>
      <c r="J34" s="419"/>
      <c r="K34" s="419"/>
      <c r="L34" s="425">
        <f t="shared" si="9"/>
        <v>16894.47</v>
      </c>
      <c r="M34" s="419"/>
      <c r="N34" s="419"/>
      <c r="O34" s="419"/>
      <c r="P34" s="827">
        <v>16894.47</v>
      </c>
    </row>
    <row r="35" spans="1:16" s="12" customFormat="1" ht="13.5" customHeight="1">
      <c r="A35" s="961"/>
      <c r="B35" s="107" t="s">
        <v>414</v>
      </c>
      <c r="C35" s="107" t="s">
        <v>228</v>
      </c>
      <c r="D35" s="419">
        <f t="shared" si="4"/>
        <v>2981.38</v>
      </c>
      <c r="E35" s="419">
        <f t="shared" si="6"/>
        <v>2981.38</v>
      </c>
      <c r="F35" s="419">
        <f t="shared" si="5"/>
        <v>0</v>
      </c>
      <c r="G35" s="419">
        <f t="shared" si="7"/>
        <v>2981.38</v>
      </c>
      <c r="H35" s="419">
        <f t="shared" si="8"/>
        <v>2981.38</v>
      </c>
      <c r="I35" s="419"/>
      <c r="J35" s="419"/>
      <c r="K35" s="419">
        <v>2981.38</v>
      </c>
      <c r="L35" s="425">
        <f t="shared" si="9"/>
        <v>0</v>
      </c>
      <c r="M35" s="419"/>
      <c r="N35" s="419"/>
      <c r="O35" s="419"/>
      <c r="P35" s="827"/>
    </row>
    <row r="36" spans="1:16" s="12" customFormat="1" ht="10.5" customHeight="1">
      <c r="A36" s="961"/>
      <c r="B36" s="107" t="s">
        <v>648</v>
      </c>
      <c r="C36" s="107" t="s">
        <v>229</v>
      </c>
      <c r="D36" s="419">
        <f t="shared" si="4"/>
        <v>0</v>
      </c>
      <c r="E36" s="419">
        <f t="shared" si="6"/>
        <v>0</v>
      </c>
      <c r="F36" s="419">
        <f t="shared" si="5"/>
        <v>0</v>
      </c>
      <c r="G36" s="419">
        <f t="shared" si="7"/>
        <v>0</v>
      </c>
      <c r="H36" s="419">
        <f t="shared" si="8"/>
        <v>0</v>
      </c>
      <c r="I36" s="419"/>
      <c r="J36" s="419"/>
      <c r="K36" s="419"/>
      <c r="L36" s="425">
        <f t="shared" si="9"/>
        <v>0</v>
      </c>
      <c r="M36" s="419"/>
      <c r="N36" s="419"/>
      <c r="O36" s="419"/>
      <c r="P36" s="827"/>
    </row>
    <row r="37" spans="1:16" s="12" customFormat="1" ht="13.5" customHeight="1">
      <c r="A37" s="961"/>
      <c r="B37" s="107" t="s">
        <v>648</v>
      </c>
      <c r="C37" s="107" t="s">
        <v>230</v>
      </c>
      <c r="D37" s="419">
        <f t="shared" si="4"/>
        <v>0</v>
      </c>
      <c r="E37" s="419">
        <f t="shared" si="6"/>
        <v>0</v>
      </c>
      <c r="F37" s="419">
        <f t="shared" si="5"/>
        <v>0</v>
      </c>
      <c r="G37" s="419">
        <f t="shared" si="7"/>
        <v>0</v>
      </c>
      <c r="H37" s="419">
        <f t="shared" si="8"/>
        <v>0</v>
      </c>
      <c r="I37" s="419"/>
      <c r="J37" s="419"/>
      <c r="K37" s="419"/>
      <c r="L37" s="425">
        <f t="shared" si="9"/>
        <v>0</v>
      </c>
      <c r="M37" s="419"/>
      <c r="N37" s="419"/>
      <c r="O37" s="419"/>
      <c r="P37" s="827"/>
    </row>
    <row r="38" spans="1:16" s="12" customFormat="1" ht="13.5" customHeight="1">
      <c r="A38" s="961"/>
      <c r="B38" s="107" t="s">
        <v>665</v>
      </c>
      <c r="C38" s="107" t="s">
        <v>231</v>
      </c>
      <c r="D38" s="419">
        <f t="shared" si="4"/>
        <v>0</v>
      </c>
      <c r="E38" s="419">
        <f t="shared" si="6"/>
        <v>0</v>
      </c>
      <c r="F38" s="419">
        <f t="shared" si="5"/>
        <v>0</v>
      </c>
      <c r="G38" s="419">
        <f t="shared" si="7"/>
        <v>0</v>
      </c>
      <c r="H38" s="419">
        <f t="shared" si="8"/>
        <v>0</v>
      </c>
      <c r="I38" s="419"/>
      <c r="J38" s="419"/>
      <c r="K38" s="419"/>
      <c r="L38" s="425">
        <f t="shared" si="9"/>
        <v>0</v>
      </c>
      <c r="M38" s="419"/>
      <c r="N38" s="419"/>
      <c r="O38" s="419"/>
      <c r="P38" s="827"/>
    </row>
    <row r="39" spans="1:16" s="12" customFormat="1" ht="12.75" customHeight="1">
      <c r="A39" s="961"/>
      <c r="B39" s="107" t="s">
        <v>665</v>
      </c>
      <c r="C39" s="107" t="s">
        <v>232</v>
      </c>
      <c r="D39" s="419">
        <f t="shared" si="4"/>
        <v>0</v>
      </c>
      <c r="E39" s="419">
        <f t="shared" si="6"/>
        <v>0</v>
      </c>
      <c r="F39" s="419">
        <f t="shared" si="5"/>
        <v>0</v>
      </c>
      <c r="G39" s="419">
        <f t="shared" si="7"/>
        <v>0</v>
      </c>
      <c r="H39" s="419">
        <f t="shared" si="8"/>
        <v>0</v>
      </c>
      <c r="I39" s="419"/>
      <c r="J39" s="419"/>
      <c r="K39" s="419"/>
      <c r="L39" s="425">
        <f t="shared" si="9"/>
        <v>0</v>
      </c>
      <c r="M39" s="419"/>
      <c r="N39" s="419"/>
      <c r="O39" s="419"/>
      <c r="P39" s="827"/>
    </row>
    <row r="40" spans="1:16" s="12" customFormat="1" ht="13.5" customHeight="1">
      <c r="A40" s="961"/>
      <c r="B40" s="107" t="s">
        <v>495</v>
      </c>
      <c r="C40" s="107" t="s">
        <v>233</v>
      </c>
      <c r="D40" s="419">
        <f t="shared" si="4"/>
        <v>11924.46</v>
      </c>
      <c r="E40" s="419">
        <f t="shared" si="6"/>
        <v>0</v>
      </c>
      <c r="F40" s="419">
        <f t="shared" si="5"/>
        <v>11924.46</v>
      </c>
      <c r="G40" s="419">
        <f t="shared" si="7"/>
        <v>11924.46</v>
      </c>
      <c r="H40" s="419">
        <f t="shared" si="8"/>
        <v>0</v>
      </c>
      <c r="I40" s="419"/>
      <c r="J40" s="419"/>
      <c r="K40" s="419"/>
      <c r="L40" s="425">
        <f t="shared" si="9"/>
        <v>11924.46</v>
      </c>
      <c r="M40" s="419"/>
      <c r="N40" s="419"/>
      <c r="O40" s="419"/>
      <c r="P40" s="827">
        <v>11924.46</v>
      </c>
    </row>
    <row r="41" spans="1:16" s="12" customFormat="1" ht="12.75" customHeight="1">
      <c r="A41" s="961"/>
      <c r="B41" s="107" t="s">
        <v>495</v>
      </c>
      <c r="C41" s="107" t="s">
        <v>234</v>
      </c>
      <c r="D41" s="419">
        <f t="shared" si="4"/>
        <v>2104.32</v>
      </c>
      <c r="E41" s="419">
        <f t="shared" si="6"/>
        <v>2104.32</v>
      </c>
      <c r="F41" s="419">
        <f t="shared" si="5"/>
        <v>0</v>
      </c>
      <c r="G41" s="419">
        <f t="shared" si="7"/>
        <v>2104.32</v>
      </c>
      <c r="H41" s="419">
        <f t="shared" si="8"/>
        <v>2104.32</v>
      </c>
      <c r="I41" s="419"/>
      <c r="J41" s="419"/>
      <c r="K41" s="419">
        <v>2104.32</v>
      </c>
      <c r="L41" s="425">
        <f t="shared" si="9"/>
        <v>0</v>
      </c>
      <c r="M41" s="419"/>
      <c r="N41" s="419"/>
      <c r="O41" s="419"/>
      <c r="P41" s="827"/>
    </row>
    <row r="42" spans="1:16" s="12" customFormat="1" ht="13.5" customHeight="1">
      <c r="A42" s="961"/>
      <c r="B42" s="107" t="s">
        <v>91</v>
      </c>
      <c r="C42" s="107" t="s">
        <v>235</v>
      </c>
      <c r="D42" s="419">
        <f t="shared" si="4"/>
        <v>0</v>
      </c>
      <c r="E42" s="419">
        <f t="shared" si="6"/>
        <v>0</v>
      </c>
      <c r="F42" s="419">
        <f t="shared" si="5"/>
        <v>0</v>
      </c>
      <c r="G42" s="419">
        <f t="shared" si="7"/>
        <v>0</v>
      </c>
      <c r="H42" s="419">
        <f t="shared" si="8"/>
        <v>0</v>
      </c>
      <c r="I42" s="419"/>
      <c r="J42" s="419"/>
      <c r="K42" s="419"/>
      <c r="L42" s="425">
        <f t="shared" si="9"/>
        <v>0</v>
      </c>
      <c r="M42" s="419"/>
      <c r="N42" s="419"/>
      <c r="O42" s="419"/>
      <c r="P42" s="827"/>
    </row>
    <row r="43" spans="1:16" s="12" customFormat="1" ht="12.75" customHeight="1">
      <c r="A43" s="961"/>
      <c r="B43" s="107" t="s">
        <v>91</v>
      </c>
      <c r="C43" s="107" t="s">
        <v>236</v>
      </c>
      <c r="D43" s="419">
        <f t="shared" si="4"/>
        <v>0</v>
      </c>
      <c r="E43" s="419">
        <f t="shared" si="6"/>
        <v>0</v>
      </c>
      <c r="F43" s="419">
        <f t="shared" si="5"/>
        <v>0</v>
      </c>
      <c r="G43" s="419">
        <f t="shared" si="7"/>
        <v>0</v>
      </c>
      <c r="H43" s="419">
        <f t="shared" si="8"/>
        <v>0</v>
      </c>
      <c r="I43" s="419"/>
      <c r="J43" s="419"/>
      <c r="K43" s="419"/>
      <c r="L43" s="425">
        <f t="shared" si="9"/>
        <v>0</v>
      </c>
      <c r="M43" s="419"/>
      <c r="N43" s="419"/>
      <c r="O43" s="419"/>
      <c r="P43" s="827"/>
    </row>
    <row r="44" spans="1:16" s="12" customFormat="1" ht="13.5" customHeight="1">
      <c r="A44" s="961"/>
      <c r="B44" s="107" t="s">
        <v>237</v>
      </c>
      <c r="C44" s="107" t="s">
        <v>238</v>
      </c>
      <c r="D44" s="419">
        <f t="shared" si="4"/>
        <v>0</v>
      </c>
      <c r="E44" s="419">
        <f t="shared" si="6"/>
        <v>0</v>
      </c>
      <c r="F44" s="419">
        <f t="shared" si="5"/>
        <v>0</v>
      </c>
      <c r="G44" s="419">
        <f t="shared" si="7"/>
        <v>0</v>
      </c>
      <c r="H44" s="419">
        <f t="shared" si="8"/>
        <v>0</v>
      </c>
      <c r="I44" s="419"/>
      <c r="J44" s="419"/>
      <c r="K44" s="419"/>
      <c r="L44" s="425">
        <f t="shared" si="9"/>
        <v>0</v>
      </c>
      <c r="M44" s="419"/>
      <c r="N44" s="419"/>
      <c r="O44" s="419"/>
      <c r="P44" s="827"/>
    </row>
    <row r="45" spans="1:16" s="12" customFormat="1" ht="10.5" customHeight="1">
      <c r="A45" s="961"/>
      <c r="B45" s="107" t="s">
        <v>237</v>
      </c>
      <c r="C45" s="107" t="s">
        <v>239</v>
      </c>
      <c r="D45" s="419">
        <f t="shared" si="4"/>
        <v>0</v>
      </c>
      <c r="E45" s="419">
        <f t="shared" si="6"/>
        <v>0</v>
      </c>
      <c r="F45" s="419">
        <f t="shared" si="5"/>
        <v>0</v>
      </c>
      <c r="G45" s="419">
        <f t="shared" si="7"/>
        <v>0</v>
      </c>
      <c r="H45" s="419">
        <f t="shared" si="8"/>
        <v>0</v>
      </c>
      <c r="I45" s="419"/>
      <c r="J45" s="419"/>
      <c r="K45" s="419"/>
      <c r="L45" s="425">
        <f t="shared" si="9"/>
        <v>0</v>
      </c>
      <c r="M45" s="419"/>
      <c r="N45" s="419"/>
      <c r="O45" s="419"/>
      <c r="P45" s="827"/>
    </row>
    <row r="46" spans="1:16" s="12" customFormat="1" ht="12.75" customHeight="1">
      <c r="A46" s="961"/>
      <c r="B46" s="107" t="s">
        <v>672</v>
      </c>
      <c r="C46" s="107" t="s">
        <v>240</v>
      </c>
      <c r="D46" s="419">
        <f t="shared" si="4"/>
        <v>21226.2</v>
      </c>
      <c r="E46" s="419">
        <f t="shared" si="6"/>
        <v>0</v>
      </c>
      <c r="F46" s="419">
        <f t="shared" si="5"/>
        <v>21226.2</v>
      </c>
      <c r="G46" s="419">
        <f t="shared" si="7"/>
        <v>21226.2</v>
      </c>
      <c r="H46" s="419">
        <f t="shared" si="8"/>
        <v>0</v>
      </c>
      <c r="I46" s="419"/>
      <c r="J46" s="419"/>
      <c r="K46" s="419"/>
      <c r="L46" s="425">
        <f t="shared" si="9"/>
        <v>21226.2</v>
      </c>
      <c r="M46" s="419"/>
      <c r="N46" s="419"/>
      <c r="O46" s="419"/>
      <c r="P46" s="827">
        <v>21226.2</v>
      </c>
    </row>
    <row r="47" spans="1:16" s="12" customFormat="1" ht="12" customHeight="1">
      <c r="A47" s="961"/>
      <c r="B47" s="107" t="s">
        <v>672</v>
      </c>
      <c r="C47" s="107" t="s">
        <v>50</v>
      </c>
      <c r="D47" s="419">
        <f t="shared" si="4"/>
        <v>3745.8</v>
      </c>
      <c r="E47" s="419">
        <f t="shared" si="6"/>
        <v>3745.8</v>
      </c>
      <c r="F47" s="419">
        <f t="shared" si="5"/>
        <v>0</v>
      </c>
      <c r="G47" s="419">
        <f t="shared" si="7"/>
        <v>3745.8</v>
      </c>
      <c r="H47" s="419">
        <f t="shared" si="8"/>
        <v>3745.8</v>
      </c>
      <c r="I47" s="419"/>
      <c r="J47" s="419"/>
      <c r="K47" s="419">
        <v>3745.8</v>
      </c>
      <c r="L47" s="425">
        <f t="shared" si="9"/>
        <v>0</v>
      </c>
      <c r="M47" s="419"/>
      <c r="N47" s="419"/>
      <c r="O47" s="419"/>
      <c r="P47" s="827"/>
    </row>
    <row r="48" spans="1:16" s="12" customFormat="1" ht="12.75">
      <c r="A48" s="960" t="s">
        <v>558</v>
      </c>
      <c r="B48" s="1082" t="s">
        <v>222</v>
      </c>
      <c r="C48" s="1083"/>
      <c r="D48" s="1083"/>
      <c r="E48" s="1083"/>
      <c r="F48" s="1083"/>
      <c r="G48" s="1083"/>
      <c r="H48" s="1083"/>
      <c r="I48" s="1083"/>
      <c r="J48" s="1083"/>
      <c r="K48" s="1083"/>
      <c r="L48" s="1083"/>
      <c r="M48" s="1083"/>
      <c r="N48" s="1083"/>
      <c r="O48" s="1083"/>
      <c r="P48" s="1084"/>
    </row>
    <row r="49" spans="1:16" s="12" customFormat="1" ht="12.75">
      <c r="A49" s="961"/>
      <c r="B49" s="828" t="s">
        <v>223</v>
      </c>
      <c r="C49" s="829"/>
      <c r="D49" s="829"/>
      <c r="E49" s="829"/>
      <c r="F49" s="829"/>
      <c r="G49" s="829"/>
      <c r="H49" s="829"/>
      <c r="I49" s="829"/>
      <c r="J49" s="829"/>
      <c r="K49" s="829"/>
      <c r="L49" s="830"/>
      <c r="M49" s="829"/>
      <c r="N49" s="829"/>
      <c r="O49" s="829"/>
      <c r="P49" s="831"/>
    </row>
    <row r="50" spans="1:16" s="12" customFormat="1" ht="12.75">
      <c r="A50" s="961"/>
      <c r="B50" s="828" t="s">
        <v>224</v>
      </c>
      <c r="C50" s="829"/>
      <c r="D50" s="829"/>
      <c r="E50" s="829"/>
      <c r="F50" s="829"/>
      <c r="G50" s="829"/>
      <c r="H50" s="829"/>
      <c r="I50" s="829"/>
      <c r="J50" s="829"/>
      <c r="K50" s="829"/>
      <c r="L50" s="830"/>
      <c r="M50" s="829"/>
      <c r="N50" s="829"/>
      <c r="O50" s="829"/>
      <c r="P50" s="831"/>
    </row>
    <row r="51" spans="1:16" s="12" customFormat="1" ht="12.75">
      <c r="A51" s="961"/>
      <c r="B51" s="1085" t="s">
        <v>850</v>
      </c>
      <c r="C51" s="825" t="s">
        <v>225</v>
      </c>
      <c r="D51" s="826">
        <f>D52</f>
        <v>2008.12</v>
      </c>
      <c r="E51" s="826">
        <f aca="true" t="shared" si="10" ref="E51:P51">E52</f>
        <v>0</v>
      </c>
      <c r="F51" s="826">
        <f t="shared" si="10"/>
        <v>2008.12</v>
      </c>
      <c r="G51" s="826">
        <f t="shared" si="10"/>
        <v>2008.12</v>
      </c>
      <c r="H51" s="826">
        <f t="shared" si="10"/>
        <v>0</v>
      </c>
      <c r="I51" s="826">
        <f t="shared" si="10"/>
        <v>0</v>
      </c>
      <c r="J51" s="826">
        <f t="shared" si="10"/>
        <v>0</v>
      </c>
      <c r="K51" s="826">
        <f t="shared" si="10"/>
        <v>0</v>
      </c>
      <c r="L51" s="826">
        <f t="shared" si="10"/>
        <v>2008.12</v>
      </c>
      <c r="M51" s="826">
        <f t="shared" si="10"/>
        <v>0</v>
      </c>
      <c r="N51" s="826">
        <f t="shared" si="10"/>
        <v>0</v>
      </c>
      <c r="O51" s="826">
        <f t="shared" si="10"/>
        <v>0</v>
      </c>
      <c r="P51" s="1087">
        <f t="shared" si="10"/>
        <v>2008.12</v>
      </c>
    </row>
    <row r="52" spans="1:16" s="12" customFormat="1" ht="12.75">
      <c r="A52" s="961"/>
      <c r="B52" s="1128" t="s">
        <v>210</v>
      </c>
      <c r="C52" s="825"/>
      <c r="D52" s="826">
        <f>SUM(D53:D56)</f>
        <v>2008.12</v>
      </c>
      <c r="E52" s="826">
        <f>H52</f>
        <v>0</v>
      </c>
      <c r="F52" s="826">
        <f>L52</f>
        <v>2008.12</v>
      </c>
      <c r="G52" s="826">
        <f>H52+L52</f>
        <v>2008.12</v>
      </c>
      <c r="H52" s="826">
        <f>K52</f>
        <v>0</v>
      </c>
      <c r="I52" s="826"/>
      <c r="J52" s="826"/>
      <c r="K52" s="826"/>
      <c r="L52" s="826">
        <f>P52</f>
        <v>2008.12</v>
      </c>
      <c r="M52" s="826"/>
      <c r="N52" s="826"/>
      <c r="O52" s="826"/>
      <c r="P52" s="1087">
        <f>SUM(P53:P56)</f>
        <v>2008.12</v>
      </c>
    </row>
    <row r="53" spans="1:16" s="12" customFormat="1" ht="12.75">
      <c r="A53" s="961"/>
      <c r="B53" s="828" t="s">
        <v>742</v>
      </c>
      <c r="C53" s="107" t="s">
        <v>211</v>
      </c>
      <c r="D53" s="419">
        <f>E53+F53</f>
        <v>1287</v>
      </c>
      <c r="E53" s="419">
        <f>H53</f>
        <v>0</v>
      </c>
      <c r="F53" s="419">
        <f>L53</f>
        <v>1287</v>
      </c>
      <c r="G53" s="419">
        <f>H53+L53</f>
        <v>1287</v>
      </c>
      <c r="H53" s="419">
        <f>K53</f>
        <v>0</v>
      </c>
      <c r="I53" s="419"/>
      <c r="J53" s="419"/>
      <c r="K53" s="419"/>
      <c r="L53" s="425">
        <f>P53</f>
        <v>1287</v>
      </c>
      <c r="M53" s="419"/>
      <c r="N53" s="419"/>
      <c r="O53" s="419"/>
      <c r="P53" s="827">
        <v>1287</v>
      </c>
    </row>
    <row r="54" spans="1:16" s="12" customFormat="1" ht="12.75">
      <c r="A54" s="961"/>
      <c r="B54" s="828" t="s">
        <v>471</v>
      </c>
      <c r="C54" s="107" t="s">
        <v>212</v>
      </c>
      <c r="D54" s="419">
        <f>E54+F54</f>
        <v>259.3</v>
      </c>
      <c r="E54" s="419">
        <f>H54</f>
        <v>0</v>
      </c>
      <c r="F54" s="419">
        <f>L54</f>
        <v>259.3</v>
      </c>
      <c r="G54" s="419">
        <f>H54+L54</f>
        <v>259.3</v>
      </c>
      <c r="H54" s="419">
        <f>K54</f>
        <v>0</v>
      </c>
      <c r="I54" s="419"/>
      <c r="J54" s="419"/>
      <c r="K54" s="419"/>
      <c r="L54" s="425">
        <f>P54</f>
        <v>259.3</v>
      </c>
      <c r="M54" s="419"/>
      <c r="N54" s="419"/>
      <c r="O54" s="419"/>
      <c r="P54" s="827">
        <v>259.3</v>
      </c>
    </row>
    <row r="55" spans="1:16" s="12" customFormat="1" ht="12.75">
      <c r="A55" s="961"/>
      <c r="B55" s="828" t="s">
        <v>412</v>
      </c>
      <c r="C55" s="107" t="s">
        <v>213</v>
      </c>
      <c r="D55" s="419">
        <f>E55+F55</f>
        <v>41.82</v>
      </c>
      <c r="E55" s="419">
        <f>H55</f>
        <v>0</v>
      </c>
      <c r="F55" s="419">
        <f>L55</f>
        <v>41.82</v>
      </c>
      <c r="G55" s="419">
        <f>H55+L55</f>
        <v>41.82</v>
      </c>
      <c r="H55" s="419">
        <f>K55</f>
        <v>0</v>
      </c>
      <c r="I55" s="419"/>
      <c r="J55" s="419"/>
      <c r="K55" s="419"/>
      <c r="L55" s="425">
        <f>P55</f>
        <v>41.82</v>
      </c>
      <c r="M55" s="419"/>
      <c r="N55" s="419"/>
      <c r="O55" s="419"/>
      <c r="P55" s="827">
        <v>41.82</v>
      </c>
    </row>
    <row r="56" spans="1:16" s="12" customFormat="1" ht="13.5" thickBot="1">
      <c r="A56" s="1132"/>
      <c r="B56" s="1133" t="s">
        <v>8</v>
      </c>
      <c r="C56" s="1134" t="s">
        <v>214</v>
      </c>
      <c r="D56" s="1135">
        <f>E56+F56</f>
        <v>420</v>
      </c>
      <c r="E56" s="1135">
        <f>H56</f>
        <v>0</v>
      </c>
      <c r="F56" s="1135">
        <f>L56</f>
        <v>420</v>
      </c>
      <c r="G56" s="1135">
        <f>H56+L56</f>
        <v>420</v>
      </c>
      <c r="H56" s="1135">
        <f>K56</f>
        <v>0</v>
      </c>
      <c r="I56" s="1135"/>
      <c r="J56" s="1135"/>
      <c r="K56" s="1135"/>
      <c r="L56" s="1136">
        <f>P56</f>
        <v>420</v>
      </c>
      <c r="M56" s="1135"/>
      <c r="N56" s="1135"/>
      <c r="O56" s="1135"/>
      <c r="P56" s="1137">
        <v>420</v>
      </c>
    </row>
    <row r="57" spans="1:16" s="12" customFormat="1" ht="12.75">
      <c r="A57" s="963" t="s">
        <v>786</v>
      </c>
      <c r="B57" s="966" t="s">
        <v>837</v>
      </c>
      <c r="C57" s="966" t="s">
        <v>838</v>
      </c>
      <c r="D57" s="966" t="s">
        <v>195</v>
      </c>
      <c r="E57" s="968" t="s">
        <v>196</v>
      </c>
      <c r="F57" s="971"/>
      <c r="G57" s="968" t="s">
        <v>197</v>
      </c>
      <c r="H57" s="969"/>
      <c r="I57" s="969"/>
      <c r="J57" s="969"/>
      <c r="K57" s="969"/>
      <c r="L57" s="969"/>
      <c r="M57" s="969"/>
      <c r="N57" s="969"/>
      <c r="O57" s="969"/>
      <c r="P57" s="970"/>
    </row>
    <row r="58" spans="1:16" s="12" customFormat="1" ht="12.75">
      <c r="A58" s="964"/>
      <c r="B58" s="967"/>
      <c r="C58" s="967"/>
      <c r="D58" s="967"/>
      <c r="E58" s="958" t="s">
        <v>560</v>
      </c>
      <c r="F58" s="958" t="s">
        <v>839</v>
      </c>
      <c r="G58" s="972" t="s">
        <v>198</v>
      </c>
      <c r="H58" s="973"/>
      <c r="I58" s="973"/>
      <c r="J58" s="973"/>
      <c r="K58" s="973"/>
      <c r="L58" s="973"/>
      <c r="M58" s="973"/>
      <c r="N58" s="973"/>
      <c r="O58" s="973"/>
      <c r="P58" s="974"/>
    </row>
    <row r="59" spans="1:16" s="12" customFormat="1" ht="25.5">
      <c r="A59" s="964"/>
      <c r="B59" s="967"/>
      <c r="C59" s="967"/>
      <c r="D59" s="967"/>
      <c r="E59" s="967"/>
      <c r="F59" s="967"/>
      <c r="G59" s="958" t="s">
        <v>199</v>
      </c>
      <c r="H59" s="788" t="s">
        <v>840</v>
      </c>
      <c r="I59" s="789"/>
      <c r="J59" s="789"/>
      <c r="K59" s="789"/>
      <c r="L59" s="789"/>
      <c r="M59" s="789"/>
      <c r="N59" s="789"/>
      <c r="O59" s="789"/>
      <c r="P59" s="817"/>
    </row>
    <row r="60" spans="1:16" s="12" customFormat="1" ht="12.75">
      <c r="A60" s="964"/>
      <c r="B60" s="967"/>
      <c r="C60" s="967"/>
      <c r="D60" s="967"/>
      <c r="E60" s="967"/>
      <c r="F60" s="967"/>
      <c r="G60" s="967"/>
      <c r="H60" s="972" t="s">
        <v>841</v>
      </c>
      <c r="I60" s="973"/>
      <c r="J60" s="973"/>
      <c r="K60" s="975"/>
      <c r="L60" s="955" t="s">
        <v>839</v>
      </c>
      <c r="M60" s="956"/>
      <c r="N60" s="956"/>
      <c r="O60" s="956"/>
      <c r="P60" s="957"/>
    </row>
    <row r="61" spans="1:16" s="12" customFormat="1" ht="12.75">
      <c r="A61" s="964"/>
      <c r="B61" s="967"/>
      <c r="C61" s="967"/>
      <c r="D61" s="967"/>
      <c r="E61" s="967"/>
      <c r="F61" s="967"/>
      <c r="G61" s="967"/>
      <c r="H61" s="958" t="s">
        <v>842</v>
      </c>
      <c r="I61" s="980" t="s">
        <v>843</v>
      </c>
      <c r="J61" s="981"/>
      <c r="K61" s="982"/>
      <c r="L61" s="958" t="s">
        <v>844</v>
      </c>
      <c r="M61" s="955" t="s">
        <v>843</v>
      </c>
      <c r="N61" s="956"/>
      <c r="O61" s="956"/>
      <c r="P61" s="957"/>
    </row>
    <row r="62" spans="1:16" s="12" customFormat="1" ht="51">
      <c r="A62" s="965"/>
      <c r="B62" s="959"/>
      <c r="C62" s="959"/>
      <c r="D62" s="959"/>
      <c r="E62" s="959"/>
      <c r="F62" s="959"/>
      <c r="G62" s="959"/>
      <c r="H62" s="959"/>
      <c r="I62" s="110" t="s">
        <v>845</v>
      </c>
      <c r="J62" s="110" t="s">
        <v>846</v>
      </c>
      <c r="K62" s="110" t="s">
        <v>847</v>
      </c>
      <c r="L62" s="959"/>
      <c r="M62" s="110" t="s">
        <v>848</v>
      </c>
      <c r="N62" s="110" t="s">
        <v>845</v>
      </c>
      <c r="O62" s="110" t="s">
        <v>846</v>
      </c>
      <c r="P62" s="818" t="s">
        <v>847</v>
      </c>
    </row>
    <row r="63" spans="1:16" s="12" customFormat="1" ht="11.25" customHeight="1" thickBot="1">
      <c r="A63" s="1124">
        <v>1</v>
      </c>
      <c r="B63" s="1125">
        <v>2</v>
      </c>
      <c r="C63" s="1125">
        <v>3</v>
      </c>
      <c r="D63" s="1125">
        <v>4</v>
      </c>
      <c r="E63" s="1125">
        <v>5</v>
      </c>
      <c r="F63" s="1125">
        <v>6</v>
      </c>
      <c r="G63" s="1125">
        <v>7</v>
      </c>
      <c r="H63" s="1125">
        <v>8</v>
      </c>
      <c r="I63" s="1125">
        <v>9</v>
      </c>
      <c r="J63" s="1125">
        <v>10</v>
      </c>
      <c r="K63" s="1125">
        <v>11</v>
      </c>
      <c r="L63" s="1125">
        <v>12</v>
      </c>
      <c r="M63" s="1125">
        <v>13</v>
      </c>
      <c r="N63" s="1125">
        <v>14</v>
      </c>
      <c r="O63" s="1125">
        <v>15</v>
      </c>
      <c r="P63" s="1126">
        <v>16</v>
      </c>
    </row>
    <row r="64" spans="1:16" s="12" customFormat="1" ht="12.75">
      <c r="A64" s="961" t="s">
        <v>201</v>
      </c>
      <c r="B64" s="1121" t="s">
        <v>186</v>
      </c>
      <c r="C64" s="1122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3"/>
    </row>
    <row r="65" spans="1:16" s="12" customFormat="1" ht="12.75">
      <c r="A65" s="961"/>
      <c r="B65" s="828" t="s">
        <v>187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30"/>
      <c r="M65" s="829"/>
      <c r="N65" s="829"/>
      <c r="O65" s="829"/>
      <c r="P65" s="831"/>
    </row>
    <row r="66" spans="1:16" s="12" customFormat="1" ht="12.75">
      <c r="A66" s="961"/>
      <c r="B66" s="828" t="s">
        <v>188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30"/>
      <c r="M66" s="829"/>
      <c r="N66" s="829"/>
      <c r="O66" s="829"/>
      <c r="P66" s="831"/>
    </row>
    <row r="67" spans="1:16" s="12" customFormat="1" ht="12.75">
      <c r="A67" s="961"/>
      <c r="B67" s="828" t="s">
        <v>189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30"/>
      <c r="M67" s="829"/>
      <c r="N67" s="829"/>
      <c r="O67" s="829"/>
      <c r="P67" s="831"/>
    </row>
    <row r="68" spans="1:16" s="12" customFormat="1" ht="12.75">
      <c r="A68" s="961"/>
      <c r="B68" s="689" t="s">
        <v>850</v>
      </c>
      <c r="C68" s="825" t="s">
        <v>190</v>
      </c>
      <c r="D68" s="826">
        <f>D69</f>
        <v>0</v>
      </c>
      <c r="E68" s="826">
        <f aca="true" t="shared" si="11" ref="E68:P68">E69</f>
        <v>0</v>
      </c>
      <c r="F68" s="826">
        <f t="shared" si="11"/>
        <v>0</v>
      </c>
      <c r="G68" s="826">
        <f t="shared" si="11"/>
        <v>0</v>
      </c>
      <c r="H68" s="826">
        <f t="shared" si="11"/>
        <v>0</v>
      </c>
      <c r="I68" s="826">
        <f t="shared" si="11"/>
        <v>0</v>
      </c>
      <c r="J68" s="826">
        <f t="shared" si="11"/>
        <v>0</v>
      </c>
      <c r="K68" s="826">
        <f t="shared" si="11"/>
        <v>0</v>
      </c>
      <c r="L68" s="826">
        <f t="shared" si="11"/>
        <v>0</v>
      </c>
      <c r="M68" s="826">
        <f t="shared" si="11"/>
        <v>0</v>
      </c>
      <c r="N68" s="826">
        <f t="shared" si="11"/>
        <v>0</v>
      </c>
      <c r="O68" s="826">
        <f t="shared" si="11"/>
        <v>0</v>
      </c>
      <c r="P68" s="1087">
        <f t="shared" si="11"/>
        <v>0</v>
      </c>
    </row>
    <row r="69" spans="1:16" s="12" customFormat="1" ht="12.75">
      <c r="A69" s="961"/>
      <c r="B69" s="825" t="s">
        <v>210</v>
      </c>
      <c r="C69" s="825"/>
      <c r="D69" s="826">
        <f>E69+F69</f>
        <v>0</v>
      </c>
      <c r="E69" s="826">
        <f>H69</f>
        <v>0</v>
      </c>
      <c r="F69" s="826">
        <f>L69</f>
        <v>0</v>
      </c>
      <c r="G69" s="826">
        <f>H69+L69</f>
        <v>0</v>
      </c>
      <c r="H69" s="826">
        <f>K69</f>
        <v>0</v>
      </c>
      <c r="I69" s="826"/>
      <c r="J69" s="826"/>
      <c r="K69" s="826">
        <f>SUM(K70:K77)</f>
        <v>0</v>
      </c>
      <c r="L69" s="826">
        <f>P69</f>
        <v>0</v>
      </c>
      <c r="M69" s="826"/>
      <c r="N69" s="826"/>
      <c r="O69" s="826"/>
      <c r="P69" s="1087">
        <f>SUM(P70:P77)</f>
        <v>0</v>
      </c>
    </row>
    <row r="70" spans="1:16" s="12" customFormat="1" ht="12.75">
      <c r="A70" s="961"/>
      <c r="B70" s="107" t="s">
        <v>471</v>
      </c>
      <c r="C70" s="107" t="s">
        <v>212</v>
      </c>
      <c r="D70" s="419">
        <f>E70+F70</f>
        <v>0</v>
      </c>
      <c r="E70" s="419">
        <f>H70</f>
        <v>0</v>
      </c>
      <c r="F70" s="419">
        <f>L70</f>
        <v>0</v>
      </c>
      <c r="G70" s="419">
        <f>L70</f>
        <v>0</v>
      </c>
      <c r="H70" s="419">
        <f>K70</f>
        <v>0</v>
      </c>
      <c r="I70" s="419"/>
      <c r="J70" s="419"/>
      <c r="K70" s="419"/>
      <c r="L70" s="425">
        <f>P70</f>
        <v>0</v>
      </c>
      <c r="M70" s="419"/>
      <c r="N70" s="419"/>
      <c r="O70" s="419"/>
      <c r="P70" s="827"/>
    </row>
    <row r="71" spans="1:16" s="12" customFormat="1" ht="12.75">
      <c r="A71" s="961"/>
      <c r="B71" s="107" t="s">
        <v>412</v>
      </c>
      <c r="C71" s="107" t="s">
        <v>213</v>
      </c>
      <c r="D71" s="419">
        <f aca="true" t="shared" si="12" ref="D71:D77">E71+F71</f>
        <v>0</v>
      </c>
      <c r="E71" s="419">
        <f aca="true" t="shared" si="13" ref="E71:E77">H71</f>
        <v>0</v>
      </c>
      <c r="F71" s="419">
        <f aca="true" t="shared" si="14" ref="F71:F77">L71</f>
        <v>0</v>
      </c>
      <c r="G71" s="419">
        <f aca="true" t="shared" si="15" ref="G71:G77">L71</f>
        <v>0</v>
      </c>
      <c r="H71" s="419">
        <f aca="true" t="shared" si="16" ref="H71:H77">K71</f>
        <v>0</v>
      </c>
      <c r="I71" s="419"/>
      <c r="J71" s="419"/>
      <c r="K71" s="419"/>
      <c r="L71" s="425">
        <f aca="true" t="shared" si="17" ref="L71:L77">P71</f>
        <v>0</v>
      </c>
      <c r="M71" s="419"/>
      <c r="N71" s="419"/>
      <c r="O71" s="419"/>
      <c r="P71" s="827"/>
    </row>
    <row r="72" spans="1:16" s="12" customFormat="1" ht="12.75">
      <c r="A72" s="961"/>
      <c r="B72" s="107" t="s">
        <v>8</v>
      </c>
      <c r="C72" s="107" t="s">
        <v>214</v>
      </c>
      <c r="D72" s="419">
        <f t="shared" si="12"/>
        <v>0</v>
      </c>
      <c r="E72" s="419">
        <f t="shared" si="13"/>
        <v>0</v>
      </c>
      <c r="F72" s="419">
        <f t="shared" si="14"/>
        <v>0</v>
      </c>
      <c r="G72" s="419">
        <f t="shared" si="15"/>
        <v>0</v>
      </c>
      <c r="H72" s="419">
        <f t="shared" si="16"/>
        <v>0</v>
      </c>
      <c r="I72" s="419"/>
      <c r="J72" s="419"/>
      <c r="K72" s="419"/>
      <c r="L72" s="425">
        <f t="shared" si="17"/>
        <v>0</v>
      </c>
      <c r="M72" s="419"/>
      <c r="N72" s="419"/>
      <c r="O72" s="419"/>
      <c r="P72" s="827"/>
    </row>
    <row r="73" spans="1:16" s="12" customFormat="1" ht="12.75">
      <c r="A73" s="961"/>
      <c r="B73" s="107" t="s">
        <v>414</v>
      </c>
      <c r="C73" s="107" t="s">
        <v>170</v>
      </c>
      <c r="D73" s="419">
        <f t="shared" si="12"/>
        <v>0</v>
      </c>
      <c r="E73" s="419">
        <f t="shared" si="13"/>
        <v>0</v>
      </c>
      <c r="F73" s="419">
        <f t="shared" si="14"/>
        <v>0</v>
      </c>
      <c r="G73" s="419">
        <f t="shared" si="15"/>
        <v>0</v>
      </c>
      <c r="H73" s="419">
        <f t="shared" si="16"/>
        <v>0</v>
      </c>
      <c r="I73" s="419"/>
      <c r="J73" s="419"/>
      <c r="K73" s="419"/>
      <c r="L73" s="425">
        <f t="shared" si="17"/>
        <v>0</v>
      </c>
      <c r="M73" s="419"/>
      <c r="N73" s="419"/>
      <c r="O73" s="419"/>
      <c r="P73" s="827"/>
    </row>
    <row r="74" spans="1:16" s="12" customFormat="1" ht="12.75">
      <c r="A74" s="961"/>
      <c r="B74" s="107" t="s">
        <v>414</v>
      </c>
      <c r="C74" s="107" t="s">
        <v>171</v>
      </c>
      <c r="D74" s="419">
        <f t="shared" si="12"/>
        <v>0</v>
      </c>
      <c r="E74" s="419">
        <f t="shared" si="13"/>
        <v>0</v>
      </c>
      <c r="F74" s="419">
        <f t="shared" si="14"/>
        <v>0</v>
      </c>
      <c r="G74" s="419">
        <f t="shared" si="15"/>
        <v>0</v>
      </c>
      <c r="H74" s="419">
        <f t="shared" si="16"/>
        <v>0</v>
      </c>
      <c r="I74" s="419"/>
      <c r="J74" s="419"/>
      <c r="K74" s="419"/>
      <c r="L74" s="425">
        <f t="shared" si="17"/>
        <v>0</v>
      </c>
      <c r="M74" s="419"/>
      <c r="N74" s="419"/>
      <c r="O74" s="419"/>
      <c r="P74" s="827"/>
    </row>
    <row r="75" spans="1:16" s="12" customFormat="1" ht="12.75">
      <c r="A75" s="961"/>
      <c r="B75" s="107" t="s">
        <v>495</v>
      </c>
      <c r="C75" s="107" t="s">
        <v>172</v>
      </c>
      <c r="D75" s="419">
        <f t="shared" si="12"/>
        <v>0</v>
      </c>
      <c r="E75" s="419">
        <f t="shared" si="13"/>
        <v>0</v>
      </c>
      <c r="F75" s="419">
        <f t="shared" si="14"/>
        <v>0</v>
      </c>
      <c r="G75" s="419">
        <f t="shared" si="15"/>
        <v>0</v>
      </c>
      <c r="H75" s="419">
        <f t="shared" si="16"/>
        <v>0</v>
      </c>
      <c r="I75" s="419"/>
      <c r="J75" s="419"/>
      <c r="K75" s="419"/>
      <c r="L75" s="425">
        <f t="shared" si="17"/>
        <v>0</v>
      </c>
      <c r="M75" s="419"/>
      <c r="N75" s="419"/>
      <c r="O75" s="419"/>
      <c r="P75" s="827"/>
    </row>
    <row r="76" spans="1:16" s="12" customFormat="1" ht="12.75">
      <c r="A76" s="961"/>
      <c r="B76" s="107" t="s">
        <v>670</v>
      </c>
      <c r="C76" s="107" t="s">
        <v>173</v>
      </c>
      <c r="D76" s="419">
        <f t="shared" si="12"/>
        <v>0</v>
      </c>
      <c r="E76" s="419">
        <f t="shared" si="13"/>
        <v>0</v>
      </c>
      <c r="F76" s="419">
        <f t="shared" si="14"/>
        <v>0</v>
      </c>
      <c r="G76" s="419">
        <f t="shared" si="15"/>
        <v>0</v>
      </c>
      <c r="H76" s="419">
        <f t="shared" si="16"/>
        <v>0</v>
      </c>
      <c r="I76" s="419"/>
      <c r="J76" s="419"/>
      <c r="K76" s="419"/>
      <c r="L76" s="425">
        <f t="shared" si="17"/>
        <v>0</v>
      </c>
      <c r="M76" s="419"/>
      <c r="N76" s="419"/>
      <c r="O76" s="419"/>
      <c r="P76" s="827"/>
    </row>
    <row r="77" spans="1:16" s="12" customFormat="1" ht="12.75">
      <c r="A77" s="962"/>
      <c r="B77" s="107" t="s">
        <v>672</v>
      </c>
      <c r="C77" s="107" t="s">
        <v>174</v>
      </c>
      <c r="D77" s="419">
        <f t="shared" si="12"/>
        <v>0</v>
      </c>
      <c r="E77" s="419">
        <f t="shared" si="13"/>
        <v>0</v>
      </c>
      <c r="F77" s="419">
        <f t="shared" si="14"/>
        <v>0</v>
      </c>
      <c r="G77" s="419">
        <f t="shared" si="15"/>
        <v>0</v>
      </c>
      <c r="H77" s="419">
        <f t="shared" si="16"/>
        <v>0</v>
      </c>
      <c r="I77" s="419"/>
      <c r="J77" s="419"/>
      <c r="K77" s="419"/>
      <c r="L77" s="425">
        <f t="shared" si="17"/>
        <v>0</v>
      </c>
      <c r="M77" s="419"/>
      <c r="N77" s="419"/>
      <c r="O77" s="419"/>
      <c r="P77" s="827"/>
    </row>
    <row r="78" spans="1:16" s="12" customFormat="1" ht="12.75">
      <c r="A78" s="960" t="s">
        <v>202</v>
      </c>
      <c r="B78" s="1086" t="s">
        <v>186</v>
      </c>
      <c r="C78" s="1086"/>
      <c r="D78" s="1086"/>
      <c r="E78" s="1086"/>
      <c r="F78" s="1086"/>
      <c r="G78" s="1086"/>
      <c r="H78" s="1086"/>
      <c r="I78" s="1086"/>
      <c r="J78" s="1086"/>
      <c r="K78" s="1086"/>
      <c r="L78" s="1086"/>
      <c r="M78" s="1086"/>
      <c r="N78" s="1086"/>
      <c r="O78" s="1086"/>
      <c r="P78" s="1130"/>
    </row>
    <row r="79" spans="1:16" s="12" customFormat="1" ht="12.75">
      <c r="A79" s="961"/>
      <c r="B79" s="107" t="s">
        <v>147</v>
      </c>
      <c r="C79" s="107"/>
      <c r="D79" s="107"/>
      <c r="E79" s="107"/>
      <c r="F79" s="107"/>
      <c r="G79" s="107"/>
      <c r="H79" s="107"/>
      <c r="I79" s="107"/>
      <c r="J79" s="107"/>
      <c r="K79" s="107"/>
      <c r="L79" s="292"/>
      <c r="M79" s="107"/>
      <c r="N79" s="107"/>
      <c r="O79" s="107"/>
      <c r="P79" s="822"/>
    </row>
    <row r="80" spans="1:16" s="12" customFormat="1" ht="12.75">
      <c r="A80" s="961"/>
      <c r="B80" s="107" t="s">
        <v>148</v>
      </c>
      <c r="C80" s="107"/>
      <c r="D80" s="107"/>
      <c r="E80" s="107"/>
      <c r="F80" s="107"/>
      <c r="G80" s="107"/>
      <c r="H80" s="107"/>
      <c r="I80" s="107"/>
      <c r="J80" s="107"/>
      <c r="K80" s="107"/>
      <c r="L80" s="292"/>
      <c r="M80" s="107"/>
      <c r="N80" s="107"/>
      <c r="O80" s="107"/>
      <c r="P80" s="822"/>
    </row>
    <row r="81" spans="1:16" s="12" customFormat="1" ht="12.75">
      <c r="A81" s="961"/>
      <c r="B81" s="689" t="s">
        <v>850</v>
      </c>
      <c r="C81" s="825" t="s">
        <v>149</v>
      </c>
      <c r="D81" s="826">
        <f>D82</f>
        <v>0</v>
      </c>
      <c r="E81" s="826">
        <f aca="true" t="shared" si="18" ref="E81:P81">E82</f>
        <v>0</v>
      </c>
      <c r="F81" s="826">
        <f t="shared" si="18"/>
        <v>0</v>
      </c>
      <c r="G81" s="826">
        <f t="shared" si="18"/>
        <v>0</v>
      </c>
      <c r="H81" s="826">
        <f t="shared" si="18"/>
        <v>0</v>
      </c>
      <c r="I81" s="826">
        <f t="shared" si="18"/>
        <v>0</v>
      </c>
      <c r="J81" s="826">
        <f t="shared" si="18"/>
        <v>0</v>
      </c>
      <c r="K81" s="826">
        <f t="shared" si="18"/>
        <v>0</v>
      </c>
      <c r="L81" s="826">
        <f t="shared" si="18"/>
        <v>0</v>
      </c>
      <c r="M81" s="826">
        <f t="shared" si="18"/>
        <v>0</v>
      </c>
      <c r="N81" s="826">
        <f t="shared" si="18"/>
        <v>0</v>
      </c>
      <c r="O81" s="826">
        <f t="shared" si="18"/>
        <v>0</v>
      </c>
      <c r="P81" s="1087">
        <f t="shared" si="18"/>
        <v>0</v>
      </c>
    </row>
    <row r="82" spans="1:16" s="12" customFormat="1" ht="12.75">
      <c r="A82" s="961"/>
      <c r="B82" s="825" t="s">
        <v>210</v>
      </c>
      <c r="C82" s="825"/>
      <c r="D82" s="826">
        <f>SUM(D83:D91)</f>
        <v>0</v>
      </c>
      <c r="E82" s="826">
        <f aca="true" t="shared" si="19" ref="E82:P82">SUM(E83:E91)</f>
        <v>0</v>
      </c>
      <c r="F82" s="826">
        <f t="shared" si="19"/>
        <v>0</v>
      </c>
      <c r="G82" s="826">
        <f t="shared" si="19"/>
        <v>0</v>
      </c>
      <c r="H82" s="826">
        <f t="shared" si="19"/>
        <v>0</v>
      </c>
      <c r="I82" s="826">
        <f t="shared" si="19"/>
        <v>0</v>
      </c>
      <c r="J82" s="826">
        <f t="shared" si="19"/>
        <v>0</v>
      </c>
      <c r="K82" s="826">
        <f t="shared" si="19"/>
        <v>0</v>
      </c>
      <c r="L82" s="826">
        <f t="shared" si="19"/>
        <v>0</v>
      </c>
      <c r="M82" s="826">
        <f t="shared" si="19"/>
        <v>0</v>
      </c>
      <c r="N82" s="826">
        <f t="shared" si="19"/>
        <v>0</v>
      </c>
      <c r="O82" s="826">
        <f t="shared" si="19"/>
        <v>0</v>
      </c>
      <c r="P82" s="1087">
        <f t="shared" si="19"/>
        <v>0</v>
      </c>
    </row>
    <row r="83" spans="1:16" s="12" customFormat="1" ht="12.75">
      <c r="A83" s="961"/>
      <c r="B83" s="107" t="s">
        <v>117</v>
      </c>
      <c r="C83" s="107" t="s">
        <v>211</v>
      </c>
      <c r="D83" s="419">
        <f>E83+F83</f>
        <v>0</v>
      </c>
      <c r="E83" s="419">
        <f>H83</f>
        <v>0</v>
      </c>
      <c r="F83" s="419">
        <f>L83</f>
        <v>0</v>
      </c>
      <c r="G83" s="419">
        <f>L83</f>
        <v>0</v>
      </c>
      <c r="H83" s="419">
        <f>K83</f>
        <v>0</v>
      </c>
      <c r="I83" s="419"/>
      <c r="J83" s="419"/>
      <c r="K83" s="419"/>
      <c r="L83" s="425">
        <f>P83</f>
        <v>0</v>
      </c>
      <c r="M83" s="419"/>
      <c r="N83" s="419"/>
      <c r="O83" s="419"/>
      <c r="P83" s="434">
        <v>0</v>
      </c>
    </row>
    <row r="84" spans="1:16" s="12" customFormat="1" ht="12.75">
      <c r="A84" s="961"/>
      <c r="B84" s="107" t="s">
        <v>471</v>
      </c>
      <c r="C84" s="107" t="s">
        <v>212</v>
      </c>
      <c r="D84" s="419">
        <f aca="true" t="shared" si="20" ref="D84:D91">E84+F84</f>
        <v>0</v>
      </c>
      <c r="E84" s="419">
        <f aca="true" t="shared" si="21" ref="E84:E91">H84</f>
        <v>0</v>
      </c>
      <c r="F84" s="419">
        <f aca="true" t="shared" si="22" ref="F84:F91">L84</f>
        <v>0</v>
      </c>
      <c r="G84" s="419">
        <f aca="true" t="shared" si="23" ref="G84:G91">L84</f>
        <v>0</v>
      </c>
      <c r="H84" s="419">
        <f aca="true" t="shared" si="24" ref="H84:H91">K84</f>
        <v>0</v>
      </c>
      <c r="I84" s="419"/>
      <c r="J84" s="419"/>
      <c r="K84" s="419"/>
      <c r="L84" s="425">
        <f aca="true" t="shared" si="25" ref="L84:L91">P84</f>
        <v>0</v>
      </c>
      <c r="M84" s="419"/>
      <c r="N84" s="419"/>
      <c r="O84" s="419"/>
      <c r="P84" s="434">
        <v>0</v>
      </c>
    </row>
    <row r="85" spans="1:16" s="12" customFormat="1" ht="12.75">
      <c r="A85" s="961"/>
      <c r="B85" s="107" t="s">
        <v>412</v>
      </c>
      <c r="C85" s="107" t="s">
        <v>213</v>
      </c>
      <c r="D85" s="419">
        <f t="shared" si="20"/>
        <v>0</v>
      </c>
      <c r="E85" s="419">
        <f t="shared" si="21"/>
        <v>0</v>
      </c>
      <c r="F85" s="419">
        <f t="shared" si="22"/>
        <v>0</v>
      </c>
      <c r="G85" s="419">
        <f t="shared" si="23"/>
        <v>0</v>
      </c>
      <c r="H85" s="419">
        <f t="shared" si="24"/>
        <v>0</v>
      </c>
      <c r="I85" s="419"/>
      <c r="J85" s="419"/>
      <c r="K85" s="419"/>
      <c r="L85" s="425">
        <f t="shared" si="25"/>
        <v>0</v>
      </c>
      <c r="M85" s="419"/>
      <c r="N85" s="419"/>
      <c r="O85" s="419"/>
      <c r="P85" s="434">
        <v>0</v>
      </c>
    </row>
    <row r="86" spans="1:16" s="12" customFormat="1" ht="12.75">
      <c r="A86" s="961"/>
      <c r="B86" s="107" t="s">
        <v>8</v>
      </c>
      <c r="C86" s="107" t="s">
        <v>214</v>
      </c>
      <c r="D86" s="419">
        <f t="shared" si="20"/>
        <v>0</v>
      </c>
      <c r="E86" s="419">
        <f t="shared" si="21"/>
        <v>0</v>
      </c>
      <c r="F86" s="419">
        <f t="shared" si="22"/>
        <v>0</v>
      </c>
      <c r="G86" s="419">
        <f t="shared" si="23"/>
        <v>0</v>
      </c>
      <c r="H86" s="419">
        <f t="shared" si="24"/>
        <v>0</v>
      </c>
      <c r="I86" s="419"/>
      <c r="J86" s="419"/>
      <c r="K86" s="419"/>
      <c r="L86" s="425">
        <f t="shared" si="25"/>
        <v>0</v>
      </c>
      <c r="M86" s="419"/>
      <c r="N86" s="419"/>
      <c r="O86" s="419"/>
      <c r="P86" s="434">
        <v>0</v>
      </c>
    </row>
    <row r="87" spans="1:16" s="12" customFormat="1" ht="12.75">
      <c r="A87" s="961"/>
      <c r="B87" s="107" t="s">
        <v>414</v>
      </c>
      <c r="C87" s="107" t="s">
        <v>170</v>
      </c>
      <c r="D87" s="419">
        <f t="shared" si="20"/>
        <v>0</v>
      </c>
      <c r="E87" s="419">
        <f t="shared" si="21"/>
        <v>0</v>
      </c>
      <c r="F87" s="419">
        <f t="shared" si="22"/>
        <v>0</v>
      </c>
      <c r="G87" s="419">
        <f t="shared" si="23"/>
        <v>0</v>
      </c>
      <c r="H87" s="419">
        <f t="shared" si="24"/>
        <v>0</v>
      </c>
      <c r="I87" s="419"/>
      <c r="J87" s="419"/>
      <c r="K87" s="419"/>
      <c r="L87" s="425">
        <f t="shared" si="25"/>
        <v>0</v>
      </c>
      <c r="M87" s="419"/>
      <c r="N87" s="419"/>
      <c r="O87" s="419"/>
      <c r="P87" s="434">
        <v>0</v>
      </c>
    </row>
    <row r="88" spans="1:16" s="12" customFormat="1" ht="12.75">
      <c r="A88" s="961"/>
      <c r="B88" s="107" t="s">
        <v>495</v>
      </c>
      <c r="C88" s="107" t="s">
        <v>172</v>
      </c>
      <c r="D88" s="419">
        <f t="shared" si="20"/>
        <v>0</v>
      </c>
      <c r="E88" s="419">
        <f t="shared" si="21"/>
        <v>0</v>
      </c>
      <c r="F88" s="419">
        <f t="shared" si="22"/>
        <v>0</v>
      </c>
      <c r="G88" s="419">
        <f t="shared" si="23"/>
        <v>0</v>
      </c>
      <c r="H88" s="419">
        <f t="shared" si="24"/>
        <v>0</v>
      </c>
      <c r="I88" s="419"/>
      <c r="J88" s="419"/>
      <c r="K88" s="419"/>
      <c r="L88" s="425">
        <f t="shared" si="25"/>
        <v>0</v>
      </c>
      <c r="M88" s="419"/>
      <c r="N88" s="419"/>
      <c r="O88" s="419"/>
      <c r="P88" s="434">
        <v>0</v>
      </c>
    </row>
    <row r="89" spans="1:16" s="12" customFormat="1" ht="12.75">
      <c r="A89" s="961"/>
      <c r="B89" s="107" t="s">
        <v>670</v>
      </c>
      <c r="C89" s="107" t="s">
        <v>173</v>
      </c>
      <c r="D89" s="419">
        <f t="shared" si="20"/>
        <v>0</v>
      </c>
      <c r="E89" s="419">
        <f t="shared" si="21"/>
        <v>0</v>
      </c>
      <c r="F89" s="419">
        <f t="shared" si="22"/>
        <v>0</v>
      </c>
      <c r="G89" s="419">
        <f t="shared" si="23"/>
        <v>0</v>
      </c>
      <c r="H89" s="419">
        <f t="shared" si="24"/>
        <v>0</v>
      </c>
      <c r="I89" s="419"/>
      <c r="J89" s="419"/>
      <c r="K89" s="419"/>
      <c r="L89" s="425">
        <f t="shared" si="25"/>
        <v>0</v>
      </c>
      <c r="M89" s="419"/>
      <c r="N89" s="419"/>
      <c r="O89" s="419"/>
      <c r="P89" s="434">
        <v>0</v>
      </c>
    </row>
    <row r="90" spans="1:16" s="12" customFormat="1" ht="12.75">
      <c r="A90" s="961"/>
      <c r="B90" s="107" t="s">
        <v>671</v>
      </c>
      <c r="C90" s="107" t="s">
        <v>118</v>
      </c>
      <c r="D90" s="419">
        <f t="shared" si="20"/>
        <v>0</v>
      </c>
      <c r="E90" s="419">
        <f t="shared" si="21"/>
        <v>0</v>
      </c>
      <c r="F90" s="419">
        <f t="shared" si="22"/>
        <v>0</v>
      </c>
      <c r="G90" s="419">
        <f t="shared" si="23"/>
        <v>0</v>
      </c>
      <c r="H90" s="419">
        <f t="shared" si="24"/>
        <v>0</v>
      </c>
      <c r="I90" s="419"/>
      <c r="J90" s="419"/>
      <c r="K90" s="419"/>
      <c r="L90" s="425">
        <f t="shared" si="25"/>
        <v>0</v>
      </c>
      <c r="M90" s="419"/>
      <c r="N90" s="419"/>
      <c r="O90" s="419"/>
      <c r="P90" s="434">
        <v>0</v>
      </c>
    </row>
    <row r="91" spans="1:16" s="12" customFormat="1" ht="12.75">
      <c r="A91" s="961"/>
      <c r="B91" s="107" t="s">
        <v>672</v>
      </c>
      <c r="C91" s="107" t="s">
        <v>174</v>
      </c>
      <c r="D91" s="419">
        <f t="shared" si="20"/>
        <v>0</v>
      </c>
      <c r="E91" s="419">
        <f t="shared" si="21"/>
        <v>0</v>
      </c>
      <c r="F91" s="419">
        <f t="shared" si="22"/>
        <v>0</v>
      </c>
      <c r="G91" s="419">
        <f t="shared" si="23"/>
        <v>0</v>
      </c>
      <c r="H91" s="419">
        <f t="shared" si="24"/>
        <v>0</v>
      </c>
      <c r="I91" s="419"/>
      <c r="J91" s="419"/>
      <c r="K91" s="419"/>
      <c r="L91" s="425">
        <f t="shared" si="25"/>
        <v>0</v>
      </c>
      <c r="M91" s="419"/>
      <c r="N91" s="419"/>
      <c r="O91" s="419"/>
      <c r="P91" s="434">
        <v>0</v>
      </c>
    </row>
    <row r="92" spans="1:17" s="12" customFormat="1" ht="13.5" customHeight="1">
      <c r="A92" s="976" t="s">
        <v>203</v>
      </c>
      <c r="B92" s="835" t="s">
        <v>85</v>
      </c>
      <c r="C92" s="836"/>
      <c r="D92" s="836"/>
      <c r="E92" s="836"/>
      <c r="F92" s="836"/>
      <c r="G92" s="836"/>
      <c r="H92" s="836"/>
      <c r="I92" s="836"/>
      <c r="J92" s="836"/>
      <c r="K92" s="836"/>
      <c r="L92" s="836"/>
      <c r="M92" s="836"/>
      <c r="N92" s="836"/>
      <c r="O92" s="836"/>
      <c r="P92" s="837"/>
      <c r="Q92" s="72"/>
    </row>
    <row r="93" spans="1:17" s="12" customFormat="1" ht="12.75">
      <c r="A93" s="976"/>
      <c r="B93" s="832" t="s">
        <v>86</v>
      </c>
      <c r="C93" s="833"/>
      <c r="D93" s="833"/>
      <c r="E93" s="833"/>
      <c r="F93" s="833"/>
      <c r="G93" s="833"/>
      <c r="H93" s="833"/>
      <c r="I93" s="833"/>
      <c r="J93" s="833"/>
      <c r="K93" s="833"/>
      <c r="L93" s="833"/>
      <c r="M93" s="833"/>
      <c r="N93" s="833"/>
      <c r="O93" s="833"/>
      <c r="P93" s="834"/>
      <c r="Q93" s="72"/>
    </row>
    <row r="94" spans="1:16" s="12" customFormat="1" ht="12.75">
      <c r="A94" s="976"/>
      <c r="B94" s="1089" t="s">
        <v>850</v>
      </c>
      <c r="C94" s="1088" t="s">
        <v>87</v>
      </c>
      <c r="D94" s="1127">
        <f>D95+D96</f>
        <v>27147.73</v>
      </c>
      <c r="E94" s="1127">
        <v>0</v>
      </c>
      <c r="F94" s="1127">
        <v>56697</v>
      </c>
      <c r="G94" s="1127">
        <v>45861</v>
      </c>
      <c r="H94" s="1127">
        <v>0</v>
      </c>
      <c r="I94" s="1127">
        <v>0</v>
      </c>
      <c r="J94" s="1127">
        <v>0</v>
      </c>
      <c r="K94" s="1127">
        <v>0</v>
      </c>
      <c r="L94" s="1127">
        <v>45861</v>
      </c>
      <c r="M94" s="1127">
        <v>0</v>
      </c>
      <c r="N94" s="1127">
        <v>0</v>
      </c>
      <c r="O94" s="1127">
        <v>0</v>
      </c>
      <c r="P94" s="1131">
        <v>45861</v>
      </c>
    </row>
    <row r="95" spans="1:16" s="12" customFormat="1" ht="12.75">
      <c r="A95" s="976"/>
      <c r="B95" s="689" t="s">
        <v>556</v>
      </c>
      <c r="C95" s="689"/>
      <c r="D95" s="1090">
        <f>E95+F95</f>
        <v>6570</v>
      </c>
      <c r="E95" s="1090">
        <f>H95</f>
        <v>0</v>
      </c>
      <c r="F95" s="1090">
        <f>L95</f>
        <v>6570</v>
      </c>
      <c r="G95" s="1090">
        <f>L95</f>
        <v>6570</v>
      </c>
      <c r="H95" s="1090">
        <f>K95</f>
        <v>0</v>
      </c>
      <c r="I95" s="1090"/>
      <c r="J95" s="1090"/>
      <c r="K95" s="1090"/>
      <c r="L95" s="1090">
        <f>P95</f>
        <v>6570</v>
      </c>
      <c r="M95" s="1090"/>
      <c r="N95" s="1090"/>
      <c r="O95" s="1090"/>
      <c r="P95" s="1091">
        <v>6570</v>
      </c>
    </row>
    <row r="96" spans="1:16" s="12" customFormat="1" ht="12.75">
      <c r="A96" s="976"/>
      <c r="B96" s="825" t="s">
        <v>207</v>
      </c>
      <c r="C96" s="825"/>
      <c r="D96" s="1127">
        <f>SUM(D97:D99)</f>
        <v>20577.73</v>
      </c>
      <c r="E96" s="1127">
        <f aca="true" t="shared" si="26" ref="E96:P96">SUM(E97:E99)</f>
        <v>0</v>
      </c>
      <c r="F96" s="1127">
        <f t="shared" si="26"/>
        <v>20577.73</v>
      </c>
      <c r="G96" s="1127">
        <f t="shared" si="26"/>
        <v>20577.73</v>
      </c>
      <c r="H96" s="1127">
        <f t="shared" si="26"/>
        <v>0</v>
      </c>
      <c r="I96" s="1127">
        <f t="shared" si="26"/>
        <v>0</v>
      </c>
      <c r="J96" s="1127">
        <f t="shared" si="26"/>
        <v>0</v>
      </c>
      <c r="K96" s="1127">
        <f t="shared" si="26"/>
        <v>0</v>
      </c>
      <c r="L96" s="1127">
        <f t="shared" si="26"/>
        <v>20577.73</v>
      </c>
      <c r="M96" s="1127">
        <f t="shared" si="26"/>
        <v>0</v>
      </c>
      <c r="N96" s="1127">
        <f t="shared" si="26"/>
        <v>0</v>
      </c>
      <c r="O96" s="1127">
        <f t="shared" si="26"/>
        <v>0</v>
      </c>
      <c r="P96" s="1131">
        <f t="shared" si="26"/>
        <v>20577.73</v>
      </c>
    </row>
    <row r="97" spans="1:16" s="12" customFormat="1" ht="12.75">
      <c r="A97" s="976"/>
      <c r="B97" s="690" t="s">
        <v>414</v>
      </c>
      <c r="C97" s="292" t="s">
        <v>47</v>
      </c>
      <c r="D97" s="423">
        <f>E97+F97</f>
        <v>311.89</v>
      </c>
      <c r="E97" s="423">
        <f>H97</f>
        <v>0</v>
      </c>
      <c r="F97" s="423">
        <f>L97</f>
        <v>311.89</v>
      </c>
      <c r="G97" s="423">
        <f>L97+H97</f>
        <v>311.89</v>
      </c>
      <c r="H97" s="423">
        <f>I97+J97+K97</f>
        <v>0</v>
      </c>
      <c r="I97" s="423"/>
      <c r="J97" s="423"/>
      <c r="K97" s="423"/>
      <c r="L97" s="423">
        <f>M97+N97+O97+P97</f>
        <v>311.89</v>
      </c>
      <c r="M97" s="423"/>
      <c r="N97" s="423"/>
      <c r="O97" s="423"/>
      <c r="P97" s="613">
        <v>311.89</v>
      </c>
    </row>
    <row r="98" spans="1:16" s="12" customFormat="1" ht="12.75">
      <c r="A98" s="976"/>
      <c r="B98" s="107" t="s">
        <v>495</v>
      </c>
      <c r="C98" s="107" t="s">
        <v>48</v>
      </c>
      <c r="D98" s="423">
        <f>E98+F98</f>
        <v>15491.61</v>
      </c>
      <c r="E98" s="423">
        <f>H98</f>
        <v>0</v>
      </c>
      <c r="F98" s="423">
        <f>L98</f>
        <v>15491.61</v>
      </c>
      <c r="G98" s="423">
        <f>L98+H98</f>
        <v>15491.61</v>
      </c>
      <c r="H98" s="423">
        <f>I98+J98+K98</f>
        <v>0</v>
      </c>
      <c r="I98" s="422"/>
      <c r="J98" s="422"/>
      <c r="K98" s="422"/>
      <c r="L98" s="423">
        <f>M98+N98+O98+P98</f>
        <v>15491.61</v>
      </c>
      <c r="M98" s="422"/>
      <c r="N98" s="422"/>
      <c r="O98" s="422"/>
      <c r="P98" s="613">
        <v>15491.61</v>
      </c>
    </row>
    <row r="99" spans="1:16" s="12" customFormat="1" ht="12.75">
      <c r="A99" s="976"/>
      <c r="B99" s="107" t="s">
        <v>91</v>
      </c>
      <c r="C99" s="107" t="s">
        <v>49</v>
      </c>
      <c r="D99" s="423">
        <f>E99+F99</f>
        <v>4774.23</v>
      </c>
      <c r="E99" s="423">
        <f>H99</f>
        <v>0</v>
      </c>
      <c r="F99" s="423">
        <f>L99</f>
        <v>4774.23</v>
      </c>
      <c r="G99" s="423">
        <f>L99+H99</f>
        <v>4774.23</v>
      </c>
      <c r="H99" s="423">
        <f>I99+J99+K99</f>
        <v>0</v>
      </c>
      <c r="I99" s="422"/>
      <c r="J99" s="422"/>
      <c r="K99" s="422"/>
      <c r="L99" s="423">
        <f>M99+N99+O99+P99</f>
        <v>4774.23</v>
      </c>
      <c r="M99" s="422"/>
      <c r="N99" s="422"/>
      <c r="O99" s="422"/>
      <c r="P99" s="613">
        <v>4774.23</v>
      </c>
    </row>
    <row r="100" spans="1:16" s="12" customFormat="1" ht="17.25" customHeight="1" thickBot="1">
      <c r="A100" s="823"/>
      <c r="B100" s="824" t="s">
        <v>559</v>
      </c>
      <c r="C100" s="824"/>
      <c r="D100" s="1092">
        <f>D17+D20</f>
        <v>964601.1199999999</v>
      </c>
      <c r="E100" s="1092">
        <f aca="true" t="shared" si="27" ref="E100:P100">E17+E20</f>
        <v>429872.85</v>
      </c>
      <c r="F100" s="1092">
        <f t="shared" si="27"/>
        <v>534728.27</v>
      </c>
      <c r="G100" s="1092">
        <f t="shared" si="27"/>
        <v>964601.1199999999</v>
      </c>
      <c r="H100" s="1092">
        <f t="shared" si="27"/>
        <v>429872.85</v>
      </c>
      <c r="I100" s="1092">
        <f t="shared" si="27"/>
        <v>0</v>
      </c>
      <c r="J100" s="1092">
        <f t="shared" si="27"/>
        <v>0</v>
      </c>
      <c r="K100" s="1092">
        <f t="shared" si="27"/>
        <v>429872.85</v>
      </c>
      <c r="L100" s="1092">
        <f t="shared" si="27"/>
        <v>534728.27</v>
      </c>
      <c r="M100" s="1092">
        <f t="shared" si="27"/>
        <v>446475.79</v>
      </c>
      <c r="N100" s="1092">
        <f t="shared" si="27"/>
        <v>0</v>
      </c>
      <c r="O100" s="1092">
        <f t="shared" si="27"/>
        <v>0</v>
      </c>
      <c r="P100" s="1093">
        <f t="shared" si="27"/>
        <v>88252.48</v>
      </c>
    </row>
    <row r="101" spans="1:16" ht="12.75" customHeight="1">
      <c r="A101" s="53"/>
      <c r="B101" s="42"/>
      <c r="C101" s="42"/>
      <c r="D101" s="75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ht="11.25" customHeight="1">
      <c r="A102" s="5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70"/>
      <c r="M102" s="68"/>
      <c r="N102" s="841" t="s">
        <v>392</v>
      </c>
      <c r="O102" s="841"/>
      <c r="P102" s="42"/>
    </row>
    <row r="103" spans="1:16" ht="13.5" customHeight="1">
      <c r="A103" s="5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21"/>
      <c r="N103" s="42"/>
      <c r="O103" s="42"/>
      <c r="P103" s="42"/>
    </row>
    <row r="104" spans="1:15" ht="12.75">
      <c r="A104" s="12"/>
      <c r="N104" s="841" t="s">
        <v>336</v>
      </c>
      <c r="O104" s="841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</sheetData>
  <mergeCells count="45">
    <mergeCell ref="N1:P1"/>
    <mergeCell ref="E4:F4"/>
    <mergeCell ref="A2:P2"/>
    <mergeCell ref="A4:A9"/>
    <mergeCell ref="E5:E9"/>
    <mergeCell ref="F5:F9"/>
    <mergeCell ref="M8:P8"/>
    <mergeCell ref="L8:L9"/>
    <mergeCell ref="L7:P7"/>
    <mergeCell ref="I8:K8"/>
    <mergeCell ref="D4:D9"/>
    <mergeCell ref="C4:C9"/>
    <mergeCell ref="B4:B9"/>
    <mergeCell ref="N102:O102"/>
    <mergeCell ref="G4:P4"/>
    <mergeCell ref="G6:G9"/>
    <mergeCell ref="H8:H9"/>
    <mergeCell ref="H7:K7"/>
    <mergeCell ref="G5:P5"/>
    <mergeCell ref="B12:P12"/>
    <mergeCell ref="A92:A99"/>
    <mergeCell ref="A12:A19"/>
    <mergeCell ref="B13:P13"/>
    <mergeCell ref="A48:A56"/>
    <mergeCell ref="B14:P14"/>
    <mergeCell ref="A21:A47"/>
    <mergeCell ref="I61:K61"/>
    <mergeCell ref="N104:O104"/>
    <mergeCell ref="C57:C62"/>
    <mergeCell ref="D57:D62"/>
    <mergeCell ref="G57:P57"/>
    <mergeCell ref="E58:E62"/>
    <mergeCell ref="F58:F62"/>
    <mergeCell ref="E57:F57"/>
    <mergeCell ref="G58:P58"/>
    <mergeCell ref="G59:G62"/>
    <mergeCell ref="H60:K60"/>
    <mergeCell ref="A64:A77"/>
    <mergeCell ref="A78:A91"/>
    <mergeCell ref="A57:A62"/>
    <mergeCell ref="B57:B62"/>
    <mergeCell ref="L60:P60"/>
    <mergeCell ref="H61:H62"/>
    <mergeCell ref="L61:L62"/>
    <mergeCell ref="M61:P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rowBreaks count="1" manualBreakCount="1">
    <brk id="56" max="1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9">
      <selection activeCell="E10" sqref="E10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12.125" style="0" customWidth="1"/>
    <col min="4" max="4" width="19.75390625" style="0" customWidth="1"/>
    <col min="5" max="5" width="21.0039062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681" t="s">
        <v>319</v>
      </c>
      <c r="F2" s="302"/>
      <c r="G2" s="58"/>
      <c r="H2" s="58"/>
    </row>
    <row r="3" spans="1:11" ht="46.5" customHeight="1">
      <c r="A3" s="248"/>
      <c r="B3" s="987" t="s">
        <v>337</v>
      </c>
      <c r="C3" s="988"/>
      <c r="D3" s="988"/>
      <c r="E3" s="988"/>
      <c r="F3" s="248"/>
      <c r="G3" s="248"/>
      <c r="H3" s="248"/>
      <c r="I3" s="248"/>
      <c r="J3" s="248"/>
      <c r="K3" s="248"/>
    </row>
    <row r="4" ht="21.75" customHeight="1" thickBot="1">
      <c r="B4" s="30"/>
    </row>
    <row r="5" spans="1:11" ht="24.75" customHeight="1">
      <c r="A5" s="990" t="s">
        <v>786</v>
      </c>
      <c r="B5" s="997" t="s">
        <v>787</v>
      </c>
      <c r="C5" s="995" t="s">
        <v>788</v>
      </c>
      <c r="D5" s="992" t="s">
        <v>386</v>
      </c>
      <c r="E5" s="999" t="s">
        <v>489</v>
      </c>
      <c r="F5" s="144"/>
      <c r="G5" s="25"/>
      <c r="H5" s="25"/>
      <c r="I5" s="994"/>
      <c r="J5" s="994"/>
      <c r="K5" s="994"/>
    </row>
    <row r="6" spans="1:11" ht="18.75" customHeight="1">
      <c r="A6" s="991"/>
      <c r="B6" s="998"/>
      <c r="C6" s="996"/>
      <c r="D6" s="993"/>
      <c r="E6" s="1000"/>
      <c r="F6" s="144"/>
      <c r="G6" s="25"/>
      <c r="H6" s="25"/>
      <c r="I6" s="994"/>
      <c r="J6" s="994"/>
      <c r="K6" s="994"/>
    </row>
    <row r="7" spans="1:8" ht="13.5" customHeight="1">
      <c r="A7" s="313">
        <v>1</v>
      </c>
      <c r="B7" s="314">
        <v>2</v>
      </c>
      <c r="C7" s="340">
        <v>3</v>
      </c>
      <c r="D7" s="341">
        <v>5</v>
      </c>
      <c r="E7" s="342">
        <v>6</v>
      </c>
      <c r="F7" s="147"/>
      <c r="G7" s="59"/>
      <c r="H7" s="59"/>
    </row>
    <row r="8" spans="1:8" ht="21.75" customHeight="1">
      <c r="A8" s="249" t="s">
        <v>789</v>
      </c>
      <c r="B8" s="331" t="s">
        <v>790</v>
      </c>
      <c r="C8" s="335"/>
      <c r="D8" s="329">
        <f>'Z 1. 1'!F167</f>
        <v>35404441</v>
      </c>
      <c r="E8" s="366">
        <f>'Z 1. 1'!G167</f>
        <v>19051584.12</v>
      </c>
      <c r="F8" s="326"/>
      <c r="G8" s="12"/>
      <c r="H8" s="12"/>
    </row>
    <row r="9" spans="1:8" ht="22.5" customHeight="1">
      <c r="A9" s="249" t="s">
        <v>791</v>
      </c>
      <c r="B9" s="331" t="s">
        <v>792</v>
      </c>
      <c r="C9" s="335"/>
      <c r="D9" s="329">
        <f>'Z 1. 2 '!D665</f>
        <v>35871731</v>
      </c>
      <c r="E9" s="366">
        <f>'Z 1. 2 '!E665</f>
        <v>17222964.150000002</v>
      </c>
      <c r="F9" s="326"/>
      <c r="G9" s="12"/>
      <c r="H9" s="12"/>
    </row>
    <row r="10" spans="1:8" ht="21" customHeight="1">
      <c r="A10" s="18"/>
      <c r="B10" s="243" t="s">
        <v>793</v>
      </c>
      <c r="C10" s="6"/>
      <c r="D10" s="247">
        <f>D8-D9</f>
        <v>-467290</v>
      </c>
      <c r="E10" s="360">
        <f>E8-E9</f>
        <v>1828619.9699999988</v>
      </c>
      <c r="F10" s="327"/>
      <c r="G10" s="12"/>
      <c r="H10" s="12"/>
    </row>
    <row r="11" spans="1:8" ht="25.5" customHeight="1">
      <c r="A11" s="242"/>
      <c r="B11" s="332" t="s">
        <v>272</v>
      </c>
      <c r="C11" s="336"/>
      <c r="D11" s="247">
        <f>D12-D22</f>
        <v>467290</v>
      </c>
      <c r="E11" s="360">
        <f>E12-E22</f>
        <v>-1084732.6099999999</v>
      </c>
      <c r="F11" s="327"/>
      <c r="G11" s="12"/>
      <c r="H11" s="12"/>
    </row>
    <row r="12" spans="1:8" ht="20.25" customHeight="1">
      <c r="A12" s="241" t="s">
        <v>794</v>
      </c>
      <c r="B12" s="331" t="s">
        <v>795</v>
      </c>
      <c r="C12" s="337"/>
      <c r="D12" s="246">
        <f>D13+D14+D15+D16+D17+D18+D19+D20+D21</f>
        <v>4539441</v>
      </c>
      <c r="E12" s="359">
        <f>E13+E14+E15+E16+E17+E18+E20+E21</f>
        <v>485145.6</v>
      </c>
      <c r="F12" s="328"/>
      <c r="G12" s="22"/>
      <c r="H12" s="22"/>
    </row>
    <row r="13" spans="1:8" ht="25.5" customHeight="1">
      <c r="A13" s="18" t="s">
        <v>796</v>
      </c>
      <c r="B13" s="243" t="s">
        <v>80</v>
      </c>
      <c r="C13" s="334" t="s">
        <v>273</v>
      </c>
      <c r="D13" s="247">
        <v>383850</v>
      </c>
      <c r="E13" s="360">
        <v>0</v>
      </c>
      <c r="F13" s="325"/>
      <c r="G13" s="12"/>
      <c r="H13" s="12"/>
    </row>
    <row r="14" spans="1:8" ht="16.5" customHeight="1">
      <c r="A14" s="18" t="s">
        <v>797</v>
      </c>
      <c r="B14" s="243" t="s">
        <v>798</v>
      </c>
      <c r="C14" s="334" t="s">
        <v>273</v>
      </c>
      <c r="D14" s="247">
        <v>0</v>
      </c>
      <c r="E14" s="360">
        <v>0</v>
      </c>
      <c r="F14" s="325"/>
      <c r="G14" s="12"/>
      <c r="H14" s="12"/>
    </row>
    <row r="15" spans="1:8" ht="36.75" customHeight="1">
      <c r="A15" s="18" t="s">
        <v>799</v>
      </c>
      <c r="B15" s="243" t="s">
        <v>1006</v>
      </c>
      <c r="C15" s="334" t="s">
        <v>1002</v>
      </c>
      <c r="D15" s="247"/>
      <c r="E15" s="360">
        <v>179554.68</v>
      </c>
      <c r="F15" s="325"/>
      <c r="G15" s="12"/>
      <c r="H15" s="12"/>
    </row>
    <row r="16" spans="1:8" ht="16.5" customHeight="1">
      <c r="A16" s="18" t="s">
        <v>801</v>
      </c>
      <c r="B16" s="243" t="s">
        <v>800</v>
      </c>
      <c r="C16" s="334" t="s">
        <v>274</v>
      </c>
      <c r="D16" s="247">
        <v>0</v>
      </c>
      <c r="E16" s="360"/>
      <c r="F16" s="325"/>
      <c r="G16" s="12"/>
      <c r="H16" s="12"/>
    </row>
    <row r="17" spans="1:8" ht="26.25" customHeight="1">
      <c r="A17" s="18" t="s">
        <v>803</v>
      </c>
      <c r="B17" s="243" t="s">
        <v>802</v>
      </c>
      <c r="C17" s="334" t="s">
        <v>275</v>
      </c>
      <c r="D17" s="247">
        <v>0</v>
      </c>
      <c r="E17" s="360"/>
      <c r="F17" s="325"/>
      <c r="G17" s="12"/>
      <c r="H17" s="12"/>
    </row>
    <row r="18" spans="1:8" ht="18.75" customHeight="1">
      <c r="A18" s="18" t="s">
        <v>818</v>
      </c>
      <c r="B18" s="243" t="s">
        <v>807</v>
      </c>
      <c r="C18" s="334" t="s">
        <v>276</v>
      </c>
      <c r="D18" s="247">
        <v>0</v>
      </c>
      <c r="E18" s="360"/>
      <c r="F18" s="325"/>
      <c r="G18" s="12"/>
      <c r="H18" s="12"/>
    </row>
    <row r="19" spans="1:8" ht="24" customHeight="1">
      <c r="A19" s="18" t="s">
        <v>819</v>
      </c>
      <c r="B19" s="243" t="s">
        <v>96</v>
      </c>
      <c r="C19" s="334" t="s">
        <v>97</v>
      </c>
      <c r="D19" s="247">
        <v>3850000</v>
      </c>
      <c r="E19" s="360">
        <v>0</v>
      </c>
      <c r="F19" s="325"/>
      <c r="G19" s="12"/>
      <c r="H19" s="12"/>
    </row>
    <row r="20" spans="1:8" ht="23.25" customHeight="1">
      <c r="A20" s="18" t="s">
        <v>809</v>
      </c>
      <c r="B20" s="243" t="s">
        <v>808</v>
      </c>
      <c r="C20" s="334" t="s">
        <v>277</v>
      </c>
      <c r="D20" s="247">
        <v>0</v>
      </c>
      <c r="E20" s="360"/>
      <c r="F20" s="325"/>
      <c r="G20" s="12"/>
      <c r="H20" s="12"/>
    </row>
    <row r="21" spans="1:8" ht="21.75" customHeight="1">
      <c r="A21" s="18" t="s">
        <v>922</v>
      </c>
      <c r="B21" s="243" t="s">
        <v>810</v>
      </c>
      <c r="C21" s="334" t="s">
        <v>274</v>
      </c>
      <c r="D21" s="247">
        <v>305591</v>
      </c>
      <c r="E21" s="360">
        <v>305590.92</v>
      </c>
      <c r="F21" s="327"/>
      <c r="G21" s="12"/>
      <c r="H21" s="12"/>
    </row>
    <row r="22" spans="1:8" ht="21" customHeight="1">
      <c r="A22" s="241" t="s">
        <v>811</v>
      </c>
      <c r="B22" s="331" t="s">
        <v>812</v>
      </c>
      <c r="C22" s="338"/>
      <c r="D22" s="246">
        <f>D23+D24+D25+D26+D27+D28+D29</f>
        <v>4072151</v>
      </c>
      <c r="E22" s="359">
        <f>E23+E24+E25+E26+E27+E28+E29</f>
        <v>1569878.21</v>
      </c>
      <c r="F22" s="328"/>
      <c r="G22" s="22"/>
      <c r="H22" s="22"/>
    </row>
    <row r="23" spans="1:8" ht="15.75" customHeight="1">
      <c r="A23" s="18" t="s">
        <v>796</v>
      </c>
      <c r="B23" s="243" t="s">
        <v>813</v>
      </c>
      <c r="C23" s="334" t="s">
        <v>278</v>
      </c>
      <c r="D23" s="247">
        <v>3147821</v>
      </c>
      <c r="E23" s="360">
        <v>657547.96</v>
      </c>
      <c r="F23" s="325"/>
      <c r="G23" s="12"/>
      <c r="H23" s="12"/>
    </row>
    <row r="24" spans="1:8" ht="15.75" customHeight="1">
      <c r="A24" s="18" t="s">
        <v>797</v>
      </c>
      <c r="B24" s="243" t="s">
        <v>814</v>
      </c>
      <c r="C24" s="334" t="s">
        <v>279</v>
      </c>
      <c r="D24" s="247">
        <v>100000</v>
      </c>
      <c r="E24" s="360">
        <v>100000</v>
      </c>
      <c r="F24" s="325"/>
      <c r="G24" s="12"/>
      <c r="H24" s="12"/>
    </row>
    <row r="25" spans="1:8" ht="15.75" customHeight="1">
      <c r="A25" s="18" t="s">
        <v>799</v>
      </c>
      <c r="B25" s="243" t="s">
        <v>584</v>
      </c>
      <c r="C25" s="334" t="s">
        <v>278</v>
      </c>
      <c r="D25" s="247">
        <v>48000</v>
      </c>
      <c r="E25" s="360">
        <v>36000</v>
      </c>
      <c r="F25" s="325"/>
      <c r="G25" s="12"/>
      <c r="H25" s="12"/>
    </row>
    <row r="26" spans="1:8" ht="47.25" customHeight="1">
      <c r="A26" s="18" t="s">
        <v>801</v>
      </c>
      <c r="B26" s="243" t="s">
        <v>554</v>
      </c>
      <c r="C26" s="334" t="s">
        <v>1007</v>
      </c>
      <c r="D26" s="247">
        <v>776330</v>
      </c>
      <c r="E26" s="360">
        <v>776330.25</v>
      </c>
      <c r="F26" s="325"/>
      <c r="G26" s="12"/>
      <c r="H26" s="12"/>
    </row>
    <row r="27" spans="1:14" ht="18" customHeight="1">
      <c r="A27" s="18" t="s">
        <v>803</v>
      </c>
      <c r="B27" s="243" t="s">
        <v>815</v>
      </c>
      <c r="C27" s="334" t="s">
        <v>280</v>
      </c>
      <c r="D27" s="247">
        <v>0</v>
      </c>
      <c r="E27" s="360"/>
      <c r="F27" s="325"/>
      <c r="G27" s="12"/>
      <c r="H27" s="12"/>
      <c r="N27" s="12"/>
    </row>
    <row r="28" spans="1:8" ht="19.5" customHeight="1">
      <c r="A28" s="18" t="s">
        <v>818</v>
      </c>
      <c r="B28" s="243" t="s">
        <v>816</v>
      </c>
      <c r="C28" s="334" t="s">
        <v>281</v>
      </c>
      <c r="D28" s="247">
        <v>0</v>
      </c>
      <c r="E28" s="360"/>
      <c r="F28" s="325"/>
      <c r="G28" s="12"/>
      <c r="H28" s="12"/>
    </row>
    <row r="29" spans="1:8" ht="21" customHeight="1" thickBot="1">
      <c r="A29" s="14" t="s">
        <v>819</v>
      </c>
      <c r="B29" s="333" t="s">
        <v>817</v>
      </c>
      <c r="C29" s="339" t="s">
        <v>282</v>
      </c>
      <c r="D29" s="330">
        <v>0</v>
      </c>
      <c r="E29" s="362"/>
      <c r="F29" s="325"/>
      <c r="G29" s="12"/>
      <c r="H29" s="12"/>
    </row>
    <row r="30" spans="4:5" ht="21.75" customHeight="1">
      <c r="D30" s="989" t="s">
        <v>392</v>
      </c>
      <c r="E30" s="989"/>
    </row>
    <row r="31" spans="4:5" ht="24" customHeight="1">
      <c r="D31" s="878" t="s">
        <v>393</v>
      </c>
      <c r="E31" s="878"/>
    </row>
    <row r="32" ht="33.75" customHeight="1"/>
    <row r="33" ht="14.25" customHeight="1"/>
  </sheetData>
  <mergeCells count="9">
    <mergeCell ref="I5:K6"/>
    <mergeCell ref="C5:C6"/>
    <mergeCell ref="B5:B6"/>
    <mergeCell ref="E5:E6"/>
    <mergeCell ref="B3:E3"/>
    <mergeCell ref="D30:E30"/>
    <mergeCell ref="D31:E31"/>
    <mergeCell ref="A5:A6"/>
    <mergeCell ref="D5:D6"/>
  </mergeCells>
  <printOptions/>
  <pageMargins left="0.472440944881889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1"/>
  <sheetViews>
    <sheetView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2.125" style="0" customWidth="1"/>
    <col min="5" max="5" width="12.375" style="0" customWidth="1"/>
    <col min="6" max="6" width="12.00390625" style="0" customWidth="1"/>
    <col min="7" max="8" width="12.625" style="0" customWidth="1"/>
    <col min="9" max="9" width="11.75390625" style="0" customWidth="1"/>
    <col min="10" max="11" width="12.625" style="0" customWidth="1"/>
    <col min="12" max="12" width="11.00390625" style="0" customWidth="1"/>
    <col min="13" max="13" width="11.375" style="0" customWidth="1"/>
  </cols>
  <sheetData>
    <row r="1" spans="5:13" ht="18" customHeight="1">
      <c r="E1" s="1008" t="s">
        <v>320</v>
      </c>
      <c r="F1" s="1008"/>
      <c r="G1" s="1008"/>
      <c r="H1" s="1008"/>
      <c r="I1" s="1008"/>
      <c r="J1" s="1008"/>
      <c r="K1" s="1008"/>
      <c r="L1" s="1008"/>
      <c r="M1" s="1008"/>
    </row>
    <row r="2" ht="3" customHeight="1" hidden="1"/>
    <row r="3" ht="12.75" hidden="1"/>
    <row r="4" ht="12.75" hidden="1"/>
    <row r="5" spans="1:13" ht="19.5" customHeight="1">
      <c r="A5" s="1009" t="s">
        <v>297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</row>
    <row r="6" s="12" customFormat="1" ht="10.5" customHeight="1" thickBot="1"/>
    <row r="7" spans="1:13" ht="12.75">
      <c r="A7" s="1016" t="s">
        <v>748</v>
      </c>
      <c r="B7" s="1017"/>
      <c r="C7" s="1017"/>
      <c r="D7" s="1014" t="s">
        <v>749</v>
      </c>
      <c r="E7" s="1006" t="s">
        <v>298</v>
      </c>
      <c r="F7" s="1006" t="s">
        <v>299</v>
      </c>
      <c r="G7" s="1002" t="s">
        <v>300</v>
      </c>
      <c r="H7" s="1002" t="s">
        <v>295</v>
      </c>
      <c r="I7" s="1004" t="s">
        <v>727</v>
      </c>
      <c r="J7" s="1004"/>
      <c r="K7" s="1004"/>
      <c r="L7" s="1004"/>
      <c r="M7" s="1012" t="s">
        <v>254</v>
      </c>
    </row>
    <row r="8" spans="1:13" ht="12.75" customHeight="1">
      <c r="A8" s="189"/>
      <c r="B8" s="186"/>
      <c r="C8" s="186"/>
      <c r="D8" s="1015"/>
      <c r="E8" s="1007"/>
      <c r="F8" s="1007"/>
      <c r="G8" s="1003"/>
      <c r="H8" s="1003"/>
      <c r="I8" s="1018" t="s">
        <v>19</v>
      </c>
      <c r="J8" s="1019" t="s">
        <v>783</v>
      </c>
      <c r="K8" s="1019"/>
      <c r="L8" s="1019"/>
      <c r="M8" s="1013"/>
    </row>
    <row r="9" spans="1:13" ht="32.25" customHeight="1">
      <c r="A9" s="190" t="s">
        <v>751</v>
      </c>
      <c r="B9" s="185" t="s">
        <v>752</v>
      </c>
      <c r="C9" s="185" t="s">
        <v>108</v>
      </c>
      <c r="D9" s="1015"/>
      <c r="E9" s="1007"/>
      <c r="F9" s="1007"/>
      <c r="G9" s="1003"/>
      <c r="H9" s="1003"/>
      <c r="I9" s="1018"/>
      <c r="J9" s="188" t="s">
        <v>541</v>
      </c>
      <c r="K9" s="187" t="s">
        <v>853</v>
      </c>
      <c r="L9" s="187" t="s">
        <v>901</v>
      </c>
      <c r="M9" s="1013"/>
    </row>
    <row r="10" spans="1:13" ht="11.25" customHeight="1">
      <c r="A10" s="313">
        <v>1</v>
      </c>
      <c r="B10" s="314">
        <v>2</v>
      </c>
      <c r="C10" s="314">
        <v>3</v>
      </c>
      <c r="D10" s="314">
        <v>4</v>
      </c>
      <c r="E10" s="314">
        <v>5</v>
      </c>
      <c r="F10" s="314">
        <v>6</v>
      </c>
      <c r="G10" s="314">
        <v>7</v>
      </c>
      <c r="H10" s="314">
        <v>8</v>
      </c>
      <c r="I10" s="314">
        <v>9</v>
      </c>
      <c r="J10" s="314">
        <v>10</v>
      </c>
      <c r="K10" s="314">
        <v>11</v>
      </c>
      <c r="L10" s="314">
        <v>12</v>
      </c>
      <c r="M10" s="184">
        <v>14</v>
      </c>
    </row>
    <row r="11" spans="1:14" ht="17.25" customHeight="1">
      <c r="A11" s="271" t="s">
        <v>753</v>
      </c>
      <c r="B11" s="1020" t="s">
        <v>754</v>
      </c>
      <c r="C11" s="1020"/>
      <c r="D11" s="1020"/>
      <c r="E11" s="738">
        <f>E12+E13</f>
        <v>126000</v>
      </c>
      <c r="F11" s="792">
        <f>SUM(F12:F16)</f>
        <v>157283.11000000002</v>
      </c>
      <c r="G11" s="738">
        <v>0</v>
      </c>
      <c r="H11" s="738">
        <v>0</v>
      </c>
      <c r="I11" s="738"/>
      <c r="J11" s="738"/>
      <c r="K11" s="738"/>
      <c r="L11" s="738"/>
      <c r="M11" s="739">
        <f>M12+M13+M14+M15+M16</f>
        <v>221050.51</v>
      </c>
      <c r="N11" t="s">
        <v>53</v>
      </c>
    </row>
    <row r="12" spans="1:13" ht="21" customHeight="1">
      <c r="A12" s="273" t="s">
        <v>109</v>
      </c>
      <c r="B12" s="793" t="s">
        <v>1000</v>
      </c>
      <c r="C12" s="274"/>
      <c r="D12" s="274" t="s">
        <v>1001</v>
      </c>
      <c r="E12" s="740">
        <v>0</v>
      </c>
      <c r="F12" s="746">
        <v>375.43</v>
      </c>
      <c r="G12" s="741">
        <v>0</v>
      </c>
      <c r="H12" s="741"/>
      <c r="I12" s="741"/>
      <c r="J12" s="741"/>
      <c r="K12" s="741"/>
      <c r="L12" s="741"/>
      <c r="M12" s="742">
        <v>506.04</v>
      </c>
    </row>
    <row r="13" spans="1:13" ht="25.5">
      <c r="A13" s="273">
        <v>700</v>
      </c>
      <c r="B13" s="793">
        <v>70005</v>
      </c>
      <c r="C13" s="793">
        <v>2350</v>
      </c>
      <c r="D13" s="276" t="s">
        <v>447</v>
      </c>
      <c r="E13" s="791">
        <v>126000</v>
      </c>
      <c r="F13" s="746">
        <v>151968.78</v>
      </c>
      <c r="G13" s="741">
        <v>0</v>
      </c>
      <c r="H13" s="741"/>
      <c r="I13" s="741"/>
      <c r="J13" s="741"/>
      <c r="K13" s="741"/>
      <c r="L13" s="741"/>
      <c r="M13" s="742">
        <v>204371.7</v>
      </c>
    </row>
    <row r="14" spans="1:13" ht="18.75" customHeight="1">
      <c r="A14" s="273"/>
      <c r="B14" s="793">
        <v>71015</v>
      </c>
      <c r="C14" s="274"/>
      <c r="D14" s="276" t="s">
        <v>456</v>
      </c>
      <c r="E14" s="740"/>
      <c r="F14" s="746">
        <v>4846.54</v>
      </c>
      <c r="G14" s="741"/>
      <c r="H14" s="741"/>
      <c r="I14" s="741"/>
      <c r="J14" s="741"/>
      <c r="K14" s="741"/>
      <c r="L14" s="741"/>
      <c r="M14" s="742">
        <v>15224.96</v>
      </c>
    </row>
    <row r="15" spans="1:13" ht="24" customHeight="1">
      <c r="A15" s="273"/>
      <c r="B15" s="793">
        <v>75011</v>
      </c>
      <c r="C15" s="274"/>
      <c r="D15" s="276" t="s">
        <v>461</v>
      </c>
      <c r="E15" s="740"/>
      <c r="F15" s="746">
        <v>31.64</v>
      </c>
      <c r="G15" s="741"/>
      <c r="H15" s="741"/>
      <c r="I15" s="741"/>
      <c r="J15" s="741"/>
      <c r="K15" s="741"/>
      <c r="L15" s="741"/>
      <c r="M15" s="742">
        <v>47.81</v>
      </c>
    </row>
    <row r="16" spans="1:13" ht="31.5" customHeight="1">
      <c r="A16" s="273"/>
      <c r="B16" s="793">
        <v>75411</v>
      </c>
      <c r="C16" s="274"/>
      <c r="D16" s="276" t="s">
        <v>772</v>
      </c>
      <c r="E16" s="740"/>
      <c r="F16" s="746">
        <v>60.72</v>
      </c>
      <c r="G16" s="741"/>
      <c r="H16" s="741"/>
      <c r="I16" s="741"/>
      <c r="J16" s="741"/>
      <c r="K16" s="741"/>
      <c r="L16" s="741"/>
      <c r="M16" s="742">
        <v>900</v>
      </c>
    </row>
    <row r="17" spans="1:13" ht="28.5" customHeight="1">
      <c r="A17" s="271" t="s">
        <v>755</v>
      </c>
      <c r="B17" s="1005" t="s">
        <v>756</v>
      </c>
      <c r="C17" s="1005"/>
      <c r="D17" s="1005"/>
      <c r="E17" s="1005"/>
      <c r="F17" s="1005"/>
      <c r="G17" s="1005"/>
      <c r="H17" s="277"/>
      <c r="I17" s="277"/>
      <c r="J17" s="277"/>
      <c r="K17" s="277"/>
      <c r="L17" s="277"/>
      <c r="M17" s="278"/>
    </row>
    <row r="18" spans="1:13" ht="30.75" customHeight="1">
      <c r="A18" s="279" t="s">
        <v>109</v>
      </c>
      <c r="B18" s="280" t="s">
        <v>427</v>
      </c>
      <c r="C18" s="260" t="s">
        <v>571</v>
      </c>
      <c r="D18" s="281" t="s">
        <v>757</v>
      </c>
      <c r="E18" s="260">
        <f>'Z 1. 1'!F11</f>
        <v>45000</v>
      </c>
      <c r="F18" s="743">
        <f>'Z 1. 1'!G11</f>
        <v>27000</v>
      </c>
      <c r="G18" s="260">
        <f aca="true" t="shared" si="0" ref="G18:M18">G19</f>
        <v>45000</v>
      </c>
      <c r="H18" s="743">
        <f t="shared" si="0"/>
        <v>13500</v>
      </c>
      <c r="I18" s="743">
        <f t="shared" si="0"/>
        <v>13500</v>
      </c>
      <c r="J18" s="743">
        <f t="shared" si="0"/>
        <v>0</v>
      </c>
      <c r="K18" s="743">
        <f t="shared" si="0"/>
        <v>0</v>
      </c>
      <c r="L18" s="743">
        <f t="shared" si="0"/>
        <v>0</v>
      </c>
      <c r="M18" s="744">
        <f t="shared" si="0"/>
        <v>0</v>
      </c>
    </row>
    <row r="19" spans="1:13" ht="17.25" customHeight="1">
      <c r="A19" s="282"/>
      <c r="B19" s="247"/>
      <c r="C19" s="244" t="s">
        <v>419</v>
      </c>
      <c r="D19" s="283" t="s">
        <v>495</v>
      </c>
      <c r="E19" s="244">
        <v>0</v>
      </c>
      <c r="F19" s="244"/>
      <c r="G19" s="244">
        <f>'Z 1. 2 '!D10</f>
        <v>45000</v>
      </c>
      <c r="H19" s="413">
        <f>'Z 1. 2 '!E10</f>
        <v>13500</v>
      </c>
      <c r="I19" s="413">
        <f>H19</f>
        <v>13500</v>
      </c>
      <c r="J19" s="244"/>
      <c r="K19" s="244"/>
      <c r="L19" s="244"/>
      <c r="M19" s="745"/>
    </row>
    <row r="20" spans="1:13" ht="27" customHeight="1">
      <c r="A20" s="279" t="s">
        <v>445</v>
      </c>
      <c r="B20" s="280" t="s">
        <v>446</v>
      </c>
      <c r="C20" s="260" t="s">
        <v>571</v>
      </c>
      <c r="D20" s="281" t="s">
        <v>447</v>
      </c>
      <c r="E20" s="260">
        <f>'Z 1. 1'!F33</f>
        <v>74000</v>
      </c>
      <c r="F20" s="743">
        <f>'Z 1. 1'!G33</f>
        <v>46600</v>
      </c>
      <c r="G20" s="741">
        <f aca="true" t="shared" si="1" ref="G20:M20">SUM(G21:G27)</f>
        <v>74000</v>
      </c>
      <c r="H20" s="746">
        <f t="shared" si="1"/>
        <v>20942.2</v>
      </c>
      <c r="I20" s="746">
        <f t="shared" si="1"/>
        <v>20942.2</v>
      </c>
      <c r="J20" s="746">
        <f t="shared" si="1"/>
        <v>0</v>
      </c>
      <c r="K20" s="746">
        <f t="shared" si="1"/>
        <v>0</v>
      </c>
      <c r="L20" s="746">
        <f t="shared" si="1"/>
        <v>0</v>
      </c>
      <c r="M20" s="747">
        <f t="shared" si="1"/>
        <v>0</v>
      </c>
    </row>
    <row r="21" spans="1:13" ht="17.25" customHeight="1">
      <c r="A21" s="286"/>
      <c r="B21" s="287"/>
      <c r="C21" s="296" t="s">
        <v>7</v>
      </c>
      <c r="D21" s="315" t="s">
        <v>8</v>
      </c>
      <c r="E21" s="748">
        <v>0</v>
      </c>
      <c r="F21" s="748"/>
      <c r="G21" s="748">
        <v>10000</v>
      </c>
      <c r="H21" s="749">
        <v>0</v>
      </c>
      <c r="I21" s="749">
        <f>H21</f>
        <v>0</v>
      </c>
      <c r="J21" s="749">
        <f>I21</f>
        <v>0</v>
      </c>
      <c r="K21" s="748"/>
      <c r="L21" s="748"/>
      <c r="M21" s="750"/>
    </row>
    <row r="22" spans="1:13" ht="15" customHeight="1">
      <c r="A22" s="286"/>
      <c r="B22" s="287"/>
      <c r="C22" s="296" t="s">
        <v>413</v>
      </c>
      <c r="D22" s="295" t="s">
        <v>414</v>
      </c>
      <c r="E22" s="751" t="s">
        <v>398</v>
      </c>
      <c r="F22" s="751"/>
      <c r="G22" s="751">
        <v>3000</v>
      </c>
      <c r="H22" s="749">
        <v>0</v>
      </c>
      <c r="I22" s="749">
        <f aca="true" t="shared" si="2" ref="I22:I27">H22</f>
        <v>0</v>
      </c>
      <c r="J22" s="296"/>
      <c r="K22" s="296"/>
      <c r="L22" s="296"/>
      <c r="M22" s="752"/>
    </row>
    <row r="23" spans="1:13" ht="15" customHeight="1">
      <c r="A23" s="284"/>
      <c r="B23" s="285"/>
      <c r="C23" s="244" t="s">
        <v>415</v>
      </c>
      <c r="D23" s="316" t="s">
        <v>493</v>
      </c>
      <c r="E23" s="244">
        <v>0</v>
      </c>
      <c r="F23" s="244"/>
      <c r="G23" s="244">
        <v>3000</v>
      </c>
      <c r="H23" s="749">
        <v>1468.05</v>
      </c>
      <c r="I23" s="749">
        <f t="shared" si="2"/>
        <v>1468.05</v>
      </c>
      <c r="J23" s="244"/>
      <c r="K23" s="244"/>
      <c r="L23" s="244"/>
      <c r="M23" s="753"/>
    </row>
    <row r="24" spans="1:13" ht="17.25" customHeight="1">
      <c r="A24" s="288"/>
      <c r="B24" s="253"/>
      <c r="C24" s="244" t="s">
        <v>419</v>
      </c>
      <c r="D24" s="316" t="s">
        <v>495</v>
      </c>
      <c r="E24" s="244">
        <v>0</v>
      </c>
      <c r="F24" s="244"/>
      <c r="G24" s="244">
        <v>29861</v>
      </c>
      <c r="H24" s="749">
        <v>4531.15</v>
      </c>
      <c r="I24" s="749">
        <f t="shared" si="2"/>
        <v>4531.15</v>
      </c>
      <c r="J24" s="244"/>
      <c r="K24" s="244"/>
      <c r="L24" s="244"/>
      <c r="M24" s="753"/>
    </row>
    <row r="25" spans="1:13" ht="17.25" customHeight="1">
      <c r="A25" s="288"/>
      <c r="B25" s="253"/>
      <c r="C25" s="733">
        <v>4430</v>
      </c>
      <c r="D25" s="316" t="s">
        <v>185</v>
      </c>
      <c r="E25" s="244"/>
      <c r="F25" s="244"/>
      <c r="G25" s="244">
        <v>2400</v>
      </c>
      <c r="H25" s="749">
        <v>2400</v>
      </c>
      <c r="I25" s="749">
        <f t="shared" si="2"/>
        <v>2400</v>
      </c>
      <c r="J25" s="244"/>
      <c r="K25" s="244"/>
      <c r="L25" s="244"/>
      <c r="M25" s="753"/>
    </row>
    <row r="26" spans="1:13" ht="15.75" customHeight="1">
      <c r="A26" s="284"/>
      <c r="B26" s="285"/>
      <c r="C26" s="244" t="s">
        <v>441</v>
      </c>
      <c r="D26" s="316" t="s">
        <v>442</v>
      </c>
      <c r="E26" s="244">
        <v>0</v>
      </c>
      <c r="F26" s="244"/>
      <c r="G26" s="244">
        <v>21060</v>
      </c>
      <c r="H26" s="749">
        <v>9935</v>
      </c>
      <c r="I26" s="749">
        <f t="shared" si="2"/>
        <v>9935</v>
      </c>
      <c r="J26" s="244"/>
      <c r="K26" s="244"/>
      <c r="L26" s="244"/>
      <c r="M26" s="745"/>
    </row>
    <row r="27" spans="1:13" ht="15" customHeight="1">
      <c r="A27" s="284"/>
      <c r="B27" s="285"/>
      <c r="C27" s="244" t="s">
        <v>476</v>
      </c>
      <c r="D27" s="316" t="s">
        <v>481</v>
      </c>
      <c r="E27" s="244">
        <v>0</v>
      </c>
      <c r="F27" s="244"/>
      <c r="G27" s="244">
        <v>4679</v>
      </c>
      <c r="H27" s="749">
        <v>2608</v>
      </c>
      <c r="I27" s="749">
        <f t="shared" si="2"/>
        <v>2608</v>
      </c>
      <c r="J27" s="244"/>
      <c r="K27" s="244"/>
      <c r="L27" s="244"/>
      <c r="M27" s="745"/>
    </row>
    <row r="28" spans="1:13" ht="30.75" customHeight="1">
      <c r="A28" s="279" t="s">
        <v>449</v>
      </c>
      <c r="B28" s="280" t="s">
        <v>451</v>
      </c>
      <c r="C28" s="260" t="s">
        <v>571</v>
      </c>
      <c r="D28" s="281" t="s">
        <v>452</v>
      </c>
      <c r="E28" s="260">
        <f>'Z 1. 1'!F36</f>
        <v>30000</v>
      </c>
      <c r="F28" s="743">
        <f>'Z 1. 1'!G36</f>
        <v>18000</v>
      </c>
      <c r="G28" s="260">
        <f aca="true" t="shared" si="3" ref="G28:M28">G29</f>
        <v>30000</v>
      </c>
      <c r="H28" s="743">
        <f t="shared" si="3"/>
        <v>1200</v>
      </c>
      <c r="I28" s="743">
        <f t="shared" si="3"/>
        <v>1200</v>
      </c>
      <c r="J28" s="743">
        <f t="shared" si="3"/>
        <v>0</v>
      </c>
      <c r="K28" s="743">
        <f t="shared" si="3"/>
        <v>0</v>
      </c>
      <c r="L28" s="743">
        <f t="shared" si="3"/>
        <v>0</v>
      </c>
      <c r="M28" s="744">
        <f t="shared" si="3"/>
        <v>0</v>
      </c>
    </row>
    <row r="29" spans="1:13" ht="18" customHeight="1">
      <c r="A29" s="284"/>
      <c r="B29" s="285"/>
      <c r="C29" s="244" t="s">
        <v>419</v>
      </c>
      <c r="D29" s="316" t="s">
        <v>495</v>
      </c>
      <c r="E29" s="244">
        <v>0</v>
      </c>
      <c r="F29" s="244"/>
      <c r="G29" s="296">
        <f>'Z 1. 2 '!D56</f>
        <v>30000</v>
      </c>
      <c r="H29" s="754">
        <f>'Z 1. 2 '!E56</f>
        <v>1200</v>
      </c>
      <c r="I29" s="754">
        <f>H29</f>
        <v>1200</v>
      </c>
      <c r="J29" s="244"/>
      <c r="K29" s="244"/>
      <c r="L29" s="244"/>
      <c r="M29" s="745"/>
    </row>
    <row r="30" spans="1:13" ht="29.25" customHeight="1">
      <c r="A30" s="279" t="s">
        <v>449</v>
      </c>
      <c r="B30" s="280" t="s">
        <v>453</v>
      </c>
      <c r="C30" s="260" t="s">
        <v>571</v>
      </c>
      <c r="D30" s="281" t="s">
        <v>454</v>
      </c>
      <c r="E30" s="260">
        <f>'Z 1. 1'!F38</f>
        <v>19000</v>
      </c>
      <c r="F30" s="743">
        <f>'Z 1. 1'!G38</f>
        <v>11800</v>
      </c>
      <c r="G30" s="260">
        <f aca="true" t="shared" si="4" ref="G30:M30">G31</f>
        <v>19000</v>
      </c>
      <c r="H30" s="743">
        <f t="shared" si="4"/>
        <v>1333.52</v>
      </c>
      <c r="I30" s="743">
        <f t="shared" si="4"/>
        <v>1333.52</v>
      </c>
      <c r="J30" s="743">
        <f t="shared" si="4"/>
        <v>0</v>
      </c>
      <c r="K30" s="743">
        <f t="shared" si="4"/>
        <v>0</v>
      </c>
      <c r="L30" s="743">
        <f t="shared" si="4"/>
        <v>0</v>
      </c>
      <c r="M30" s="744">
        <f t="shared" si="4"/>
        <v>0</v>
      </c>
    </row>
    <row r="31" spans="1:13" ht="18.75" customHeight="1">
      <c r="A31" s="288"/>
      <c r="B31" s="253"/>
      <c r="C31" s="244" t="s">
        <v>419</v>
      </c>
      <c r="D31" s="283" t="s">
        <v>495</v>
      </c>
      <c r="E31" s="244">
        <v>0</v>
      </c>
      <c r="F31" s="244"/>
      <c r="G31" s="244">
        <f>'Z 1. 2 '!D58</f>
        <v>19000</v>
      </c>
      <c r="H31" s="413">
        <f>'Z 1. 2 '!E58</f>
        <v>1333.52</v>
      </c>
      <c r="I31" s="413">
        <f>H31</f>
        <v>1333.52</v>
      </c>
      <c r="J31" s="244"/>
      <c r="K31" s="244"/>
      <c r="L31" s="244"/>
      <c r="M31" s="745"/>
    </row>
    <row r="32" spans="1:13" ht="20.25" customHeight="1">
      <c r="A32" s="279" t="s">
        <v>449</v>
      </c>
      <c r="B32" s="280" t="s">
        <v>455</v>
      </c>
      <c r="C32" s="260" t="s">
        <v>571</v>
      </c>
      <c r="D32" s="280" t="s">
        <v>456</v>
      </c>
      <c r="E32" s="260">
        <f>'Z 1. 1'!F41</f>
        <v>238627</v>
      </c>
      <c r="F32" s="743">
        <f>'Z 1. 1'!G41</f>
        <v>126217</v>
      </c>
      <c r="G32" s="260">
        <f aca="true" t="shared" si="5" ref="G32:M32">SUM(G33:G52)</f>
        <v>238627</v>
      </c>
      <c r="H32" s="743">
        <f t="shared" si="5"/>
        <v>116317.40000000002</v>
      </c>
      <c r="I32" s="743">
        <f t="shared" si="5"/>
        <v>116317.40000000002</v>
      </c>
      <c r="J32" s="743">
        <f t="shared" si="5"/>
        <v>87572.23</v>
      </c>
      <c r="K32" s="743">
        <f t="shared" si="5"/>
        <v>16223.09</v>
      </c>
      <c r="L32" s="743">
        <f t="shared" si="5"/>
        <v>0</v>
      </c>
      <c r="M32" s="744">
        <f t="shared" si="5"/>
        <v>0</v>
      </c>
    </row>
    <row r="33" spans="1:13" ht="21" customHeight="1">
      <c r="A33" s="282"/>
      <c r="B33" s="285"/>
      <c r="C33" s="733" t="s">
        <v>406</v>
      </c>
      <c r="D33" s="283" t="s">
        <v>407</v>
      </c>
      <c r="E33" s="244">
        <v>0</v>
      </c>
      <c r="F33" s="244"/>
      <c r="G33" s="244">
        <f>'Z 1. 2 '!D60</f>
        <v>64560</v>
      </c>
      <c r="H33" s="413">
        <f>'Z 1. 2 '!E60</f>
        <v>33560</v>
      </c>
      <c r="I33" s="413">
        <f aca="true" t="shared" si="6" ref="I33:J35">H33</f>
        <v>33560</v>
      </c>
      <c r="J33" s="413">
        <f t="shared" si="6"/>
        <v>33560</v>
      </c>
      <c r="K33" s="244"/>
      <c r="L33" s="244"/>
      <c r="M33" s="745"/>
    </row>
    <row r="34" spans="1:13" ht="18" customHeight="1">
      <c r="A34" s="282"/>
      <c r="B34" s="285"/>
      <c r="C34" s="733" t="s">
        <v>408</v>
      </c>
      <c r="D34" s="283" t="s">
        <v>363</v>
      </c>
      <c r="E34" s="244">
        <v>0</v>
      </c>
      <c r="F34" s="244"/>
      <c r="G34" s="244">
        <f>'Z 1. 2 '!D61</f>
        <v>107410</v>
      </c>
      <c r="H34" s="413">
        <f>'Z 1. 2 '!E61</f>
        <v>44038.33</v>
      </c>
      <c r="I34" s="413">
        <f t="shared" si="6"/>
        <v>44038.33</v>
      </c>
      <c r="J34" s="413">
        <f t="shared" si="6"/>
        <v>44038.33</v>
      </c>
      <c r="K34" s="244"/>
      <c r="L34" s="244"/>
      <c r="M34" s="745"/>
    </row>
    <row r="35" spans="1:13" ht="17.25" customHeight="1">
      <c r="A35" s="282"/>
      <c r="B35" s="285"/>
      <c r="C35" s="733" t="s">
        <v>409</v>
      </c>
      <c r="D35" s="107" t="s">
        <v>762</v>
      </c>
      <c r="E35" s="244">
        <v>0</v>
      </c>
      <c r="F35" s="244"/>
      <c r="G35" s="244">
        <f>'Z 1. 2 '!D62</f>
        <v>9974</v>
      </c>
      <c r="H35" s="413">
        <f>'Z 1. 2 '!E62</f>
        <v>9973.9</v>
      </c>
      <c r="I35" s="413">
        <f t="shared" si="6"/>
        <v>9973.9</v>
      </c>
      <c r="J35" s="413">
        <f t="shared" si="6"/>
        <v>9973.9</v>
      </c>
      <c r="K35" s="244"/>
      <c r="L35" s="244"/>
      <c r="M35" s="745"/>
    </row>
    <row r="36" spans="1:13" ht="14.25" customHeight="1">
      <c r="A36" s="282"/>
      <c r="B36" s="285"/>
      <c r="C36" s="737" t="s">
        <v>436</v>
      </c>
      <c r="D36" s="283" t="s">
        <v>471</v>
      </c>
      <c r="E36" s="244">
        <v>0</v>
      </c>
      <c r="F36" s="244"/>
      <c r="G36" s="244">
        <f>'Z 1. 2 '!D63</f>
        <v>29337</v>
      </c>
      <c r="H36" s="413">
        <f>'Z 1. 2 '!E63</f>
        <v>14023.74</v>
      </c>
      <c r="I36" s="413">
        <f aca="true" t="shared" si="7" ref="I36:I52">H36</f>
        <v>14023.74</v>
      </c>
      <c r="J36" s="244"/>
      <c r="K36" s="413">
        <f>I36</f>
        <v>14023.74</v>
      </c>
      <c r="L36" s="244"/>
      <c r="M36" s="745"/>
    </row>
    <row r="37" spans="1:13" ht="15.75" customHeight="1">
      <c r="A37" s="282"/>
      <c r="B37" s="285"/>
      <c r="C37" s="737" t="s">
        <v>411</v>
      </c>
      <c r="D37" s="283" t="s">
        <v>412</v>
      </c>
      <c r="E37" s="244">
        <v>0</v>
      </c>
      <c r="F37" s="244"/>
      <c r="G37" s="244">
        <f>'Z 1. 2 '!D64</f>
        <v>4443</v>
      </c>
      <c r="H37" s="413">
        <f>'Z 1. 2 '!E64</f>
        <v>2199.35</v>
      </c>
      <c r="I37" s="413">
        <f t="shared" si="7"/>
        <v>2199.35</v>
      </c>
      <c r="J37" s="244"/>
      <c r="K37" s="413">
        <f>I37</f>
        <v>2199.35</v>
      </c>
      <c r="L37" s="244"/>
      <c r="M37" s="745"/>
    </row>
    <row r="38" spans="1:13" ht="17.25" customHeight="1">
      <c r="A38" s="282"/>
      <c r="B38" s="285"/>
      <c r="C38" s="733" t="s">
        <v>413</v>
      </c>
      <c r="D38" s="107" t="s">
        <v>414</v>
      </c>
      <c r="E38" s="244">
        <v>0</v>
      </c>
      <c r="F38" s="244"/>
      <c r="G38" s="244">
        <f>'Z 1. 2 '!D65</f>
        <v>3200</v>
      </c>
      <c r="H38" s="413">
        <f>'Z 1. 2 '!E65</f>
        <v>1315.28</v>
      </c>
      <c r="I38" s="413">
        <f t="shared" si="7"/>
        <v>1315.28</v>
      </c>
      <c r="J38" s="244"/>
      <c r="K38" s="244"/>
      <c r="L38" s="244"/>
      <c r="M38" s="745"/>
    </row>
    <row r="39" spans="1:13" ht="15" customHeight="1">
      <c r="A39" s="282"/>
      <c r="B39" s="285"/>
      <c r="C39" s="733" t="s">
        <v>415</v>
      </c>
      <c r="D39" s="283" t="s">
        <v>493</v>
      </c>
      <c r="E39" s="244">
        <v>0</v>
      </c>
      <c r="F39" s="244"/>
      <c r="G39" s="244">
        <f>'Z 1. 2 '!D66</f>
        <v>2451</v>
      </c>
      <c r="H39" s="413">
        <f>'Z 1. 2 '!E66</f>
        <v>1026.63</v>
      </c>
      <c r="I39" s="413">
        <f t="shared" si="7"/>
        <v>1026.63</v>
      </c>
      <c r="J39" s="244"/>
      <c r="K39" s="244"/>
      <c r="L39" s="244"/>
      <c r="M39" s="745"/>
    </row>
    <row r="40" spans="1:13" ht="15" customHeight="1">
      <c r="A40" s="282"/>
      <c r="B40" s="285"/>
      <c r="C40" s="733" t="s">
        <v>477</v>
      </c>
      <c r="D40" s="283" t="s">
        <v>478</v>
      </c>
      <c r="E40" s="244">
        <v>0</v>
      </c>
      <c r="F40" s="244"/>
      <c r="G40" s="244">
        <f>'Z 1. 2 '!D67</f>
        <v>150</v>
      </c>
      <c r="H40" s="413">
        <f>'Z 1. 2 '!E67</f>
        <v>30</v>
      </c>
      <c r="I40" s="413">
        <f t="shared" si="7"/>
        <v>30</v>
      </c>
      <c r="J40" s="244"/>
      <c r="K40" s="244"/>
      <c r="L40" s="244"/>
      <c r="M40" s="745"/>
    </row>
    <row r="41" spans="1:13" ht="15" customHeight="1">
      <c r="A41" s="282"/>
      <c r="B41" s="285"/>
      <c r="C41" s="733" t="s">
        <v>419</v>
      </c>
      <c r="D41" s="107" t="s">
        <v>495</v>
      </c>
      <c r="E41" s="244">
        <v>0</v>
      </c>
      <c r="F41" s="244"/>
      <c r="G41" s="244">
        <f>'Z 1. 2 '!D68</f>
        <v>3726</v>
      </c>
      <c r="H41" s="413">
        <f>'Z 1. 2 '!E68</f>
        <v>1958.21</v>
      </c>
      <c r="I41" s="413">
        <f t="shared" si="7"/>
        <v>1958.21</v>
      </c>
      <c r="J41" s="244"/>
      <c r="K41" s="244"/>
      <c r="L41" s="244"/>
      <c r="M41" s="745"/>
    </row>
    <row r="42" spans="1:13" ht="15" customHeight="1">
      <c r="A42" s="282"/>
      <c r="B42" s="285"/>
      <c r="C42" s="733" t="s">
        <v>9</v>
      </c>
      <c r="D42" s="283" t="s">
        <v>10</v>
      </c>
      <c r="E42" s="244">
        <v>0</v>
      </c>
      <c r="F42" s="244"/>
      <c r="G42" s="244">
        <f>'Z 1. 2 '!D69</f>
        <v>330</v>
      </c>
      <c r="H42" s="413">
        <f>'Z 1. 2 '!E69</f>
        <v>0</v>
      </c>
      <c r="I42" s="413">
        <f t="shared" si="7"/>
        <v>0</v>
      </c>
      <c r="J42" s="244"/>
      <c r="K42" s="244"/>
      <c r="L42" s="244"/>
      <c r="M42" s="745"/>
    </row>
    <row r="43" spans="1:13" ht="18" customHeight="1">
      <c r="A43" s="282"/>
      <c r="B43" s="285"/>
      <c r="C43" s="733" t="s">
        <v>673</v>
      </c>
      <c r="D43" s="283" t="s">
        <v>675</v>
      </c>
      <c r="E43" s="244">
        <v>0</v>
      </c>
      <c r="F43" s="244"/>
      <c r="G43" s="244">
        <f>'Z 1. 2 '!D70</f>
        <v>550</v>
      </c>
      <c r="H43" s="413">
        <f>'Z 1. 2 '!E70</f>
        <v>161.66</v>
      </c>
      <c r="I43" s="413">
        <f t="shared" si="7"/>
        <v>161.66</v>
      </c>
      <c r="J43" s="244"/>
      <c r="K43" s="244"/>
      <c r="L43" s="244"/>
      <c r="M43" s="745"/>
    </row>
    <row r="44" spans="1:13" ht="18" customHeight="1">
      <c r="A44" s="282"/>
      <c r="B44" s="285"/>
      <c r="C44" s="733" t="s">
        <v>666</v>
      </c>
      <c r="D44" s="283" t="s">
        <v>670</v>
      </c>
      <c r="E44" s="244">
        <v>0</v>
      </c>
      <c r="F44" s="244"/>
      <c r="G44" s="244">
        <f>'Z 1. 2 '!D71</f>
        <v>2000</v>
      </c>
      <c r="H44" s="413">
        <f>'Z 1. 2 '!E71</f>
        <v>739.16</v>
      </c>
      <c r="I44" s="413">
        <f t="shared" si="7"/>
        <v>739.16</v>
      </c>
      <c r="J44" s="244"/>
      <c r="K44" s="244"/>
      <c r="L44" s="244"/>
      <c r="M44" s="745"/>
    </row>
    <row r="45" spans="1:13" ht="15.75" customHeight="1">
      <c r="A45" s="282"/>
      <c r="B45" s="285"/>
      <c r="C45" s="733" t="s">
        <v>677</v>
      </c>
      <c r="D45" s="283" t="s">
        <v>678</v>
      </c>
      <c r="E45" s="244">
        <v>0</v>
      </c>
      <c r="F45" s="244"/>
      <c r="G45" s="244">
        <f>'Z 1. 2 '!D72</f>
        <v>2970</v>
      </c>
      <c r="H45" s="413">
        <f>'Z 1. 2 '!E72</f>
        <v>1485</v>
      </c>
      <c r="I45" s="413">
        <f t="shared" si="7"/>
        <v>1485</v>
      </c>
      <c r="J45" s="244"/>
      <c r="K45" s="244"/>
      <c r="L45" s="244"/>
      <c r="M45" s="745"/>
    </row>
    <row r="46" spans="1:13" ht="15" customHeight="1">
      <c r="A46" s="282"/>
      <c r="B46" s="285"/>
      <c r="C46" s="733" t="s">
        <v>421</v>
      </c>
      <c r="D46" s="107" t="s">
        <v>422</v>
      </c>
      <c r="E46" s="244">
        <v>0</v>
      </c>
      <c r="F46" s="244"/>
      <c r="G46" s="244">
        <f>'Z 1. 2 '!D73</f>
        <v>500</v>
      </c>
      <c r="H46" s="413">
        <f>'Z 1. 2 '!E73</f>
        <v>0</v>
      </c>
      <c r="I46" s="413">
        <f t="shared" si="7"/>
        <v>0</v>
      </c>
      <c r="J46" s="244"/>
      <c r="K46" s="244"/>
      <c r="L46" s="244"/>
      <c r="M46" s="745"/>
    </row>
    <row r="47" spans="1:13" ht="15" customHeight="1">
      <c r="A47" s="282"/>
      <c r="B47" s="285"/>
      <c r="C47" s="733" t="s">
        <v>423</v>
      </c>
      <c r="D47" s="107" t="s">
        <v>572</v>
      </c>
      <c r="E47" s="244">
        <v>0</v>
      </c>
      <c r="F47" s="244"/>
      <c r="G47" s="244">
        <f>'Z 1. 2 '!D74</f>
        <v>1750</v>
      </c>
      <c r="H47" s="413">
        <f>'Z 1. 2 '!E74</f>
        <v>1327</v>
      </c>
      <c r="I47" s="413">
        <f t="shared" si="7"/>
        <v>1327</v>
      </c>
      <c r="J47" s="244"/>
      <c r="K47" s="244"/>
      <c r="L47" s="244"/>
      <c r="M47" s="745"/>
    </row>
    <row r="48" spans="1:13" ht="15" customHeight="1">
      <c r="A48" s="282"/>
      <c r="B48" s="285"/>
      <c r="C48" s="733" t="s">
        <v>425</v>
      </c>
      <c r="D48" s="107" t="s">
        <v>426</v>
      </c>
      <c r="E48" s="244">
        <v>0</v>
      </c>
      <c r="F48" s="244"/>
      <c r="G48" s="244">
        <f>'Z 1. 2 '!D75</f>
        <v>3626</v>
      </c>
      <c r="H48" s="413">
        <f>'Z 1. 2 '!E75</f>
        <v>3626.44</v>
      </c>
      <c r="I48" s="413">
        <f t="shared" si="7"/>
        <v>3626.44</v>
      </c>
      <c r="J48" s="244"/>
      <c r="K48" s="244"/>
      <c r="L48" s="244"/>
      <c r="M48" s="745"/>
    </row>
    <row r="49" spans="1:13" ht="15" customHeight="1">
      <c r="A49" s="282"/>
      <c r="B49" s="285"/>
      <c r="C49" s="733">
        <v>4550</v>
      </c>
      <c r="D49" s="107" t="s">
        <v>159</v>
      </c>
      <c r="E49" s="244"/>
      <c r="F49" s="244"/>
      <c r="G49" s="244">
        <f>'Z 1. 2 '!D76</f>
        <v>100</v>
      </c>
      <c r="H49" s="413">
        <f>'Z 1. 2 '!E76</f>
        <v>0</v>
      </c>
      <c r="I49" s="413">
        <f t="shared" si="7"/>
        <v>0</v>
      </c>
      <c r="J49" s="244"/>
      <c r="K49" s="244"/>
      <c r="L49" s="244"/>
      <c r="M49" s="745"/>
    </row>
    <row r="50" spans="1:13" ht="15" customHeight="1">
      <c r="A50" s="282"/>
      <c r="B50" s="285"/>
      <c r="C50" s="733">
        <v>4700</v>
      </c>
      <c r="D50" s="107" t="s">
        <v>371</v>
      </c>
      <c r="E50" s="244"/>
      <c r="F50" s="244"/>
      <c r="G50" s="244">
        <f>'Z 1. 2 '!D77</f>
        <v>450</v>
      </c>
      <c r="H50" s="413">
        <f>'Z 1. 2 '!E77</f>
        <v>450</v>
      </c>
      <c r="I50" s="413">
        <f t="shared" si="7"/>
        <v>450</v>
      </c>
      <c r="J50" s="244"/>
      <c r="K50" s="244"/>
      <c r="L50" s="244"/>
      <c r="M50" s="745"/>
    </row>
    <row r="51" spans="1:13" ht="17.25" customHeight="1">
      <c r="A51" s="282"/>
      <c r="B51" s="285"/>
      <c r="C51" s="733" t="s">
        <v>668</v>
      </c>
      <c r="D51" s="283" t="s">
        <v>671</v>
      </c>
      <c r="E51" s="244">
        <v>0</v>
      </c>
      <c r="F51" s="244"/>
      <c r="G51" s="244">
        <f>'Z 1. 2 '!D78</f>
        <v>500</v>
      </c>
      <c r="H51" s="413">
        <f>'Z 1. 2 '!E78</f>
        <v>0</v>
      </c>
      <c r="I51" s="413">
        <f t="shared" si="7"/>
        <v>0</v>
      </c>
      <c r="J51" s="244"/>
      <c r="K51" s="244"/>
      <c r="L51" s="244"/>
      <c r="M51" s="745"/>
    </row>
    <row r="52" spans="1:13" ht="21.75" customHeight="1">
      <c r="A52" s="282"/>
      <c r="B52" s="285"/>
      <c r="C52" s="733" t="s">
        <v>669</v>
      </c>
      <c r="D52" s="283" t="s">
        <v>672</v>
      </c>
      <c r="E52" s="244">
        <v>0</v>
      </c>
      <c r="F52" s="244"/>
      <c r="G52" s="244">
        <f>'Z 1. 2 '!D79</f>
        <v>600</v>
      </c>
      <c r="H52" s="413">
        <f>'Z 1. 2 '!E79</f>
        <v>402.7</v>
      </c>
      <c r="I52" s="413">
        <f t="shared" si="7"/>
        <v>402.7</v>
      </c>
      <c r="J52" s="244"/>
      <c r="K52" s="244"/>
      <c r="L52" s="244"/>
      <c r="M52" s="745"/>
    </row>
    <row r="53" spans="1:13" ht="19.5" customHeight="1">
      <c r="A53" s="279" t="s">
        <v>458</v>
      </c>
      <c r="B53" s="280" t="s">
        <v>460</v>
      </c>
      <c r="C53" s="260" t="s">
        <v>571</v>
      </c>
      <c r="D53" s="280" t="s">
        <v>461</v>
      </c>
      <c r="E53" s="260">
        <f>'Z 1. 1'!F44</f>
        <v>102935</v>
      </c>
      <c r="F53" s="743">
        <f>'Z 1. 1'!G44</f>
        <v>53997</v>
      </c>
      <c r="G53" s="260">
        <f aca="true" t="shared" si="8" ref="G53:M53">SUM(G54:G63)</f>
        <v>102935</v>
      </c>
      <c r="H53" s="743">
        <f t="shared" si="8"/>
        <v>53997.00000000001</v>
      </c>
      <c r="I53" s="743">
        <f t="shared" si="8"/>
        <v>53997.00000000001</v>
      </c>
      <c r="J53" s="743">
        <f t="shared" si="8"/>
        <v>43872</v>
      </c>
      <c r="K53" s="743">
        <f t="shared" si="8"/>
        <v>7581.960000000001</v>
      </c>
      <c r="L53" s="743">
        <f t="shared" si="8"/>
        <v>0</v>
      </c>
      <c r="M53" s="744">
        <f t="shared" si="8"/>
        <v>0</v>
      </c>
    </row>
    <row r="54" spans="1:13" ht="18" customHeight="1">
      <c r="A54" s="282"/>
      <c r="B54" s="285"/>
      <c r="C54" s="734" t="s">
        <v>406</v>
      </c>
      <c r="D54" s="283" t="s">
        <v>407</v>
      </c>
      <c r="E54" s="244">
        <v>0</v>
      </c>
      <c r="F54" s="244"/>
      <c r="G54" s="244">
        <f>'Z 1. 2 '!D82</f>
        <v>71120</v>
      </c>
      <c r="H54" s="413">
        <f>'Z 1. 2 '!E82</f>
        <v>35560</v>
      </c>
      <c r="I54" s="413">
        <f>H54</f>
        <v>35560</v>
      </c>
      <c r="J54" s="413">
        <f>I54</f>
        <v>35560</v>
      </c>
      <c r="K54" s="244"/>
      <c r="L54" s="244"/>
      <c r="M54" s="745">
        <v>0</v>
      </c>
    </row>
    <row r="55" spans="1:13" ht="17.25" customHeight="1">
      <c r="A55" s="282"/>
      <c r="B55" s="285"/>
      <c r="C55" s="734" t="s">
        <v>409</v>
      </c>
      <c r="D55" s="107" t="s">
        <v>762</v>
      </c>
      <c r="E55" s="244">
        <v>0</v>
      </c>
      <c r="F55" s="244"/>
      <c r="G55" s="244">
        <f>'Z 1. 2 '!D83</f>
        <v>4712</v>
      </c>
      <c r="H55" s="413">
        <f>'Z 1. 2 '!E83</f>
        <v>4712</v>
      </c>
      <c r="I55" s="413">
        <f aca="true" t="shared" si="9" ref="I55:I63">H55</f>
        <v>4712</v>
      </c>
      <c r="J55" s="413">
        <f>I55</f>
        <v>4712</v>
      </c>
      <c r="K55" s="244"/>
      <c r="L55" s="244"/>
      <c r="M55" s="745">
        <v>0</v>
      </c>
    </row>
    <row r="56" spans="1:13" ht="16.5" customHeight="1">
      <c r="A56" s="282"/>
      <c r="B56" s="285"/>
      <c r="C56" s="735" t="s">
        <v>436</v>
      </c>
      <c r="D56" s="283" t="s">
        <v>471</v>
      </c>
      <c r="E56" s="244">
        <v>0</v>
      </c>
      <c r="F56" s="244"/>
      <c r="G56" s="244">
        <f>'Z 1. 2 '!D84</f>
        <v>12477</v>
      </c>
      <c r="H56" s="413">
        <f>'Z 1. 2 '!E84</f>
        <v>6594.52</v>
      </c>
      <c r="I56" s="413">
        <f t="shared" si="9"/>
        <v>6594.52</v>
      </c>
      <c r="J56" s="244"/>
      <c r="K56" s="413">
        <f>I56</f>
        <v>6594.52</v>
      </c>
      <c r="L56" s="244"/>
      <c r="M56" s="745">
        <v>0</v>
      </c>
    </row>
    <row r="57" spans="1:13" ht="15" customHeight="1">
      <c r="A57" s="282"/>
      <c r="B57" s="285"/>
      <c r="C57" s="735" t="s">
        <v>411</v>
      </c>
      <c r="D57" s="283" t="s">
        <v>412</v>
      </c>
      <c r="E57" s="244">
        <v>0</v>
      </c>
      <c r="F57" s="244"/>
      <c r="G57" s="244">
        <f>'Z 1. 2 '!D85</f>
        <v>1858</v>
      </c>
      <c r="H57" s="413">
        <f>'Z 1. 2 '!E85</f>
        <v>987.44</v>
      </c>
      <c r="I57" s="413">
        <f t="shared" si="9"/>
        <v>987.44</v>
      </c>
      <c r="J57" s="244"/>
      <c r="K57" s="413">
        <f>I57</f>
        <v>987.44</v>
      </c>
      <c r="L57" s="244"/>
      <c r="M57" s="745">
        <v>0</v>
      </c>
    </row>
    <row r="58" spans="1:13" ht="17.25" customHeight="1">
      <c r="A58" s="282"/>
      <c r="B58" s="285"/>
      <c r="C58" s="735" t="s">
        <v>7</v>
      </c>
      <c r="D58" s="283" t="s">
        <v>8</v>
      </c>
      <c r="E58" s="244">
        <v>0</v>
      </c>
      <c r="F58" s="244"/>
      <c r="G58" s="244">
        <f>'Z 1. 2 '!D86</f>
        <v>7200</v>
      </c>
      <c r="H58" s="413">
        <f>'Z 1. 2 '!E86</f>
        <v>3600</v>
      </c>
      <c r="I58" s="413">
        <f t="shared" si="9"/>
        <v>3600</v>
      </c>
      <c r="J58" s="413">
        <f>I58</f>
        <v>3600</v>
      </c>
      <c r="K58" s="244"/>
      <c r="L58" s="244"/>
      <c r="M58" s="745">
        <v>0</v>
      </c>
    </row>
    <row r="59" spans="1:13" ht="19.5" customHeight="1">
      <c r="A59" s="282"/>
      <c r="B59" s="285"/>
      <c r="C59" s="734" t="s">
        <v>413</v>
      </c>
      <c r="D59" s="107" t="s">
        <v>414</v>
      </c>
      <c r="E59" s="244">
        <v>0</v>
      </c>
      <c r="F59" s="244"/>
      <c r="G59" s="244">
        <f>'Z 1. 2 '!D87</f>
        <v>154</v>
      </c>
      <c r="H59" s="413">
        <f>'Z 1. 2 '!E87</f>
        <v>154</v>
      </c>
      <c r="I59" s="413">
        <f t="shared" si="9"/>
        <v>154</v>
      </c>
      <c r="J59" s="244"/>
      <c r="K59" s="244"/>
      <c r="L59" s="244"/>
      <c r="M59" s="745">
        <v>0</v>
      </c>
    </row>
    <row r="60" spans="1:13" ht="17.25" customHeight="1">
      <c r="A60" s="282"/>
      <c r="B60" s="285"/>
      <c r="C60" s="734" t="s">
        <v>419</v>
      </c>
      <c r="D60" s="107" t="s">
        <v>495</v>
      </c>
      <c r="E60" s="244">
        <v>0</v>
      </c>
      <c r="F60" s="244"/>
      <c r="G60" s="244">
        <f>'Z 1. 2 '!D88</f>
        <v>1461</v>
      </c>
      <c r="H60" s="413">
        <v>196.04</v>
      </c>
      <c r="I60" s="413">
        <f t="shared" si="9"/>
        <v>196.04</v>
      </c>
      <c r="J60" s="244"/>
      <c r="K60" s="244"/>
      <c r="L60" s="244"/>
      <c r="M60" s="745">
        <v>0</v>
      </c>
    </row>
    <row r="61" spans="1:13" ht="16.5" customHeight="1">
      <c r="A61" s="282"/>
      <c r="B61" s="285"/>
      <c r="C61" s="733">
        <v>4440</v>
      </c>
      <c r="D61" s="107" t="s">
        <v>426</v>
      </c>
      <c r="E61" s="244">
        <v>0</v>
      </c>
      <c r="F61" s="244"/>
      <c r="G61" s="244">
        <f>'Z 1. 2 '!D89</f>
        <v>2644</v>
      </c>
      <c r="H61" s="413">
        <f>'Z 1. 2 '!E89</f>
        <v>1984</v>
      </c>
      <c r="I61" s="413">
        <f t="shared" si="9"/>
        <v>1984</v>
      </c>
      <c r="J61" s="244"/>
      <c r="K61" s="244"/>
      <c r="L61" s="244"/>
      <c r="M61" s="745">
        <v>0</v>
      </c>
    </row>
    <row r="62" spans="1:13" ht="16.5" customHeight="1">
      <c r="A62" s="282"/>
      <c r="B62" s="285"/>
      <c r="C62" s="733">
        <v>4740</v>
      </c>
      <c r="D62" s="283" t="s">
        <v>671</v>
      </c>
      <c r="E62" s="244"/>
      <c r="F62" s="244"/>
      <c r="G62" s="244">
        <f>'Z 1. 2 '!D90</f>
        <v>409</v>
      </c>
      <c r="H62" s="413">
        <v>109</v>
      </c>
      <c r="I62" s="413">
        <f t="shared" si="9"/>
        <v>109</v>
      </c>
      <c r="J62" s="244"/>
      <c r="K62" s="244"/>
      <c r="L62" s="244"/>
      <c r="M62" s="745"/>
    </row>
    <row r="63" spans="1:13" ht="18.75" customHeight="1">
      <c r="A63" s="282"/>
      <c r="B63" s="285"/>
      <c r="C63" s="733">
        <v>4750</v>
      </c>
      <c r="D63" s="283" t="s">
        <v>672</v>
      </c>
      <c r="E63" s="244">
        <v>0</v>
      </c>
      <c r="F63" s="244"/>
      <c r="G63" s="244">
        <f>'Z 1. 2 '!D91</f>
        <v>900</v>
      </c>
      <c r="H63" s="413">
        <v>100</v>
      </c>
      <c r="I63" s="413">
        <f t="shared" si="9"/>
        <v>100</v>
      </c>
      <c r="J63" s="244"/>
      <c r="K63" s="244"/>
      <c r="L63" s="244"/>
      <c r="M63" s="745">
        <v>0</v>
      </c>
    </row>
    <row r="64" spans="1:13" ht="19.5" customHeight="1">
      <c r="A64" s="279" t="s">
        <v>458</v>
      </c>
      <c r="B64" s="280" t="s">
        <v>469</v>
      </c>
      <c r="C64" s="260" t="s">
        <v>571</v>
      </c>
      <c r="D64" s="280" t="s">
        <v>470</v>
      </c>
      <c r="E64" s="260">
        <f>'Z 1. 1'!F53</f>
        <v>14000</v>
      </c>
      <c r="F64" s="743">
        <f>'Z 1. 1'!G53</f>
        <v>12850</v>
      </c>
      <c r="G64" s="260">
        <f aca="true" t="shared" si="10" ref="G64:M64">SUM(G65:G73)</f>
        <v>14000</v>
      </c>
      <c r="H64" s="743">
        <f t="shared" si="10"/>
        <v>12850</v>
      </c>
      <c r="I64" s="743">
        <f t="shared" si="10"/>
        <v>12850</v>
      </c>
      <c r="J64" s="743">
        <f t="shared" si="10"/>
        <v>4650</v>
      </c>
      <c r="K64" s="743">
        <f t="shared" si="10"/>
        <v>710.8</v>
      </c>
      <c r="L64" s="743">
        <f t="shared" si="10"/>
        <v>0</v>
      </c>
      <c r="M64" s="744">
        <f t="shared" si="10"/>
        <v>0</v>
      </c>
    </row>
    <row r="65" spans="1:13" ht="17.25" customHeight="1">
      <c r="A65" s="284"/>
      <c r="B65" s="285"/>
      <c r="C65" s="734" t="s">
        <v>405</v>
      </c>
      <c r="D65" s="107" t="s">
        <v>768</v>
      </c>
      <c r="E65" s="244">
        <v>0</v>
      </c>
      <c r="F65" s="244"/>
      <c r="G65" s="244">
        <f>'Z 1. 2 '!D131</f>
        <v>5330</v>
      </c>
      <c r="H65" s="413">
        <f>'Z 1. 2 '!E131</f>
        <v>5330</v>
      </c>
      <c r="I65" s="413">
        <f>H65</f>
        <v>5330</v>
      </c>
      <c r="J65" s="244"/>
      <c r="K65" s="244"/>
      <c r="L65" s="244"/>
      <c r="M65" s="745"/>
    </row>
    <row r="66" spans="1:13" ht="16.5" customHeight="1">
      <c r="A66" s="284"/>
      <c r="B66" s="285"/>
      <c r="C66" s="734" t="s">
        <v>436</v>
      </c>
      <c r="D66" s="107" t="s">
        <v>471</v>
      </c>
      <c r="E66" s="244">
        <v>0</v>
      </c>
      <c r="F66" s="244"/>
      <c r="G66" s="244">
        <f>'Z 1. 2 '!D132</f>
        <v>612</v>
      </c>
      <c r="H66" s="413">
        <f>'Z 1. 2 '!E132</f>
        <v>611.55</v>
      </c>
      <c r="I66" s="413">
        <f aca="true" t="shared" si="11" ref="I66:I73">H66</f>
        <v>611.55</v>
      </c>
      <c r="J66" s="244"/>
      <c r="K66" s="413">
        <f>I66</f>
        <v>611.55</v>
      </c>
      <c r="L66" s="244"/>
      <c r="M66" s="745"/>
    </row>
    <row r="67" spans="1:13" ht="17.25" customHeight="1">
      <c r="A67" s="284"/>
      <c r="B67" s="285"/>
      <c r="C67" s="734" t="s">
        <v>411</v>
      </c>
      <c r="D67" s="107" t="s">
        <v>412</v>
      </c>
      <c r="E67" s="244">
        <v>0</v>
      </c>
      <c r="F67" s="244"/>
      <c r="G67" s="244">
        <f>'Z 1. 2 '!D133</f>
        <v>99</v>
      </c>
      <c r="H67" s="413">
        <f>'Z 1. 2 '!E133</f>
        <v>99.25</v>
      </c>
      <c r="I67" s="413">
        <f t="shared" si="11"/>
        <v>99.25</v>
      </c>
      <c r="J67" s="244"/>
      <c r="K67" s="413">
        <f>I67</f>
        <v>99.25</v>
      </c>
      <c r="L67" s="244"/>
      <c r="M67" s="745"/>
    </row>
    <row r="68" spans="1:13" ht="15" customHeight="1">
      <c r="A68" s="284"/>
      <c r="B68" s="285"/>
      <c r="C68" s="734" t="s">
        <v>7</v>
      </c>
      <c r="D68" s="107" t="s">
        <v>8</v>
      </c>
      <c r="E68" s="244">
        <v>0</v>
      </c>
      <c r="F68" s="244"/>
      <c r="G68" s="244">
        <f>'Z 1. 2 '!D134</f>
        <v>5800</v>
      </c>
      <c r="H68" s="413">
        <f>'Z 1. 2 '!E134</f>
        <v>4650</v>
      </c>
      <c r="I68" s="413">
        <f t="shared" si="11"/>
        <v>4650</v>
      </c>
      <c r="J68" s="413">
        <f>I68</f>
        <v>4650</v>
      </c>
      <c r="K68" s="244"/>
      <c r="L68" s="244"/>
      <c r="M68" s="745"/>
    </row>
    <row r="69" spans="1:13" ht="16.5" customHeight="1">
      <c r="A69" s="284"/>
      <c r="B69" s="285"/>
      <c r="C69" s="734" t="s">
        <v>413</v>
      </c>
      <c r="D69" s="107" t="s">
        <v>414</v>
      </c>
      <c r="E69" s="244">
        <v>0</v>
      </c>
      <c r="F69" s="244"/>
      <c r="G69" s="244">
        <f>'Z 1. 2 '!D135</f>
        <v>222</v>
      </c>
      <c r="H69" s="413">
        <f>'Z 1. 2 '!E135</f>
        <v>222.45</v>
      </c>
      <c r="I69" s="413">
        <f t="shared" si="11"/>
        <v>222.45</v>
      </c>
      <c r="J69" s="244"/>
      <c r="K69" s="244"/>
      <c r="L69" s="244"/>
      <c r="M69" s="745"/>
    </row>
    <row r="70" spans="1:13" ht="15" customHeight="1">
      <c r="A70" s="284"/>
      <c r="B70" s="285"/>
      <c r="C70" s="734" t="s">
        <v>419</v>
      </c>
      <c r="D70" s="107" t="s">
        <v>495</v>
      </c>
      <c r="E70" s="244">
        <v>0</v>
      </c>
      <c r="F70" s="244"/>
      <c r="G70" s="244">
        <f>'Z 1. 2 '!D136</f>
        <v>996</v>
      </c>
      <c r="H70" s="413">
        <f>'Z 1. 2 '!E136</f>
        <v>995.7</v>
      </c>
      <c r="I70" s="413">
        <f t="shared" si="11"/>
        <v>995.7</v>
      </c>
      <c r="J70" s="244"/>
      <c r="K70" s="244"/>
      <c r="L70" s="244"/>
      <c r="M70" s="745"/>
    </row>
    <row r="71" spans="1:13" ht="15" customHeight="1">
      <c r="A71" s="284"/>
      <c r="B71" s="285"/>
      <c r="C71" s="734" t="s">
        <v>666</v>
      </c>
      <c r="D71" s="283" t="s">
        <v>670</v>
      </c>
      <c r="E71" s="244">
        <v>0</v>
      </c>
      <c r="F71" s="244"/>
      <c r="G71" s="244">
        <f>'Z 1. 2 '!D137</f>
        <v>62</v>
      </c>
      <c r="H71" s="413">
        <f>'Z 1. 2 '!E137</f>
        <v>62.3</v>
      </c>
      <c r="I71" s="413">
        <f t="shared" si="11"/>
        <v>62.3</v>
      </c>
      <c r="J71" s="244"/>
      <c r="K71" s="244"/>
      <c r="L71" s="244"/>
      <c r="M71" s="745"/>
    </row>
    <row r="72" spans="1:13" ht="17.25" customHeight="1">
      <c r="A72" s="282"/>
      <c r="B72" s="247"/>
      <c r="C72" s="733" t="s">
        <v>668</v>
      </c>
      <c r="D72" s="283" t="s">
        <v>671</v>
      </c>
      <c r="E72" s="244">
        <v>0</v>
      </c>
      <c r="F72" s="244"/>
      <c r="G72" s="244">
        <f>'Z 1. 2 '!D138</f>
        <v>50</v>
      </c>
      <c r="H72" s="413">
        <f>'Z 1. 2 '!E138</f>
        <v>50.02</v>
      </c>
      <c r="I72" s="413">
        <f t="shared" si="11"/>
        <v>50.02</v>
      </c>
      <c r="J72" s="244"/>
      <c r="K72" s="244"/>
      <c r="L72" s="244"/>
      <c r="M72" s="745"/>
    </row>
    <row r="73" spans="1:13" ht="17.25" customHeight="1">
      <c r="A73" s="282"/>
      <c r="B73" s="247"/>
      <c r="C73" s="733">
        <v>4750</v>
      </c>
      <c r="D73" s="283" t="s">
        <v>672</v>
      </c>
      <c r="E73" s="244"/>
      <c r="F73" s="244"/>
      <c r="G73" s="244">
        <f>'Z 1. 2 '!D139</f>
        <v>829</v>
      </c>
      <c r="H73" s="413">
        <f>'Z 1. 2 '!E139</f>
        <v>828.73</v>
      </c>
      <c r="I73" s="413">
        <f t="shared" si="11"/>
        <v>828.73</v>
      </c>
      <c r="J73" s="244"/>
      <c r="K73" s="244"/>
      <c r="L73" s="244"/>
      <c r="M73" s="745"/>
    </row>
    <row r="74" spans="1:13" ht="27" customHeight="1">
      <c r="A74" s="279" t="s">
        <v>474</v>
      </c>
      <c r="B74" s="280" t="s">
        <v>496</v>
      </c>
      <c r="C74" s="260" t="s">
        <v>571</v>
      </c>
      <c r="D74" s="281" t="s">
        <v>772</v>
      </c>
      <c r="E74" s="260">
        <f>'Z 1. 1'!F60+'Z 1. 1'!F62</f>
        <v>2732000</v>
      </c>
      <c r="F74" s="743">
        <f>'Z 1. 1'!G60+'Z 1. 1'!G62</f>
        <v>1513000</v>
      </c>
      <c r="G74" s="260">
        <f aca="true" t="shared" si="12" ref="G74:M74">SUM(G75:G100)</f>
        <v>2732000</v>
      </c>
      <c r="H74" s="743">
        <f t="shared" si="12"/>
        <v>1361810.2900000003</v>
      </c>
      <c r="I74" s="743">
        <f t="shared" si="12"/>
        <v>1361810.2900000003</v>
      </c>
      <c r="J74" s="743">
        <f t="shared" si="12"/>
        <v>1046770.6</v>
      </c>
      <c r="K74" s="743">
        <f t="shared" si="12"/>
        <v>5039.24</v>
      </c>
      <c r="L74" s="743">
        <f t="shared" si="12"/>
        <v>0</v>
      </c>
      <c r="M74" s="744">
        <f t="shared" si="12"/>
        <v>0</v>
      </c>
    </row>
    <row r="75" spans="1:13" ht="17.25" customHeight="1">
      <c r="A75" s="286"/>
      <c r="B75" s="287"/>
      <c r="C75" s="736" t="s">
        <v>822</v>
      </c>
      <c r="D75" s="283" t="s">
        <v>57</v>
      </c>
      <c r="E75" s="296"/>
      <c r="F75" s="296"/>
      <c r="G75" s="296">
        <f>'Z 1. 2 '!D178</f>
        <v>155000</v>
      </c>
      <c r="H75" s="754">
        <f>'Z 1. 2 '!E178</f>
        <v>83470.22</v>
      </c>
      <c r="I75" s="754">
        <f>H75</f>
        <v>83470.22</v>
      </c>
      <c r="J75" s="296"/>
      <c r="K75" s="296"/>
      <c r="L75" s="296"/>
      <c r="M75" s="755"/>
    </row>
    <row r="76" spans="1:13" ht="14.25" customHeight="1">
      <c r="A76" s="284"/>
      <c r="B76" s="253"/>
      <c r="C76" s="733" t="s">
        <v>408</v>
      </c>
      <c r="D76" s="283" t="s">
        <v>773</v>
      </c>
      <c r="E76" s="244"/>
      <c r="F76" s="244"/>
      <c r="G76" s="296">
        <f>'Z 1. 2 '!D179</f>
        <v>56000</v>
      </c>
      <c r="H76" s="754">
        <f>'Z 1. 2 '!E179</f>
        <v>25415.79</v>
      </c>
      <c r="I76" s="754">
        <f aca="true" t="shared" si="13" ref="I76:I99">H76</f>
        <v>25415.79</v>
      </c>
      <c r="J76" s="754">
        <f>I76</f>
        <v>25415.79</v>
      </c>
      <c r="K76" s="296"/>
      <c r="L76" s="296"/>
      <c r="M76" s="745"/>
    </row>
    <row r="77" spans="1:13" ht="16.5" customHeight="1">
      <c r="A77" s="284"/>
      <c r="B77" s="253"/>
      <c r="C77" s="733" t="s">
        <v>409</v>
      </c>
      <c r="D77" s="283" t="s">
        <v>769</v>
      </c>
      <c r="E77" s="244"/>
      <c r="F77" s="244"/>
      <c r="G77" s="296">
        <f>'Z 1. 2 '!D180</f>
        <v>2000</v>
      </c>
      <c r="H77" s="754">
        <f>'Z 1. 2 '!E180</f>
        <v>1916.45</v>
      </c>
      <c r="I77" s="754">
        <f t="shared" si="13"/>
        <v>1916.45</v>
      </c>
      <c r="J77" s="754">
        <f>I77</f>
        <v>1916.45</v>
      </c>
      <c r="K77" s="296"/>
      <c r="L77" s="296"/>
      <c r="M77" s="745"/>
    </row>
    <row r="78" spans="1:13" ht="15" customHeight="1">
      <c r="A78" s="284"/>
      <c r="B78" s="253"/>
      <c r="C78" s="733" t="s">
        <v>482</v>
      </c>
      <c r="D78" s="283" t="s">
        <v>161</v>
      </c>
      <c r="E78" s="244"/>
      <c r="F78" s="244"/>
      <c r="G78" s="296">
        <f>'Z 1. 2 '!D181</f>
        <v>1743000</v>
      </c>
      <c r="H78" s="754">
        <f>'Z 1. 2 '!E181</f>
        <v>869567.16</v>
      </c>
      <c r="I78" s="754">
        <f t="shared" si="13"/>
        <v>869567.16</v>
      </c>
      <c r="J78" s="754">
        <f>I78</f>
        <v>869567.16</v>
      </c>
      <c r="K78" s="296"/>
      <c r="L78" s="296"/>
      <c r="M78" s="745"/>
    </row>
    <row r="79" spans="1:13" ht="18" customHeight="1">
      <c r="A79" s="284"/>
      <c r="B79" s="253"/>
      <c r="C79" s="733" t="s">
        <v>483</v>
      </c>
      <c r="D79" s="107" t="s">
        <v>770</v>
      </c>
      <c r="E79" s="244"/>
      <c r="F79" s="244"/>
      <c r="G79" s="296">
        <f>'Z 1. 2 '!D182</f>
        <v>117000</v>
      </c>
      <c r="H79" s="754">
        <f>'Z 1. 2 '!E182</f>
        <v>29171</v>
      </c>
      <c r="I79" s="754">
        <f t="shared" si="13"/>
        <v>29171</v>
      </c>
      <c r="J79" s="754">
        <f>I79</f>
        <v>29171</v>
      </c>
      <c r="K79" s="296"/>
      <c r="L79" s="296"/>
      <c r="M79" s="745"/>
    </row>
    <row r="80" spans="1:13" ht="14.25" customHeight="1">
      <c r="A80" s="284"/>
      <c r="B80" s="253"/>
      <c r="C80" s="733" t="s">
        <v>485</v>
      </c>
      <c r="D80" s="107" t="s">
        <v>486</v>
      </c>
      <c r="E80" s="244"/>
      <c r="F80" s="244"/>
      <c r="G80" s="296">
        <f>'Z 1. 2 '!D183</f>
        <v>145000</v>
      </c>
      <c r="H80" s="754">
        <f>'Z 1. 2 '!E183</f>
        <v>120700.2</v>
      </c>
      <c r="I80" s="754">
        <f t="shared" si="13"/>
        <v>120700.2</v>
      </c>
      <c r="J80" s="754">
        <f>I80</f>
        <v>120700.2</v>
      </c>
      <c r="K80" s="296"/>
      <c r="L80" s="296"/>
      <c r="M80" s="745"/>
    </row>
    <row r="81" spans="1:13" ht="15.75" customHeight="1">
      <c r="A81" s="284"/>
      <c r="B81" s="253"/>
      <c r="C81" s="737" t="s">
        <v>436</v>
      </c>
      <c r="D81" s="283" t="s">
        <v>771</v>
      </c>
      <c r="E81" s="244"/>
      <c r="F81" s="244"/>
      <c r="G81" s="296">
        <f>'Z 1. 2 '!D184</f>
        <v>8500</v>
      </c>
      <c r="H81" s="754">
        <f>'Z 1. 2 '!E184</f>
        <v>4372.24</v>
      </c>
      <c r="I81" s="754">
        <f t="shared" si="13"/>
        <v>4372.24</v>
      </c>
      <c r="J81" s="296"/>
      <c r="K81" s="754">
        <f>I81</f>
        <v>4372.24</v>
      </c>
      <c r="L81" s="296"/>
      <c r="M81" s="745"/>
    </row>
    <row r="82" spans="1:13" ht="16.5" customHeight="1">
      <c r="A82" s="284"/>
      <c r="B82" s="253"/>
      <c r="C82" s="737" t="s">
        <v>411</v>
      </c>
      <c r="D82" s="283" t="s">
        <v>412</v>
      </c>
      <c r="E82" s="244"/>
      <c r="F82" s="244"/>
      <c r="G82" s="296">
        <f>'Z 1. 2 '!D185</f>
        <v>1500</v>
      </c>
      <c r="H82" s="754">
        <f>'Z 1. 2 '!E185</f>
        <v>667</v>
      </c>
      <c r="I82" s="754">
        <f t="shared" si="13"/>
        <v>667</v>
      </c>
      <c r="J82" s="296"/>
      <c r="K82" s="754">
        <f>I82</f>
        <v>667</v>
      </c>
      <c r="L82" s="296"/>
      <c r="M82" s="745"/>
    </row>
    <row r="83" spans="1:13" ht="15.75" customHeight="1">
      <c r="A83" s="284"/>
      <c r="B83" s="253"/>
      <c r="C83" s="733" t="s">
        <v>824</v>
      </c>
      <c r="D83" s="283" t="s">
        <v>825</v>
      </c>
      <c r="E83" s="244"/>
      <c r="F83" s="244"/>
      <c r="G83" s="296">
        <f>'Z 1. 2 '!D186</f>
        <v>92000</v>
      </c>
      <c r="H83" s="754">
        <f>'Z 1. 2 '!E186</f>
        <v>81916.84</v>
      </c>
      <c r="I83" s="754">
        <f t="shared" si="13"/>
        <v>81916.84</v>
      </c>
      <c r="J83" s="296"/>
      <c r="K83" s="296"/>
      <c r="L83" s="296"/>
      <c r="M83" s="745"/>
    </row>
    <row r="84" spans="1:13" ht="15" customHeight="1">
      <c r="A84" s="284"/>
      <c r="B84" s="285"/>
      <c r="C84" s="733" t="s">
        <v>413</v>
      </c>
      <c r="D84" s="107" t="s">
        <v>414</v>
      </c>
      <c r="E84" s="244"/>
      <c r="F84" s="244"/>
      <c r="G84" s="296">
        <f>'Z 1. 2 '!D187</f>
        <v>123000</v>
      </c>
      <c r="H84" s="754">
        <f>'Z 1. 2 '!E187</f>
        <v>83966.24</v>
      </c>
      <c r="I84" s="754">
        <f t="shared" si="13"/>
        <v>83966.24</v>
      </c>
      <c r="J84" s="296"/>
      <c r="K84" s="296"/>
      <c r="L84" s="296"/>
      <c r="M84" s="756"/>
    </row>
    <row r="85" spans="1:13" ht="13.5" customHeight="1">
      <c r="A85" s="284"/>
      <c r="B85" s="285"/>
      <c r="C85" s="733" t="s">
        <v>491</v>
      </c>
      <c r="D85" s="107" t="s">
        <v>492</v>
      </c>
      <c r="E85" s="244"/>
      <c r="F85" s="244"/>
      <c r="G85" s="296">
        <f>'Z 1. 2 '!D188</f>
        <v>10000</v>
      </c>
      <c r="H85" s="754">
        <f>'Z 1. 2 '!E188</f>
        <v>1818.53</v>
      </c>
      <c r="I85" s="754">
        <f t="shared" si="13"/>
        <v>1818.53</v>
      </c>
      <c r="J85" s="296"/>
      <c r="K85" s="296"/>
      <c r="L85" s="296"/>
      <c r="M85" s="756"/>
    </row>
    <row r="86" spans="1:13" ht="14.25" customHeight="1">
      <c r="A86" s="284"/>
      <c r="B86" s="285"/>
      <c r="C86" s="733" t="s">
        <v>415</v>
      </c>
      <c r="D86" s="107" t="s">
        <v>493</v>
      </c>
      <c r="E86" s="244"/>
      <c r="F86" s="244"/>
      <c r="G86" s="296">
        <f>'Z 1. 2 '!D189</f>
        <v>17000</v>
      </c>
      <c r="H86" s="754">
        <f>'Z 1. 2 '!E189</f>
        <v>11433.53</v>
      </c>
      <c r="I86" s="754">
        <f t="shared" si="13"/>
        <v>11433.53</v>
      </c>
      <c r="J86" s="296"/>
      <c r="K86" s="296"/>
      <c r="L86" s="296"/>
      <c r="M86" s="756"/>
    </row>
    <row r="87" spans="1:13" ht="15" customHeight="1">
      <c r="A87" s="284"/>
      <c r="B87" s="285"/>
      <c r="C87" s="733" t="s">
        <v>417</v>
      </c>
      <c r="D87" s="107" t="s">
        <v>494</v>
      </c>
      <c r="E87" s="244"/>
      <c r="F87" s="244"/>
      <c r="G87" s="296">
        <f>'Z 1. 2 '!D190</f>
        <v>11000</v>
      </c>
      <c r="H87" s="754">
        <f>'Z 1. 2 '!E190</f>
        <v>7372.66</v>
      </c>
      <c r="I87" s="754">
        <f t="shared" si="13"/>
        <v>7372.66</v>
      </c>
      <c r="J87" s="296"/>
      <c r="K87" s="296"/>
      <c r="L87" s="296"/>
      <c r="M87" s="756"/>
    </row>
    <row r="88" spans="1:13" ht="15.75" customHeight="1">
      <c r="A88" s="284"/>
      <c r="B88" s="285"/>
      <c r="C88" s="733" t="s">
        <v>477</v>
      </c>
      <c r="D88" s="107" t="s">
        <v>478</v>
      </c>
      <c r="E88" s="244"/>
      <c r="F88" s="244"/>
      <c r="G88" s="296">
        <f>'Z 1. 2 '!D191</f>
        <v>14000</v>
      </c>
      <c r="H88" s="754">
        <f>'Z 1. 2 '!E191</f>
        <v>1005</v>
      </c>
      <c r="I88" s="754">
        <f t="shared" si="13"/>
        <v>1005</v>
      </c>
      <c r="J88" s="296"/>
      <c r="K88" s="296"/>
      <c r="L88" s="296"/>
      <c r="M88" s="756"/>
    </row>
    <row r="89" spans="1:13" ht="16.5" customHeight="1">
      <c r="A89" s="284"/>
      <c r="B89" s="285"/>
      <c r="C89" s="733" t="s">
        <v>419</v>
      </c>
      <c r="D89" s="107" t="s">
        <v>495</v>
      </c>
      <c r="E89" s="244"/>
      <c r="F89" s="244"/>
      <c r="G89" s="296">
        <f>'Z 1. 2 '!D192</f>
        <v>47000</v>
      </c>
      <c r="H89" s="754">
        <f>'Z 1. 2 '!E192</f>
        <v>20687.01</v>
      </c>
      <c r="I89" s="754">
        <f t="shared" si="13"/>
        <v>20687.01</v>
      </c>
      <c r="J89" s="296"/>
      <c r="K89" s="296"/>
      <c r="L89" s="296"/>
      <c r="M89" s="756"/>
    </row>
    <row r="90" spans="1:13" ht="12.75" customHeight="1">
      <c r="A90" s="284"/>
      <c r="B90" s="285"/>
      <c r="C90" s="733" t="s">
        <v>9</v>
      </c>
      <c r="D90" s="283" t="s">
        <v>10</v>
      </c>
      <c r="E90" s="244"/>
      <c r="F90" s="244"/>
      <c r="G90" s="296">
        <f>'Z 1. 2 '!D193</f>
        <v>1500</v>
      </c>
      <c r="H90" s="754">
        <f>'Z 1. 2 '!E193</f>
        <v>660</v>
      </c>
      <c r="I90" s="754">
        <f t="shared" si="13"/>
        <v>660</v>
      </c>
      <c r="J90" s="296"/>
      <c r="K90" s="296"/>
      <c r="L90" s="296"/>
      <c r="M90" s="756"/>
    </row>
    <row r="91" spans="1:13" ht="16.5" customHeight="1">
      <c r="A91" s="284"/>
      <c r="B91" s="285"/>
      <c r="C91" s="733" t="s">
        <v>673</v>
      </c>
      <c r="D91" s="283" t="s">
        <v>120</v>
      </c>
      <c r="E91" s="244"/>
      <c r="F91" s="244"/>
      <c r="G91" s="296">
        <f>'Z 1. 2 '!D194</f>
        <v>4500</v>
      </c>
      <c r="H91" s="754">
        <f>'Z 1. 2 '!E194</f>
        <v>1718.37</v>
      </c>
      <c r="I91" s="754">
        <f t="shared" si="13"/>
        <v>1718.37</v>
      </c>
      <c r="J91" s="296"/>
      <c r="K91" s="296"/>
      <c r="L91" s="296"/>
      <c r="M91" s="756"/>
    </row>
    <row r="92" spans="1:13" ht="15" customHeight="1">
      <c r="A92" s="284"/>
      <c r="B92" s="285"/>
      <c r="C92" s="733" t="s">
        <v>666</v>
      </c>
      <c r="D92" s="283" t="s">
        <v>121</v>
      </c>
      <c r="E92" s="244"/>
      <c r="F92" s="244"/>
      <c r="G92" s="296">
        <f>'Z 1. 2 '!D195</f>
        <v>7500</v>
      </c>
      <c r="H92" s="754">
        <f>'Z 1. 2 '!E195</f>
        <v>3535.79</v>
      </c>
      <c r="I92" s="754">
        <f t="shared" si="13"/>
        <v>3535.79</v>
      </c>
      <c r="J92" s="296"/>
      <c r="K92" s="296"/>
      <c r="L92" s="296"/>
      <c r="M92" s="756"/>
    </row>
    <row r="93" spans="1:13" ht="15" customHeight="1">
      <c r="A93" s="284"/>
      <c r="B93" s="285"/>
      <c r="C93" s="733" t="s">
        <v>421</v>
      </c>
      <c r="D93" s="107" t="s">
        <v>422</v>
      </c>
      <c r="E93" s="244">
        <v>0</v>
      </c>
      <c r="F93" s="244"/>
      <c r="G93" s="296">
        <f>'Z 1. 2 '!D196</f>
        <v>5000</v>
      </c>
      <c r="H93" s="754">
        <f>'Z 1. 2 '!E196</f>
        <v>2901.8</v>
      </c>
      <c r="I93" s="754">
        <f t="shared" si="13"/>
        <v>2901.8</v>
      </c>
      <c r="J93" s="296"/>
      <c r="K93" s="296"/>
      <c r="L93" s="296"/>
      <c r="M93" s="756"/>
    </row>
    <row r="94" spans="1:13" ht="14.25" customHeight="1">
      <c r="A94" s="284"/>
      <c r="B94" s="285"/>
      <c r="C94" s="733" t="s">
        <v>423</v>
      </c>
      <c r="D94" s="107" t="s">
        <v>424</v>
      </c>
      <c r="E94" s="244">
        <v>0</v>
      </c>
      <c r="F94" s="244"/>
      <c r="G94" s="296">
        <f>'Z 1. 2 '!D197</f>
        <v>1500</v>
      </c>
      <c r="H94" s="754">
        <f>'Z 1. 2 '!E197</f>
        <v>1039.3</v>
      </c>
      <c r="I94" s="754">
        <f t="shared" si="13"/>
        <v>1039.3</v>
      </c>
      <c r="J94" s="296"/>
      <c r="K94" s="296"/>
      <c r="L94" s="296"/>
      <c r="M94" s="756"/>
    </row>
    <row r="95" spans="1:13" ht="15" customHeight="1">
      <c r="A95" s="284"/>
      <c r="B95" s="285"/>
      <c r="C95" s="733" t="s">
        <v>425</v>
      </c>
      <c r="D95" s="107" t="s">
        <v>426</v>
      </c>
      <c r="E95" s="244">
        <v>0</v>
      </c>
      <c r="F95" s="244"/>
      <c r="G95" s="296">
        <f>'Z 1. 2 '!D198</f>
        <v>2000</v>
      </c>
      <c r="H95" s="754">
        <f>'Z 1. 2 '!E198</f>
        <v>1813.22</v>
      </c>
      <c r="I95" s="754">
        <f t="shared" si="13"/>
        <v>1813.22</v>
      </c>
      <c r="J95" s="296"/>
      <c r="K95" s="296"/>
      <c r="L95" s="296"/>
      <c r="M95" s="756"/>
    </row>
    <row r="96" spans="1:13" ht="17.25" customHeight="1">
      <c r="A96" s="284"/>
      <c r="B96" s="285"/>
      <c r="C96" s="733" t="s">
        <v>476</v>
      </c>
      <c r="D96" s="107" t="s">
        <v>481</v>
      </c>
      <c r="E96" s="244">
        <v>0</v>
      </c>
      <c r="F96" s="244"/>
      <c r="G96" s="296">
        <f>'Z 1. 2 '!D199</f>
        <v>12840</v>
      </c>
      <c r="H96" s="754">
        <f>'Z 1. 2 '!E199</f>
        <v>5952</v>
      </c>
      <c r="I96" s="754">
        <f t="shared" si="13"/>
        <v>5952</v>
      </c>
      <c r="J96" s="296"/>
      <c r="K96" s="296"/>
      <c r="L96" s="296"/>
      <c r="M96" s="756"/>
    </row>
    <row r="97" spans="1:13" ht="16.5" customHeight="1">
      <c r="A97" s="284"/>
      <c r="B97" s="285"/>
      <c r="C97" s="733" t="s">
        <v>498</v>
      </c>
      <c r="D97" s="107" t="s">
        <v>774</v>
      </c>
      <c r="E97" s="244">
        <v>0</v>
      </c>
      <c r="F97" s="244"/>
      <c r="G97" s="296">
        <f>'Z 1. 2 '!D200</f>
        <v>160</v>
      </c>
      <c r="H97" s="754">
        <f>'Z 1. 2 '!E200</f>
        <v>159.75</v>
      </c>
      <c r="I97" s="754">
        <f t="shared" si="13"/>
        <v>159.75</v>
      </c>
      <c r="J97" s="296"/>
      <c r="K97" s="296"/>
      <c r="L97" s="296"/>
      <c r="M97" s="756"/>
    </row>
    <row r="98" spans="1:13" ht="16.5" customHeight="1">
      <c r="A98" s="284"/>
      <c r="B98" s="285"/>
      <c r="C98" s="733">
        <v>4740</v>
      </c>
      <c r="D98" s="283" t="s">
        <v>671</v>
      </c>
      <c r="E98" s="244"/>
      <c r="F98" s="244"/>
      <c r="G98" s="296">
        <f>'Z 1. 2 '!D201</f>
        <v>4000</v>
      </c>
      <c r="H98" s="754">
        <f>'Z 1. 2 '!E201</f>
        <v>325.19</v>
      </c>
      <c r="I98" s="754">
        <f t="shared" si="13"/>
        <v>325.19</v>
      </c>
      <c r="J98" s="296"/>
      <c r="K98" s="296"/>
      <c r="L98" s="296"/>
      <c r="M98" s="756"/>
    </row>
    <row r="99" spans="1:13" ht="16.5" customHeight="1">
      <c r="A99" s="284"/>
      <c r="B99" s="285"/>
      <c r="C99" s="733">
        <v>4750</v>
      </c>
      <c r="D99" s="283" t="s">
        <v>672</v>
      </c>
      <c r="E99" s="244"/>
      <c r="F99" s="244"/>
      <c r="G99" s="296">
        <f>'Z 1. 2 '!D202</f>
        <v>1000</v>
      </c>
      <c r="H99" s="754">
        <f>'Z 1. 2 '!E202</f>
        <v>225</v>
      </c>
      <c r="I99" s="754">
        <f t="shared" si="13"/>
        <v>225</v>
      </c>
      <c r="J99" s="296"/>
      <c r="K99" s="296"/>
      <c r="L99" s="296"/>
      <c r="M99" s="756"/>
    </row>
    <row r="100" spans="1:13" ht="17.25" customHeight="1">
      <c r="A100" s="284"/>
      <c r="B100" s="285"/>
      <c r="C100" s="733">
        <v>6060</v>
      </c>
      <c r="D100" s="107" t="s">
        <v>160</v>
      </c>
      <c r="E100" s="244"/>
      <c r="F100" s="244"/>
      <c r="G100" s="296">
        <v>150000</v>
      </c>
      <c r="H100" s="754"/>
      <c r="I100" s="754"/>
      <c r="J100" s="296"/>
      <c r="K100" s="296"/>
      <c r="L100" s="296"/>
      <c r="M100" s="756">
        <f>H100</f>
        <v>0</v>
      </c>
    </row>
    <row r="101" spans="1:13" ht="55.5" customHeight="1">
      <c r="A101" s="279" t="s">
        <v>602</v>
      </c>
      <c r="B101" s="280" t="s">
        <v>641</v>
      </c>
      <c r="C101" s="260" t="s">
        <v>571</v>
      </c>
      <c r="D101" s="281" t="s">
        <v>258</v>
      </c>
      <c r="E101" s="260">
        <f>'Z 1. 1'!F107</f>
        <v>887368</v>
      </c>
      <c r="F101" s="743">
        <f>'Z 1. 1'!G107</f>
        <v>419256</v>
      </c>
      <c r="G101" s="260">
        <f aca="true" t="shared" si="14" ref="G101:M101">G102</f>
        <v>887368</v>
      </c>
      <c r="H101" s="743">
        <f t="shared" si="14"/>
        <v>344324.6</v>
      </c>
      <c r="I101" s="743">
        <f t="shared" si="14"/>
        <v>344324.6</v>
      </c>
      <c r="J101" s="743">
        <f t="shared" si="14"/>
        <v>0</v>
      </c>
      <c r="K101" s="743">
        <f t="shared" si="14"/>
        <v>0</v>
      </c>
      <c r="L101" s="743">
        <f t="shared" si="14"/>
        <v>344324.6</v>
      </c>
      <c r="M101" s="744">
        <f t="shared" si="14"/>
        <v>0</v>
      </c>
    </row>
    <row r="102" spans="1:13" ht="26.25" customHeight="1">
      <c r="A102" s="284"/>
      <c r="B102" s="285"/>
      <c r="C102" s="734" t="s">
        <v>642</v>
      </c>
      <c r="D102" s="283" t="s">
        <v>775</v>
      </c>
      <c r="E102" s="244">
        <v>0</v>
      </c>
      <c r="F102" s="244"/>
      <c r="G102" s="244">
        <f>'Z 1. 2 '!D427</f>
        <v>887368</v>
      </c>
      <c r="H102" s="413">
        <f>'Z 1. 2 '!E427</f>
        <v>344324.6</v>
      </c>
      <c r="I102" s="413">
        <f>H102</f>
        <v>344324.6</v>
      </c>
      <c r="J102" s="244"/>
      <c r="K102" s="244"/>
      <c r="L102" s="413">
        <f>I102</f>
        <v>344324.6</v>
      </c>
      <c r="M102" s="756">
        <v>0</v>
      </c>
    </row>
    <row r="103" spans="1:13" ht="25.5" customHeight="1">
      <c r="A103" s="289" t="s">
        <v>500</v>
      </c>
      <c r="B103" s="290" t="s">
        <v>660</v>
      </c>
      <c r="C103" s="260" t="s">
        <v>571</v>
      </c>
      <c r="D103" s="290" t="s">
        <v>944</v>
      </c>
      <c r="E103" s="741">
        <f>'Z 1. 1'!F119</f>
        <v>309166</v>
      </c>
      <c r="F103" s="746">
        <f>'Z 1. 1'!G119</f>
        <v>157475</v>
      </c>
      <c r="G103" s="260">
        <f aca="true" t="shared" si="15" ref="G103:M103">SUM(G104:G119)</f>
        <v>309166</v>
      </c>
      <c r="H103" s="743">
        <f t="shared" si="15"/>
        <v>155771.74</v>
      </c>
      <c r="I103" s="743">
        <f t="shared" si="15"/>
        <v>155771.74</v>
      </c>
      <c r="J103" s="743">
        <f t="shared" si="15"/>
        <v>102178.95</v>
      </c>
      <c r="K103" s="743">
        <f t="shared" si="15"/>
        <v>20585.559999999998</v>
      </c>
      <c r="L103" s="743">
        <f t="shared" si="15"/>
        <v>0</v>
      </c>
      <c r="M103" s="744">
        <f t="shared" si="15"/>
        <v>0</v>
      </c>
    </row>
    <row r="104" spans="1:13" ht="17.25" customHeight="1">
      <c r="A104" s="282"/>
      <c r="B104" s="247"/>
      <c r="C104" s="244" t="s">
        <v>406</v>
      </c>
      <c r="D104" s="283" t="s">
        <v>407</v>
      </c>
      <c r="E104" s="244"/>
      <c r="F104" s="244"/>
      <c r="G104" s="244">
        <f>'Z 1. 2 '!D473</f>
        <v>203412</v>
      </c>
      <c r="H104" s="413">
        <f>'Z 1. 2 '!E473</f>
        <v>91624.06</v>
      </c>
      <c r="I104" s="413">
        <f>H104</f>
        <v>91624.06</v>
      </c>
      <c r="J104" s="413">
        <f>I104</f>
        <v>91624.06</v>
      </c>
      <c r="K104" s="244"/>
      <c r="L104" s="244"/>
      <c r="M104" s="745"/>
    </row>
    <row r="105" spans="1:13" ht="15.75" customHeight="1">
      <c r="A105" s="282"/>
      <c r="B105" s="247"/>
      <c r="C105" s="244">
        <v>4040</v>
      </c>
      <c r="D105" s="283" t="s">
        <v>769</v>
      </c>
      <c r="E105" s="244"/>
      <c r="F105" s="244"/>
      <c r="G105" s="244">
        <f>'Z 1. 2 '!D474</f>
        <v>10555</v>
      </c>
      <c r="H105" s="413">
        <f>'Z 1. 2 '!E474</f>
        <v>10554.89</v>
      </c>
      <c r="I105" s="413">
        <f aca="true" t="shared" si="16" ref="I105:I119">H105</f>
        <v>10554.89</v>
      </c>
      <c r="J105" s="413">
        <f>I105</f>
        <v>10554.89</v>
      </c>
      <c r="K105" s="244"/>
      <c r="L105" s="244"/>
      <c r="M105" s="745"/>
    </row>
    <row r="106" spans="1:13" ht="16.5" customHeight="1">
      <c r="A106" s="282"/>
      <c r="B106" s="247"/>
      <c r="C106" s="244" t="s">
        <v>436</v>
      </c>
      <c r="D106" s="283" t="s">
        <v>771</v>
      </c>
      <c r="E106" s="244"/>
      <c r="F106" s="244"/>
      <c r="G106" s="244">
        <f>'Z 1. 2 '!D475</f>
        <v>33948</v>
      </c>
      <c r="H106" s="413">
        <f>'Z 1. 2 '!E475</f>
        <v>17789.03</v>
      </c>
      <c r="I106" s="413">
        <f t="shared" si="16"/>
        <v>17789.03</v>
      </c>
      <c r="J106" s="244"/>
      <c r="K106" s="413">
        <f>I106</f>
        <v>17789.03</v>
      </c>
      <c r="L106" s="244"/>
      <c r="M106" s="745"/>
    </row>
    <row r="107" spans="1:13" ht="16.5" customHeight="1">
      <c r="A107" s="282"/>
      <c r="B107" s="247"/>
      <c r="C107" s="244" t="s">
        <v>411</v>
      </c>
      <c r="D107" s="283" t="s">
        <v>412</v>
      </c>
      <c r="E107" s="244"/>
      <c r="F107" s="244"/>
      <c r="G107" s="244">
        <f>'Z 1. 2 '!D476</f>
        <v>5585</v>
      </c>
      <c r="H107" s="413">
        <f>'Z 1. 2 '!E476</f>
        <v>2796.53</v>
      </c>
      <c r="I107" s="413">
        <f t="shared" si="16"/>
        <v>2796.53</v>
      </c>
      <c r="J107" s="244"/>
      <c r="K107" s="413">
        <f>I107</f>
        <v>2796.53</v>
      </c>
      <c r="L107" s="244"/>
      <c r="M107" s="745"/>
    </row>
    <row r="108" spans="1:13" ht="15.75" customHeight="1">
      <c r="A108" s="282"/>
      <c r="B108" s="247"/>
      <c r="C108" s="244" t="s">
        <v>7</v>
      </c>
      <c r="D108" s="107" t="s">
        <v>8</v>
      </c>
      <c r="E108" s="244"/>
      <c r="F108" s="244"/>
      <c r="G108" s="244">
        <f>'Z 1. 2 '!D477</f>
        <v>2000</v>
      </c>
      <c r="H108" s="413">
        <f>'Z 1. 2 '!E477</f>
        <v>0</v>
      </c>
      <c r="I108" s="413">
        <f t="shared" si="16"/>
        <v>0</v>
      </c>
      <c r="J108" s="413">
        <f>I108</f>
        <v>0</v>
      </c>
      <c r="K108" s="244"/>
      <c r="L108" s="244"/>
      <c r="M108" s="745"/>
    </row>
    <row r="109" spans="1:13" ht="14.25" customHeight="1">
      <c r="A109" s="282"/>
      <c r="B109" s="247"/>
      <c r="C109" s="244" t="s">
        <v>413</v>
      </c>
      <c r="D109" s="107" t="s">
        <v>414</v>
      </c>
      <c r="E109" s="244"/>
      <c r="F109" s="244"/>
      <c r="G109" s="244">
        <f>'Z 1. 2 '!D478</f>
        <v>5726</v>
      </c>
      <c r="H109" s="413">
        <f>'Z 1. 2 '!E478</f>
        <v>4778.84</v>
      </c>
      <c r="I109" s="413">
        <f t="shared" si="16"/>
        <v>4778.84</v>
      </c>
      <c r="J109" s="244"/>
      <c r="K109" s="244"/>
      <c r="L109" s="244"/>
      <c r="M109" s="745"/>
    </row>
    <row r="110" spans="1:13" ht="14.25" customHeight="1">
      <c r="A110" s="282"/>
      <c r="B110" s="247"/>
      <c r="C110" s="244" t="s">
        <v>651</v>
      </c>
      <c r="D110" s="283" t="s">
        <v>255</v>
      </c>
      <c r="E110" s="244"/>
      <c r="F110" s="244"/>
      <c r="G110" s="244">
        <f>'Z 1. 2 '!D479</f>
        <v>400</v>
      </c>
      <c r="H110" s="413">
        <f>'Z 1. 2 '!E479</f>
        <v>279.81</v>
      </c>
      <c r="I110" s="413">
        <f t="shared" si="16"/>
        <v>279.81</v>
      </c>
      <c r="J110" s="244"/>
      <c r="K110" s="244"/>
      <c r="L110" s="244"/>
      <c r="M110" s="745"/>
    </row>
    <row r="111" spans="1:13" ht="13.5" customHeight="1">
      <c r="A111" s="282"/>
      <c r="B111" s="247"/>
      <c r="C111" s="244" t="s">
        <v>415</v>
      </c>
      <c r="D111" s="107" t="s">
        <v>493</v>
      </c>
      <c r="E111" s="244"/>
      <c r="F111" s="244"/>
      <c r="G111" s="244">
        <f>'Z 1. 2 '!D480</f>
        <v>23657</v>
      </c>
      <c r="H111" s="413">
        <f>'Z 1. 2 '!E480</f>
        <v>11640.63</v>
      </c>
      <c r="I111" s="413">
        <f t="shared" si="16"/>
        <v>11640.63</v>
      </c>
      <c r="J111" s="244"/>
      <c r="K111" s="244"/>
      <c r="L111" s="244"/>
      <c r="M111" s="745"/>
    </row>
    <row r="112" spans="1:13" ht="12.75">
      <c r="A112" s="282"/>
      <c r="B112" s="247"/>
      <c r="C112" s="244" t="s">
        <v>477</v>
      </c>
      <c r="D112" s="107" t="s">
        <v>478</v>
      </c>
      <c r="E112" s="244"/>
      <c r="F112" s="244"/>
      <c r="G112" s="244">
        <f>'Z 1. 2 '!D481</f>
        <v>40</v>
      </c>
      <c r="H112" s="413">
        <f>'Z 1. 2 '!E481</f>
        <v>40</v>
      </c>
      <c r="I112" s="413">
        <f t="shared" si="16"/>
        <v>40</v>
      </c>
      <c r="J112" s="244"/>
      <c r="K112" s="244"/>
      <c r="L112" s="244"/>
      <c r="M112" s="745"/>
    </row>
    <row r="113" spans="1:13" ht="15.75" customHeight="1">
      <c r="A113" s="282"/>
      <c r="B113" s="247"/>
      <c r="C113" s="244" t="s">
        <v>419</v>
      </c>
      <c r="D113" s="107" t="s">
        <v>495</v>
      </c>
      <c r="E113" s="244"/>
      <c r="F113" s="244"/>
      <c r="G113" s="244">
        <f>'Z 1. 2 '!D482</f>
        <v>6370</v>
      </c>
      <c r="H113" s="413">
        <f>'Z 1. 2 '!E482</f>
        <v>6361.15</v>
      </c>
      <c r="I113" s="413">
        <f t="shared" si="16"/>
        <v>6361.15</v>
      </c>
      <c r="J113" s="244"/>
      <c r="K113" s="244"/>
      <c r="L113" s="244"/>
      <c r="M113" s="745"/>
    </row>
    <row r="114" spans="1:13" ht="15.75" customHeight="1">
      <c r="A114" s="282"/>
      <c r="B114" s="247"/>
      <c r="C114" s="244">
        <v>4350</v>
      </c>
      <c r="D114" s="283" t="s">
        <v>10</v>
      </c>
      <c r="E114" s="244"/>
      <c r="F114" s="244"/>
      <c r="G114" s="244">
        <f>'Z 1. 2 '!D483</f>
        <v>297</v>
      </c>
      <c r="H114" s="413">
        <f>'Z 1. 2 '!E483</f>
        <v>99</v>
      </c>
      <c r="I114" s="413">
        <f t="shared" si="16"/>
        <v>99</v>
      </c>
      <c r="J114" s="244"/>
      <c r="K114" s="244"/>
      <c r="L114" s="244"/>
      <c r="M114" s="745"/>
    </row>
    <row r="115" spans="1:13" ht="15" customHeight="1">
      <c r="A115" s="282"/>
      <c r="B115" s="247"/>
      <c r="C115" s="244" t="s">
        <v>666</v>
      </c>
      <c r="D115" s="107" t="s">
        <v>256</v>
      </c>
      <c r="E115" s="244"/>
      <c r="F115" s="244"/>
      <c r="G115" s="244">
        <f>'Z 1. 2 '!D484</f>
        <v>3603</v>
      </c>
      <c r="H115" s="413">
        <f>'Z 1. 2 '!E484</f>
        <v>1643.34</v>
      </c>
      <c r="I115" s="413">
        <f t="shared" si="16"/>
        <v>1643.34</v>
      </c>
      <c r="J115" s="244"/>
      <c r="K115" s="244"/>
      <c r="L115" s="244"/>
      <c r="M115" s="745"/>
    </row>
    <row r="116" spans="1:13" ht="14.25" customHeight="1">
      <c r="A116" s="282"/>
      <c r="B116" s="247"/>
      <c r="C116" s="244" t="s">
        <v>421</v>
      </c>
      <c r="D116" s="107" t="s">
        <v>422</v>
      </c>
      <c r="E116" s="244"/>
      <c r="F116" s="244"/>
      <c r="G116" s="244">
        <f>'Z 1. 2 '!D485</f>
        <v>2000</v>
      </c>
      <c r="H116" s="413">
        <f>'Z 1. 2 '!E485</f>
        <v>602.2</v>
      </c>
      <c r="I116" s="413">
        <f t="shared" si="16"/>
        <v>602.2</v>
      </c>
      <c r="J116" s="244"/>
      <c r="K116" s="244"/>
      <c r="L116" s="244"/>
      <c r="M116" s="745"/>
    </row>
    <row r="117" spans="1:13" ht="15.75" customHeight="1">
      <c r="A117" s="282"/>
      <c r="B117" s="247"/>
      <c r="C117" s="244" t="s">
        <v>425</v>
      </c>
      <c r="D117" s="107" t="s">
        <v>426</v>
      </c>
      <c r="E117" s="244"/>
      <c r="F117" s="244"/>
      <c r="G117" s="244">
        <f>'Z 1. 2 '!D486</f>
        <v>8613</v>
      </c>
      <c r="H117" s="413">
        <f>'Z 1. 2 '!E486</f>
        <v>6460</v>
      </c>
      <c r="I117" s="413">
        <f t="shared" si="16"/>
        <v>6460</v>
      </c>
      <c r="J117" s="244"/>
      <c r="K117" s="244"/>
      <c r="L117" s="244"/>
      <c r="M117" s="745"/>
    </row>
    <row r="118" spans="1:13" ht="15.75" customHeight="1">
      <c r="A118" s="282"/>
      <c r="B118" s="247"/>
      <c r="C118" s="244" t="s">
        <v>667</v>
      </c>
      <c r="D118" s="107" t="s">
        <v>371</v>
      </c>
      <c r="E118" s="244"/>
      <c r="F118" s="244"/>
      <c r="G118" s="244">
        <f>'Z 1. 2 '!D487</f>
        <v>2000</v>
      </c>
      <c r="H118" s="413">
        <f>'Z 1. 2 '!E487</f>
        <v>940</v>
      </c>
      <c r="I118" s="413">
        <f t="shared" si="16"/>
        <v>940</v>
      </c>
      <c r="J118" s="244"/>
      <c r="K118" s="244"/>
      <c r="L118" s="244"/>
      <c r="M118" s="745"/>
    </row>
    <row r="119" spans="1:13" ht="15.75" customHeight="1">
      <c r="A119" s="282"/>
      <c r="B119" s="247"/>
      <c r="C119" s="244">
        <v>4750</v>
      </c>
      <c r="D119" s="283" t="s">
        <v>672</v>
      </c>
      <c r="E119" s="244"/>
      <c r="F119" s="244"/>
      <c r="G119" s="244">
        <f>'Z 1. 2 '!D488</f>
        <v>960</v>
      </c>
      <c r="H119" s="413">
        <f>'Z 1. 2 '!E488</f>
        <v>162.26</v>
      </c>
      <c r="I119" s="413">
        <f t="shared" si="16"/>
        <v>162.26</v>
      </c>
      <c r="J119" s="244"/>
      <c r="K119" s="244"/>
      <c r="L119" s="244"/>
      <c r="M119" s="745"/>
    </row>
    <row r="120" spans="1:13" ht="29.25" customHeight="1">
      <c r="A120" s="289" t="s">
        <v>500</v>
      </c>
      <c r="B120" s="290" t="s">
        <v>504</v>
      </c>
      <c r="C120" s="260" t="s">
        <v>571</v>
      </c>
      <c r="D120" s="317" t="s">
        <v>654</v>
      </c>
      <c r="E120" s="741">
        <f>'Z 1. 1'!F126</f>
        <v>9000</v>
      </c>
      <c r="F120" s="746">
        <f>'Z 1. 1'!G126</f>
        <v>9000</v>
      </c>
      <c r="G120" s="260">
        <f aca="true" t="shared" si="17" ref="G120:M120">SUM(G121:G124)</f>
        <v>9000</v>
      </c>
      <c r="H120" s="743">
        <f t="shared" si="17"/>
        <v>2500</v>
      </c>
      <c r="I120" s="743">
        <f t="shared" si="17"/>
        <v>100</v>
      </c>
      <c r="J120" s="743">
        <f t="shared" si="17"/>
        <v>0</v>
      </c>
      <c r="K120" s="743">
        <f t="shared" si="17"/>
        <v>0</v>
      </c>
      <c r="L120" s="743">
        <f t="shared" si="17"/>
        <v>0</v>
      </c>
      <c r="M120" s="744">
        <f t="shared" si="17"/>
        <v>0</v>
      </c>
    </row>
    <row r="121" spans="1:13" ht="19.5" customHeight="1">
      <c r="A121" s="282"/>
      <c r="B121" s="247"/>
      <c r="C121" s="244" t="s">
        <v>7</v>
      </c>
      <c r="D121" s="283" t="s">
        <v>8</v>
      </c>
      <c r="E121" s="244"/>
      <c r="F121" s="244"/>
      <c r="G121" s="244">
        <v>1500</v>
      </c>
      <c r="H121" s="413">
        <v>0</v>
      </c>
      <c r="I121" s="413">
        <f>H121</f>
        <v>0</v>
      </c>
      <c r="J121" s="413">
        <f>I121</f>
        <v>0</v>
      </c>
      <c r="K121" s="244"/>
      <c r="L121" s="244"/>
      <c r="M121" s="745"/>
    </row>
    <row r="122" spans="1:13" ht="16.5" customHeight="1">
      <c r="A122" s="282"/>
      <c r="B122" s="247"/>
      <c r="C122" s="244" t="s">
        <v>413</v>
      </c>
      <c r="D122" s="283" t="s">
        <v>257</v>
      </c>
      <c r="E122" s="244"/>
      <c r="F122" s="244"/>
      <c r="G122" s="244">
        <v>1200</v>
      </c>
      <c r="H122" s="413">
        <v>0</v>
      </c>
      <c r="I122" s="413">
        <f>H122</f>
        <v>0</v>
      </c>
      <c r="J122" s="244"/>
      <c r="K122" s="244"/>
      <c r="L122" s="244"/>
      <c r="M122" s="745"/>
    </row>
    <row r="123" spans="1:13" ht="16.5" customHeight="1">
      <c r="A123" s="282"/>
      <c r="B123" s="247"/>
      <c r="C123" s="790">
        <v>4260</v>
      </c>
      <c r="D123" s="107" t="s">
        <v>493</v>
      </c>
      <c r="E123" s="244"/>
      <c r="F123" s="244"/>
      <c r="G123" s="244">
        <v>4800</v>
      </c>
      <c r="H123" s="413">
        <v>2400</v>
      </c>
      <c r="I123" s="413"/>
      <c r="J123" s="244"/>
      <c r="K123" s="244"/>
      <c r="L123" s="244"/>
      <c r="M123" s="745"/>
    </row>
    <row r="124" spans="1:13" ht="15.75" customHeight="1">
      <c r="A124" s="282"/>
      <c r="B124" s="247"/>
      <c r="C124" s="244" t="s">
        <v>419</v>
      </c>
      <c r="D124" s="283" t="s">
        <v>495</v>
      </c>
      <c r="E124" s="244"/>
      <c r="F124" s="244"/>
      <c r="G124" s="244">
        <v>1500</v>
      </c>
      <c r="H124" s="413">
        <v>100</v>
      </c>
      <c r="I124" s="413">
        <f>H124</f>
        <v>100</v>
      </c>
      <c r="J124" s="244"/>
      <c r="K124" s="244"/>
      <c r="L124" s="244"/>
      <c r="M124" s="745"/>
    </row>
    <row r="125" spans="1:13" ht="25.5" customHeight="1" thickBot="1">
      <c r="A125" s="1010" t="s">
        <v>776</v>
      </c>
      <c r="B125" s="1011"/>
      <c r="C125" s="1011"/>
      <c r="D125" s="1011"/>
      <c r="E125" s="757">
        <f aca="true" t="shared" si="18" ref="E125:M125">E18+E20+E28+E30+E32+E53+E64+E74+E101+E103+E120</f>
        <v>4461096</v>
      </c>
      <c r="F125" s="758">
        <f t="shared" si="18"/>
        <v>2395195</v>
      </c>
      <c r="G125" s="757">
        <f t="shared" si="18"/>
        <v>4461096</v>
      </c>
      <c r="H125" s="758">
        <f t="shared" si="18"/>
        <v>2084546.7500000002</v>
      </c>
      <c r="I125" s="758">
        <f t="shared" si="18"/>
        <v>2082146.7500000002</v>
      </c>
      <c r="J125" s="758">
        <f t="shared" si="18"/>
        <v>1285043.78</v>
      </c>
      <c r="K125" s="758">
        <f t="shared" si="18"/>
        <v>50140.65</v>
      </c>
      <c r="L125" s="758">
        <f t="shared" si="18"/>
        <v>344324.6</v>
      </c>
      <c r="M125" s="759">
        <f t="shared" si="18"/>
        <v>0</v>
      </c>
    </row>
    <row r="126" spans="1:13" ht="15" customHeight="1">
      <c r="A126" s="707"/>
      <c r="B126" s="707"/>
      <c r="C126" s="707"/>
      <c r="D126" s="707"/>
      <c r="E126" s="707"/>
      <c r="F126" s="707"/>
      <c r="G126" s="707"/>
      <c r="H126" s="707"/>
      <c r="I126" s="707"/>
      <c r="J126" s="707"/>
      <c r="K126" s="707"/>
      <c r="L126" s="707"/>
      <c r="M126" s="707"/>
    </row>
    <row r="127" spans="1:13" ht="18" customHeight="1">
      <c r="A127" s="708"/>
      <c r="B127" s="708"/>
      <c r="C127" s="708"/>
      <c r="D127" s="708"/>
      <c r="E127" s="708"/>
      <c r="F127" s="708"/>
      <c r="G127" s="708"/>
      <c r="H127" s="708"/>
      <c r="I127" s="708"/>
      <c r="J127" s="708"/>
      <c r="K127" s="1001" t="s">
        <v>392</v>
      </c>
      <c r="L127" s="1001"/>
      <c r="M127" s="708"/>
    </row>
    <row r="128" spans="1:13" ht="20.25" customHeight="1">
      <c r="A128" s="708"/>
      <c r="B128" s="708"/>
      <c r="C128" s="708"/>
      <c r="D128" s="708"/>
      <c r="E128" s="708"/>
      <c r="F128" s="708"/>
      <c r="G128" s="708"/>
      <c r="H128" s="708"/>
      <c r="I128" s="708"/>
      <c r="J128" s="708"/>
      <c r="K128" s="708"/>
      <c r="L128" s="708"/>
      <c r="M128" s="708"/>
    </row>
    <row r="129" spans="1:13" ht="21" customHeight="1" hidden="1">
      <c r="A129" s="708"/>
      <c r="B129" s="708"/>
      <c r="C129" s="708"/>
      <c r="D129" s="708"/>
      <c r="E129" s="708"/>
      <c r="F129" s="708"/>
      <c r="G129" s="708"/>
      <c r="H129" s="708"/>
      <c r="I129" s="708"/>
      <c r="J129" s="708"/>
      <c r="K129" s="708"/>
      <c r="L129" s="708"/>
      <c r="M129" s="708"/>
    </row>
    <row r="130" spans="1:13" ht="12.75" customHeight="1" hidden="1">
      <c r="A130" s="708"/>
      <c r="B130" s="708"/>
      <c r="C130" s="708"/>
      <c r="D130" s="708"/>
      <c r="E130" s="708"/>
      <c r="F130" s="708"/>
      <c r="G130" s="708"/>
      <c r="H130" s="708"/>
      <c r="I130" s="708"/>
      <c r="J130" s="708"/>
      <c r="K130" s="708"/>
      <c r="L130" s="708"/>
      <c r="M130" s="708"/>
    </row>
    <row r="131" spans="1:13" ht="12.75">
      <c r="A131" s="708"/>
      <c r="B131" s="708"/>
      <c r="C131" s="708"/>
      <c r="D131" s="708"/>
      <c r="E131" s="708"/>
      <c r="F131" s="708"/>
      <c r="G131" s="708"/>
      <c r="H131" s="708"/>
      <c r="I131" s="708"/>
      <c r="J131" s="708"/>
      <c r="K131" s="1001" t="s">
        <v>393</v>
      </c>
      <c r="L131" s="1001"/>
      <c r="M131" s="708"/>
    </row>
  </sheetData>
  <mergeCells count="17">
    <mergeCell ref="E1:M1"/>
    <mergeCell ref="A5:M5"/>
    <mergeCell ref="A125:D125"/>
    <mergeCell ref="M7:M9"/>
    <mergeCell ref="D7:D9"/>
    <mergeCell ref="A7:C7"/>
    <mergeCell ref="E7:E9"/>
    <mergeCell ref="I8:I9"/>
    <mergeCell ref="J8:L8"/>
    <mergeCell ref="B11:D11"/>
    <mergeCell ref="K127:L127"/>
    <mergeCell ref="K131:L131"/>
    <mergeCell ref="G7:G9"/>
    <mergeCell ref="I7:L7"/>
    <mergeCell ref="B17:G17"/>
    <mergeCell ref="F7:F9"/>
    <mergeCell ref="H7:H9"/>
  </mergeCells>
  <printOptions/>
  <pageMargins left="0.35433070866141736" right="0.2362204724409449" top="0.15748031496062992" bottom="0.1968503937007874" header="0.5118110236220472" footer="0.5118110236220472"/>
  <pageSetup horizontalDpi="600" verticalDpi="600" orientation="landscape" paperSize="9" scale="90" r:id="rId1"/>
  <rowBreaks count="3" manualBreakCount="3">
    <brk id="31" max="12" man="1"/>
    <brk id="63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2008-07-29T07:30:06Z</cp:lastPrinted>
  <dcterms:created xsi:type="dcterms:W3CDTF">2002-03-22T09:59:04Z</dcterms:created>
  <dcterms:modified xsi:type="dcterms:W3CDTF">2008-07-29T07:58:00Z</dcterms:modified>
  <cp:category/>
  <cp:version/>
  <cp:contentType/>
  <cp:contentStatus/>
</cp:coreProperties>
</file>