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6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4a" sheetId="17" r:id="rId17"/>
  </sheets>
  <definedNames>
    <definedName name="_xlnm.Print_Area" localSheetId="0">'Z 1'!$A$2:$L$190</definedName>
    <definedName name="_xlnm.Print_Area" localSheetId="1">'Z 2 '!$A$1:$M$688</definedName>
    <definedName name="_xlnm.Print_Area" localSheetId="7">'Z 6 '!$A$1:$L$140</definedName>
    <definedName name="_xlnm.Print_Area" localSheetId="9">'Z 8 '!$A$1:$K$127</definedName>
    <definedName name="_xlnm.Print_Area" localSheetId="14">'z13'!$A$1:$C$43</definedName>
    <definedName name="_xlnm.Print_Area" localSheetId="15">'Z14'!$A$1:$R$30</definedName>
    <definedName name="_xlnm.Print_Area" localSheetId="2">'Z3'!$A$1:$P$30</definedName>
    <definedName name="_xlnm.Print_Area" localSheetId="3">'z3a'!$A$1:$N$26</definedName>
    <definedName name="_xlnm.Print_Area" localSheetId="6">'Z5'!$A$1:$F$34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<sst xmlns="http://schemas.openxmlformats.org/spreadsheetml/2006/main" count="2675" uniqueCount="965">
  <si>
    <t>Przebudowa dróg powiatowych miasta Olecko - ulice: Grunwaldzka, Kościuszki, Norwida, Dąbrowskiej - 1,614 km</t>
  </si>
  <si>
    <t xml:space="preserve">                                          Marian Świerszcz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</si>
  <si>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</si>
  <si>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</si>
  <si>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</si>
  <si>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</si>
  <si>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</si>
  <si>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</si>
  <si>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</si>
  <si>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</si>
  <si>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</si>
  <si>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</si>
  <si>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</si>
  <si>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</si>
  <si>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</si>
  <si>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</si>
  <si>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</si>
  <si>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</si>
  <si>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</si>
  <si>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</si>
  <si>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</si>
  <si>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</si>
  <si>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</si>
  <si>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</si>
  <si>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</si>
  <si>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</si>
  <si>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</si>
  <si>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</si>
  <si>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</si>
  <si>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</si>
  <si>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</si>
  <si>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</si>
  <si>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</si>
  <si>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</si>
  <si>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</si>
  <si>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</si>
  <si>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</si>
  <si>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</si>
  <si>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</si>
  <si>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</si>
  <si>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</si>
  <si>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</si>
  <si>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</si>
  <si>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</si>
  <si>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</si>
  <si>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</si>
  <si>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</si>
  <si>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</si>
  <si>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</si>
  <si>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</si>
  <si>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</si>
  <si>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</si>
  <si>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</si>
  <si>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</si>
  <si>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</si>
  <si>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</si>
  <si>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</si>
  <si>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</si>
  <si>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</si>
  <si>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</si>
  <si>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</si>
  <si>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</si>
  <si>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</si>
  <si>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</si>
  <si>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</si>
  <si>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</si>
  <si>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</si>
  <si>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</si>
  <si>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</si>
  <si>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</si>
  <si>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</si>
  <si>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</si>
  <si>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</si>
  <si>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</si>
  <si>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</si>
  <si>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</si>
  <si>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</si>
  <si>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</si>
  <si>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</si>
  <si>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</si>
  <si>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</si>
  <si>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</si>
  <si>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Załącznik Nr 9 do Uchwały Rady Powiatu w Olecku Nr ......./....../... z dnia .............</t>
  </si>
  <si>
    <t>Załącznik nr 3a do Uchwały Rady Powiatu w Olecku Nr ...../....../.... z dnia ...........</t>
  </si>
  <si>
    <t>Załącznik nr 8 do uchwały Rady Powiatu w Olecku nr. ......../........./ ........       z dnia ...............</t>
  </si>
  <si>
    <t>Załącznik nr 4 do Uchwały Rady Powiatu w Olecku nr......../........./...........z dnia ..................</t>
  </si>
  <si>
    <t>Placówki opiekuńczo-wychowawcze</t>
  </si>
  <si>
    <t>Ośrodek Szkolno-Wychowawczy  w Olecku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</si>
  <si>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</si>
  <si>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</si>
  <si>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</si>
  <si>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</si>
  <si>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</si>
  <si>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</si>
  <si>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</si>
  <si>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</si>
  <si>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</si>
  <si>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</si>
  <si>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</si>
  <si>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</si>
  <si>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</si>
  <si>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</si>
  <si>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</si>
  <si>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</si>
  <si>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</si>
  <si>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</si>
  <si>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</si>
  <si>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</si>
  <si>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</si>
  <si>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</si>
  <si>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</si>
  <si>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</si>
  <si>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</si>
  <si>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</si>
  <si>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</si>
  <si>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</si>
  <si>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</si>
  <si>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</si>
  <si>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</si>
  <si>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</si>
  <si>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</si>
  <si>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</si>
  <si>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</si>
  <si>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</si>
  <si>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</si>
  <si>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</si>
  <si>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</si>
  <si>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</si>
  <si>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</si>
  <si>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</si>
  <si>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</si>
  <si>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</si>
  <si>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</si>
  <si>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</si>
  <si>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</si>
  <si>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</si>
  <si>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</si>
  <si>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</si>
  <si>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</si>
  <si>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</si>
  <si>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</si>
  <si>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</si>
  <si>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</si>
  <si>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</si>
  <si>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</si>
  <si>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</si>
  <si>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Załącznik Nr 5 do Uchwały Rady Powiatu w Olecku Nr...../....../...     z dnia  ..............</t>
  </si>
  <si>
    <t xml:space="preserve">dot. podmiot. z budż. dla szkół niepublicznych:  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</si>
  <si>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</si>
  <si>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</si>
  <si>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</si>
  <si>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</si>
  <si>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</si>
  <si>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</si>
  <si>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>Załącznik nr 3 do Uchwały Rady Powiatu w Olecku Nr ...../....../.... z dnia ...........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</si>
  <si>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</si>
  <si>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</si>
  <si>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</si>
  <si>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</si>
  <si>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</si>
  <si>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</si>
  <si>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</si>
  <si>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</si>
  <si>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</si>
  <si>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</si>
  <si>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</si>
  <si>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</si>
  <si>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</si>
  <si>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</si>
  <si>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</si>
  <si>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</si>
  <si>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</si>
  <si>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</si>
  <si>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</si>
  <si>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</si>
  <si>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</si>
  <si>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</si>
  <si>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</si>
  <si>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</si>
  <si>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803, 80309</t>
  </si>
  <si>
    <t>851, 85111</t>
  </si>
  <si>
    <t>Program: ZPORR 2006-2007 "Wspieranie rozwoju edukacyjnego studentów w powiecie oleckim"</t>
  </si>
  <si>
    <t>Priorytet 2 - Wzmocnienie rozwoju zasobów ludzkich w regionach</t>
  </si>
  <si>
    <t>Działanie 2.2 Wyrównywanie szans edukacyjnych poprzez programy stypendialne</t>
  </si>
  <si>
    <t xml:space="preserve">Program: ZPORR 2006-2007 "Wspieranie rozwoju edukacyjnego młodzieży wiejskiej z terenu powiatu oleckiego" </t>
  </si>
  <si>
    <t>854, 85415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</si>
  <si>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</si>
  <si>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</si>
  <si>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</si>
  <si>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</si>
  <si>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</si>
  <si>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</si>
  <si>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</si>
  <si>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</si>
  <si>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</si>
  <si>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</si>
  <si>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</si>
  <si>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</si>
  <si>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</si>
  <si>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</si>
  <si>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</si>
  <si>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</si>
  <si>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</si>
  <si>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</si>
  <si>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</si>
  <si>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</si>
  <si>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</si>
  <si>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</si>
  <si>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</si>
  <si>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</si>
  <si>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</si>
  <si>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</si>
  <si>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 xml:space="preserve">Załącznik nr 6 do Uchwały Rady Powiatu w Olecku Nr......./...../... z dn. ........... </t>
  </si>
  <si>
    <t>Dotacje ogółem</t>
  </si>
  <si>
    <t>Rehabilitacja zawodowa i społeczna</t>
  </si>
  <si>
    <t>Gmina Olecko</t>
  </si>
  <si>
    <t xml:space="preserve">                                                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</si>
  <si>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</si>
  <si>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</si>
  <si>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</si>
  <si>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</si>
  <si>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</si>
  <si>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</si>
  <si>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</si>
  <si>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</si>
  <si>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</si>
  <si>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Szkoły prowadzone przez Jolantę i Cezarego Dzioba w Kowalach Oleckich</t>
  </si>
  <si>
    <t>Społeczne Towarzystwo Oświatowe w Olecku</t>
  </si>
  <si>
    <t>Ogółem Oswiata i Wychowanie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</si>
  <si>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</si>
  <si>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</si>
  <si>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</si>
  <si>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</si>
  <si>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</si>
  <si>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</si>
  <si>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</si>
  <si>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</si>
  <si>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</si>
  <si>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Pochodne od wynagrodzerń</t>
  </si>
  <si>
    <t>dotacje</t>
  </si>
  <si>
    <t>Z tego:</t>
  </si>
  <si>
    <t>wynagrodznia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</si>
  <si>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</si>
  <si>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</si>
  <si>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</si>
  <si>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</si>
  <si>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</si>
  <si>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</si>
  <si>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</si>
  <si>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</si>
  <si>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</si>
  <si>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</si>
  <si>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</si>
  <si>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</si>
  <si>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</si>
  <si>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</si>
  <si>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</si>
  <si>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</si>
  <si>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</si>
  <si>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</si>
  <si>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</si>
  <si>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4019</t>
  </si>
  <si>
    <t>4118</t>
  </si>
  <si>
    <t>4119</t>
  </si>
  <si>
    <t>4128</t>
  </si>
  <si>
    <t>4129</t>
  </si>
  <si>
    <t>85203</t>
  </si>
  <si>
    <t>85311</t>
  </si>
  <si>
    <t>Rehabilitacja zawodowa                i społeczna osób niepełnosprawnych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</si>
  <si>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</si>
  <si>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</si>
  <si>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</si>
  <si>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</si>
  <si>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</si>
  <si>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</si>
  <si>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</si>
  <si>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</si>
  <si>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</si>
  <si>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</si>
  <si>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</si>
  <si>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</si>
  <si>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</si>
  <si>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</si>
  <si>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</si>
  <si>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</si>
  <si>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</si>
  <si>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</si>
  <si>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Cent.Eduk.Rozw.Zaw.Olecko</t>
  </si>
  <si>
    <t>Szkoła w Kowalach Oleckich</t>
  </si>
  <si>
    <t>STO Olecko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</si>
  <si>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</si>
  <si>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</si>
  <si>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</si>
  <si>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</si>
  <si>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</si>
  <si>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</si>
  <si>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</si>
  <si>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</si>
  <si>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</si>
  <si>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</si>
  <si>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</si>
  <si>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</si>
  <si>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</si>
  <si>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</si>
  <si>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</si>
  <si>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</si>
  <si>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</si>
  <si>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</si>
  <si>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</si>
  <si>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</si>
  <si>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</si>
  <si>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</si>
  <si>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</si>
  <si>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</si>
  <si>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</si>
  <si>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</si>
  <si>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</si>
  <si>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</si>
  <si>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</si>
  <si>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</si>
  <si>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</si>
  <si>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</si>
  <si>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</si>
  <si>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</si>
  <si>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</si>
  <si>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</si>
  <si>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</si>
  <si>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</si>
  <si>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</si>
  <si>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Struktura % (5:4)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</si>
  <si>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</si>
  <si>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</si>
  <si>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</si>
  <si>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</si>
  <si>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</si>
  <si>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</si>
  <si>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</si>
  <si>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</si>
  <si>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</si>
  <si>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</si>
  <si>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</si>
  <si>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</si>
  <si>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</si>
  <si>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</si>
  <si>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</si>
  <si>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</si>
  <si>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</si>
  <si>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</si>
  <si>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</si>
  <si>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</si>
  <si>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</si>
  <si>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Załącznik nr 2 do Uchwały Rady Powiatu w Olecku Nr........../......./........ z dn. ..................</t>
  </si>
  <si>
    <t>Wynagrodzenia osobowe prac.</t>
  </si>
  <si>
    <t>Jednostki specjalistycznego poradnictwa, mieszkania chronione i ośrodki interwencji kryzysowej</t>
  </si>
  <si>
    <t>Odpis na ZFŚS naucz.emerytów</t>
  </si>
  <si>
    <t>Nagr.i wyd.nie zal.do wynagrodzeń</t>
  </si>
  <si>
    <t>Stypendia  dla uczniów</t>
  </si>
  <si>
    <t>3248</t>
  </si>
  <si>
    <t>3249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</si>
  <si>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</si>
  <si>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</si>
  <si>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</si>
  <si>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</si>
  <si>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</si>
  <si>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</si>
  <si>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</si>
  <si>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</si>
  <si>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</si>
  <si>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</si>
  <si>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</si>
  <si>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</si>
  <si>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</si>
  <si>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</si>
  <si>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</si>
  <si>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</si>
  <si>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</si>
  <si>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</si>
  <si>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</si>
  <si>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</si>
  <si>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</si>
  <si>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</si>
  <si>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</si>
  <si>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</si>
  <si>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Dot.podmiot z budż. dla szkół niepub. (Cent. Eduk. Specj.w Olecku)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</si>
  <si>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</si>
  <si>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</si>
  <si>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</si>
  <si>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</si>
  <si>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</si>
  <si>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</si>
  <si>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</si>
  <si>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</si>
  <si>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</si>
  <si>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</si>
  <si>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</si>
  <si>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</si>
  <si>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</si>
  <si>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</si>
  <si>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</si>
  <si>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</si>
  <si>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</si>
  <si>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</si>
  <si>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</si>
  <si>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</si>
  <si>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</si>
  <si>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</si>
  <si>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</si>
  <si>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</si>
  <si>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</si>
  <si>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</si>
  <si>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</si>
  <si>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</si>
  <si>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</si>
  <si>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</si>
  <si>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</si>
  <si>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</si>
  <si>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</si>
  <si>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dotacje cel. na zad. bież.real.przez powiat na podst.poroz. z org.adm.rząd.</t>
  </si>
  <si>
    <t>6299</t>
  </si>
  <si>
    <t>środki na dofin. własnych inwestycji otrzym.z innych źródeł</t>
  </si>
  <si>
    <t>w tym: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</si>
  <si>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</si>
  <si>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</si>
  <si>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</si>
  <si>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</si>
  <si>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</si>
  <si>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</si>
  <si>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</si>
  <si>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</si>
  <si>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</si>
  <si>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</si>
  <si>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</si>
  <si>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</si>
  <si>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</si>
  <si>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</si>
  <si>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</si>
  <si>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</si>
  <si>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</si>
  <si>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</si>
  <si>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</si>
  <si>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</si>
  <si>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</si>
  <si>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</si>
  <si>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</si>
  <si>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</si>
  <si>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</si>
  <si>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</si>
  <si>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</si>
  <si>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</si>
  <si>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</si>
  <si>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</si>
  <si>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</si>
  <si>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</si>
  <si>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</si>
  <si>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</si>
  <si>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</si>
  <si>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</si>
  <si>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</si>
  <si>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</si>
  <si>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</si>
  <si>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</si>
  <si>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</si>
  <si>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</si>
  <si>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</si>
  <si>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</si>
  <si>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</si>
  <si>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</si>
  <si>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</si>
  <si>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</si>
  <si>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</si>
  <si>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</si>
  <si>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</si>
  <si>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</si>
  <si>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</si>
  <si>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</si>
  <si>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</si>
  <si>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</si>
  <si>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</si>
  <si>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</si>
  <si>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</si>
  <si>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</si>
  <si>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</si>
  <si>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</si>
  <si>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</si>
  <si>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</si>
  <si>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</si>
  <si>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</si>
  <si>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</si>
  <si>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</si>
  <si>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</si>
  <si>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</si>
  <si>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</si>
  <si>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</si>
  <si>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</si>
  <si>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</si>
  <si>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</si>
  <si>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</si>
  <si>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</si>
  <si>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</si>
  <si>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</si>
  <si>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</si>
  <si>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</si>
  <si>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</si>
  <si>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</si>
  <si>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</si>
  <si>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</si>
  <si>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</si>
  <si>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</si>
  <si>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 xml:space="preserve">Działanie 3.1 Obszary wiejskie </t>
  </si>
  <si>
    <t>Razem wydatki:</t>
  </si>
  <si>
    <t>600, 60014</t>
  </si>
  <si>
    <t>2008 r.</t>
  </si>
  <si>
    <t>Program: ZPORR 2004-2006 "Przebudowa drogi powiatowej nr 40454 Olecko - Świętajno - Dunajek km 7+350 - km 13+000"</t>
  </si>
  <si>
    <t>Priorytet 3 - Rozwój lokalny</t>
  </si>
  <si>
    <t>z dnia ................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</si>
  <si>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</si>
  <si>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</si>
  <si>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</si>
  <si>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</si>
  <si>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</si>
  <si>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</si>
  <si>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</si>
  <si>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</si>
  <si>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</si>
  <si>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</si>
  <si>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</si>
  <si>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</si>
  <si>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</si>
  <si>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</si>
  <si>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</si>
  <si>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</si>
  <si>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</si>
  <si>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</si>
  <si>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</si>
  <si>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</si>
  <si>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</si>
  <si>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</si>
  <si>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</si>
  <si>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</si>
  <si>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</si>
  <si>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</si>
  <si>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</si>
  <si>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</si>
  <si>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</si>
  <si>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</si>
  <si>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</si>
  <si>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</si>
  <si>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</si>
  <si>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</si>
  <si>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</si>
  <si>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</si>
  <si>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Fundusz Ochrony Gruntów Rolnych</t>
  </si>
  <si>
    <t>dotacje celowe otrzymane z gmin na inwestycje</t>
  </si>
  <si>
    <t>01028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</si>
  <si>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</si>
  <si>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</si>
  <si>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</si>
  <si>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</si>
  <si>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</si>
  <si>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</si>
  <si>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>2120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</si>
  <si>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</si>
  <si>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</si>
  <si>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</si>
  <si>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</si>
  <si>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</si>
  <si>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</si>
  <si>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g)</t>
  </si>
  <si>
    <t>15.</t>
  </si>
  <si>
    <t>Dotacje celowe otrzymane przez j.s.t. od innej j.s.t. będącej instytucją wdrażającą na zadania bieżące realizowane na podstawie porozumień - umów</t>
  </si>
  <si>
    <t>16.</t>
  </si>
  <si>
    <t>Sprzedaż składników majątkowych</t>
  </si>
  <si>
    <t>Pomoc materialna dla uczniów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</si>
  <si>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</si>
  <si>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</si>
  <si>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</si>
  <si>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</si>
  <si>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</si>
  <si>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</si>
  <si>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</si>
  <si>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</si>
  <si>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</si>
  <si>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</si>
  <si>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</si>
  <si>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</si>
  <si>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</si>
  <si>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</si>
  <si>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</si>
  <si>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</si>
  <si>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</si>
  <si>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</si>
  <si>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</si>
  <si>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</si>
  <si>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</si>
  <si>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</si>
  <si>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</si>
  <si>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</si>
  <si>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</si>
  <si>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</si>
  <si>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</si>
  <si>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</si>
  <si>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</si>
  <si>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</si>
  <si>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</si>
  <si>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</si>
  <si>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</si>
  <si>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</si>
  <si>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</si>
  <si>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</si>
  <si>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</si>
  <si>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</si>
  <si>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</si>
  <si>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</si>
  <si>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</si>
  <si>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</si>
  <si>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</si>
  <si>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VI.1.</t>
  </si>
  <si>
    <t>VI.2.</t>
  </si>
  <si>
    <t>VII.1.</t>
  </si>
  <si>
    <t>VII.2.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</si>
  <si>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</si>
  <si>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</si>
  <si>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</si>
  <si>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</si>
  <si>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</si>
  <si>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</si>
  <si>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</si>
  <si>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</si>
  <si>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</si>
  <si>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</si>
  <si>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f)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</si>
  <si>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</si>
  <si>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</si>
  <si>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</si>
  <si>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Dochody własne ogółem,                            w tym: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</si>
  <si>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</si>
  <si>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</si>
  <si>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</si>
  <si>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</si>
  <si>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</si>
  <si>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</si>
  <si>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</si>
  <si>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</si>
  <si>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</si>
  <si>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Ełk</t>
  </si>
  <si>
    <t>Powiat Sejny</t>
  </si>
  <si>
    <t>Powiat Grajewo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</si>
  <si>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</si>
  <si>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</si>
  <si>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</si>
  <si>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</si>
  <si>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</si>
  <si>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</si>
  <si>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</si>
  <si>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</si>
  <si>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</si>
  <si>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</si>
  <si>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</si>
  <si>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</si>
  <si>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</si>
  <si>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</si>
  <si>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</si>
  <si>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</si>
  <si>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</si>
  <si>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</si>
  <si>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</si>
  <si>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</si>
  <si>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</si>
  <si>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</si>
  <si>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</si>
  <si>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</si>
  <si>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</si>
  <si>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</si>
  <si>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</si>
  <si>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</si>
  <si>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</si>
  <si>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</si>
  <si>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</si>
  <si>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 xml:space="preserve">Plan przychodów i wydatków Powiatowego Funduszu Ochrony Środowiska i Gospodarki Wodnej 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</si>
  <si>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</si>
  <si>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</si>
  <si>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</si>
  <si>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</si>
  <si>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</si>
  <si>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</si>
  <si>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</si>
  <si>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</si>
  <si>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</si>
  <si>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</si>
  <si>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</si>
  <si>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</si>
  <si>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</si>
  <si>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</si>
  <si>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</si>
  <si>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</si>
  <si>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</si>
  <si>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</si>
  <si>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</si>
  <si>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</si>
  <si>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</si>
  <si>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</si>
  <si>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</si>
  <si>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</si>
  <si>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</si>
  <si>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</si>
  <si>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</si>
  <si>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</si>
  <si>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</si>
  <si>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</si>
  <si>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Przewidywane wykonanie 2002</t>
  </si>
  <si>
    <t>Nagr.i wyd.nie zal.do wynagr</t>
  </si>
  <si>
    <t>Nazwa jednostki</t>
  </si>
  <si>
    <t>kwota dotacji</t>
  </si>
  <si>
    <t>Centrum "Omega"</t>
  </si>
  <si>
    <t>Studium Policealne Hotelarstwa (zaoczne dla dorosłych)</t>
  </si>
  <si>
    <t>Wyrównanie  z tyt.rozliczenia dotacji za 2002rok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</si>
  <si>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</si>
  <si>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</si>
  <si>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</si>
  <si>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</si>
  <si>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</si>
  <si>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</si>
  <si>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</si>
  <si>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</si>
  <si>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Gmina Wieliczki</t>
  </si>
  <si>
    <t>Gmina Świętajno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</si>
  <si>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</si>
  <si>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</si>
  <si>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</si>
  <si>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</si>
  <si>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</si>
  <si>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</si>
  <si>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</si>
  <si>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</si>
  <si>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</si>
  <si>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</si>
  <si>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</si>
  <si>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</si>
  <si>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</si>
  <si>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</si>
  <si>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</si>
  <si>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</si>
  <si>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</si>
  <si>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</si>
  <si>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</si>
  <si>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</si>
  <si>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</si>
  <si>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</si>
  <si>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Nazwa zadania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</si>
  <si>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</si>
  <si>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</si>
  <si>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</si>
  <si>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</si>
  <si>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</si>
  <si>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</si>
  <si>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Powiat. Inspektorat Wet. w  Olecku</t>
  </si>
  <si>
    <t>Kredyty zaciągane w bankach krajowych</t>
  </si>
  <si>
    <t>Ośrodki informacji turystycznej</t>
  </si>
  <si>
    <t xml:space="preserve"> - dotacja z samorządu wojewódzkiego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</si>
  <si>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</si>
  <si>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</si>
  <si>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</si>
  <si>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</si>
  <si>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</si>
  <si>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</si>
  <si>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</si>
  <si>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</si>
  <si>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</si>
  <si>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</si>
  <si>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 xml:space="preserve">Wydatki  </t>
  </si>
  <si>
    <t>Opracowania geodez. i kartogr.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</si>
  <si>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</si>
  <si>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</si>
  <si>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</si>
  <si>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</si>
  <si>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</si>
  <si>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</si>
  <si>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</si>
  <si>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</si>
  <si>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</si>
  <si>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Przewodniczący Rady Powiatu</t>
  </si>
  <si>
    <t>3240</t>
  </si>
  <si>
    <t>dot. podmiot. z budż. dla SP ZOZ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</si>
  <si>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</si>
  <si>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</si>
  <si>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</si>
  <si>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</si>
  <si>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</si>
  <si>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</si>
  <si>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</si>
  <si>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</si>
  <si>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Dotacje dla gmin</t>
  </si>
  <si>
    <t>Zakup usług pozostałych`</t>
  </si>
  <si>
    <t>do Uchwały Rady Powiatu w Olecku  nr......../……/……</t>
  </si>
  <si>
    <t xml:space="preserve"> Załącznik nr 3b                                     do Uchwały Rady Powiatu                w Olecku                 nr ......./......./........                                    z dnia ........................</t>
  </si>
  <si>
    <t xml:space="preserve">Załącznik nr 7 do Uchwały Rady Powiatu w Olecku Nr......./........../... z dn.............. </t>
  </si>
  <si>
    <t>Załącznik nr 10</t>
  </si>
  <si>
    <t>Załącznik Nr 11 do Uchwały Rady Powiatu             w Olecku Nr ....../...../.....                z dnia ............</t>
  </si>
  <si>
    <t>Załacznik Nr 12 do Uchwały Rady Powiatu  w Olecku Nr ..../......./.....        z dnia ............</t>
  </si>
  <si>
    <t xml:space="preserve">Załącznik nr 13 do Uchwały Rady Powiatu  w Olecku  ..../....../....                                                                                          z dnia ................ </t>
  </si>
  <si>
    <t>Załącznik nr 14a</t>
  </si>
  <si>
    <t>do uchwały Rady Powiatu w Olecku nr ....../...../......</t>
  </si>
  <si>
    <t>Przewodniczący Rady Powitu</t>
  </si>
  <si>
    <t>PLAN DOCHODÓW BUDŻETU POWIATU NA ROK 2008</t>
  </si>
  <si>
    <t>Zalącznik Nr 1 do Uchwały Rady Powiatu w Olecku Nr …./…./… z dnia …………</t>
  </si>
  <si>
    <t>Przewidywane wykonanie 2007 roku</t>
  </si>
  <si>
    <t>Projekt planu na 2008 rok</t>
  </si>
  <si>
    <t>Struktura %</t>
  </si>
  <si>
    <t>Struktura % (7 : 6)</t>
  </si>
  <si>
    <t xml:space="preserve">p.w. 2007 </t>
  </si>
  <si>
    <t>bieżące</t>
  </si>
  <si>
    <t>majątkowe</t>
  </si>
  <si>
    <t>Dotacje celowe na finansowanie inwestycji jednostek sektora finansów publicznych</t>
  </si>
  <si>
    <t>dotacje celowe otrzymane z gmin na zadania bieżące</t>
  </si>
  <si>
    <t>0470</t>
  </si>
  <si>
    <t>wpływy z opłat za zarząd nieruchomościami</t>
  </si>
  <si>
    <t>Fundusz Gospodarki Zasobem Geodezyjnym               i Kartograficznym</t>
  </si>
  <si>
    <t xml:space="preserve">d) </t>
  </si>
  <si>
    <t>Środki na dofinansowanie własnych inwestycji pozuskane z innych źródeł</t>
  </si>
  <si>
    <t>2710</t>
  </si>
  <si>
    <t>Wpływy z tytułu pomocy finansowej udzielanej między j.s.t. na dofinansowanie własnych zadań bieżących</t>
  </si>
  <si>
    <t>Gospodarka komunalna i ochrona środowiska</t>
  </si>
  <si>
    <t>Fundusz Ochrony Środowiska i Gospodarki Wodnej</t>
  </si>
  <si>
    <t xml:space="preserve">                                     </t>
  </si>
  <si>
    <t xml:space="preserve"> Przewodniczący Rady Powiatu:</t>
  </si>
  <si>
    <t>Marian Świerszcz</t>
  </si>
  <si>
    <t xml:space="preserve">           Marian Świerszcz</t>
  </si>
  <si>
    <t>planu 2008</t>
  </si>
  <si>
    <t>Środki otrzymane od pozostałych jednostek sektora finansów publicznych</t>
  </si>
  <si>
    <t>PLAN WYDATKÓW BUDŻETU POWIATU NA ROK 2008</t>
  </si>
  <si>
    <t>Przewidywane wykonanie          za 2007</t>
  </si>
  <si>
    <t>Projekt planu    na 2008</t>
  </si>
  <si>
    <t>Szkolenie członków korpusu służby cywilnej</t>
  </si>
  <si>
    <t>4550</t>
  </si>
  <si>
    <t>Szkol. prac.niebędących czł.sł.cywilnej</t>
  </si>
  <si>
    <t>Zakup leków i mat.medycznych</t>
  </si>
  <si>
    <t>Opłaty czynszu za pom.biurowe</t>
  </si>
  <si>
    <t>3260</t>
  </si>
  <si>
    <t>Inne formy pomocy dla uczniów</t>
  </si>
  <si>
    <t>Zakup środków żywności</t>
  </si>
  <si>
    <t>Zakup pomocy nauk.i dydakt.</t>
  </si>
  <si>
    <t>Przeciwdziałanie alkoholizmowi</t>
  </si>
  <si>
    <t>dotacje celowe otrzymane od samorządu województwa na zadania bieżące realizowane na podstawie umów</t>
  </si>
  <si>
    <t>rok budżetowy 2008 (8+9+10+11)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</si>
  <si>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</si>
  <si>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</si>
  <si>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</si>
  <si>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</si>
  <si>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</si>
  <si>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"Przebudowa drogi powiatowej nr 1826N Dudki - Zajdy - Kukowo - Nowy Młyn na odcinku Dudki - Zajdy" 2,5 km</t>
  </si>
  <si>
    <t>"Przebudowa drogi powiatowej nr 1940 N Kukowo - Zatyki - Kijewo" 6,7km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</si>
  <si>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</si>
  <si>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</si>
  <si>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</si>
  <si>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</si>
  <si>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Zespół Szkół Licealnych    i Zawodowych w Olecku</t>
  </si>
  <si>
    <t>Powiatowy Zarząd Dróg       w Olecku</t>
  </si>
  <si>
    <t>Powiatowe Centrum Pomocy Rodzinie             w Olecku</t>
  </si>
  <si>
    <t>Plan dochodów i wydatków dochodów własnych jednostek budżetowych na  2008 rok</t>
  </si>
  <si>
    <t>Stan środków pieniężnych                na koniec roku</t>
  </si>
  <si>
    <t>Stan środków pieniężnych            na początku roku</t>
  </si>
  <si>
    <t xml:space="preserve">                                   Pozostałe wydatki majątkowe na 2008 rok</t>
  </si>
  <si>
    <t>Przewidywane wykonanie w 2007 roku</t>
  </si>
  <si>
    <t>Plan na 2008 rok</t>
  </si>
  <si>
    <t>Nazwa zadania inwestycyjnego i okres realizacji w roku budżetowym</t>
  </si>
  <si>
    <t>Dotacja do zakupu sprzętu  do działań na akwenach wodnych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</si>
  <si>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</si>
  <si>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</si>
  <si>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</si>
  <si>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</si>
  <si>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</si>
  <si>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</si>
  <si>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</si>
  <si>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</si>
  <si>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</si>
  <si>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</si>
  <si>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</si>
  <si>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</si>
  <si>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</si>
  <si>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</si>
  <si>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</si>
  <si>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</si>
  <si>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</si>
  <si>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</si>
  <si>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</si>
  <si>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</si>
  <si>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</si>
  <si>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</si>
  <si>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</si>
  <si>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</si>
  <si>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Dotacja do zakupu alkomatu dla Komendy Powiatowej Policji w Olecku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</si>
  <si>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</si>
  <si>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</si>
  <si>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</si>
  <si>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</si>
  <si>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</si>
  <si>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</si>
  <si>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</si>
  <si>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Przewidywane wykonanie 2007</t>
  </si>
  <si>
    <t>Plan 2008</t>
  </si>
  <si>
    <t>1a.</t>
  </si>
  <si>
    <t>Spłata kredytu z obligacji</t>
  </si>
  <si>
    <t>Plan na 2008</t>
  </si>
  <si>
    <t>Przewidywane wykonanie w 2007 r.</t>
  </si>
  <si>
    <t>Dot. cel. otrzym. z samorz. woj.. na inwestycje i zakupy inwestycyjne realizowane na podstawie porozumień z j.s.t.</t>
  </si>
  <si>
    <t>- na zadania zlecone (§ 2110,  i §6410)</t>
  </si>
  <si>
    <t>2008 rok</t>
  </si>
  <si>
    <t>2010 r.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</si>
  <si>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</si>
  <si>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</si>
  <si>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</si>
  <si>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</si>
  <si>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</si>
  <si>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z zakresu administracji rządowej wykonywanych na podstawie porozumień z organami administracji rządowej w 2008 roku</t>
  </si>
  <si>
    <t>Dochody i wydatki związane z realizacją zadań  realizowanych na podstwaie umów (porozumień) z jednostkami samorządu terytorialnego w 2008 roku</t>
  </si>
  <si>
    <t>Dotacje podmiotowe w 2008 r.</t>
  </si>
  <si>
    <t>Dotacje celowe na zadania własne gminy realizowane przez podmioty należące i nienależące do sektora finansów publicznych w 2008r.</t>
  </si>
  <si>
    <t>Plan na 2008 r</t>
  </si>
  <si>
    <t>Prognoza kwoty długu powiatu na rok 2008 i lata następne</t>
  </si>
  <si>
    <t>Wsparcie zadań publicznych powiatu w zakresie kultury, sztuki, ochrony dóbr kultury i tradycji, w tym mniejszości narodowych oraz rozwój i promocja walorów turystycznych powiatu.</t>
  </si>
  <si>
    <t>OGÓŁEM KWOTA DOTACJI</t>
  </si>
  <si>
    <t>Umasowienie sportu wsród dzieci, młodzieży                        i dorosłych, promocja powiatu na imprezach ogólnopolskich oraz organizacja imprez ponadlokalnych na terenie powiatu oleckiego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</si>
  <si>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</si>
  <si>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</si>
  <si>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</si>
  <si>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</si>
  <si>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</si>
  <si>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</si>
  <si>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</si>
  <si>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</si>
  <si>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</si>
  <si>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</si>
  <si>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</si>
  <si>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Dotacja na wyposażenie i adaptację III piętra budynku SP ZZOD na potrzeby tworzonego domu pomocy społecznej</t>
  </si>
  <si>
    <t>85117</t>
  </si>
  <si>
    <t>6220</t>
  </si>
  <si>
    <t>Dotacje celowe z budżetu na dofinansowanie kosztów realizacji inwestycji innych jednostek sektora finansów publicznych</t>
  </si>
  <si>
    <t xml:space="preserve"> Gmina Olecko</t>
  </si>
  <si>
    <t>Promocja jednostek samorządu tereytorialnego</t>
  </si>
  <si>
    <t>Miasto Białystok</t>
  </si>
  <si>
    <t>Powiat ełcki</t>
  </si>
  <si>
    <t xml:space="preserve">                                                                                       </t>
  </si>
  <si>
    <t>Przewodniczacy Rady Powiatu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</si>
  <si>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</si>
  <si>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</si>
  <si>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</si>
  <si>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</si>
  <si>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</si>
  <si>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</si>
  <si>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</si>
  <si>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</si>
  <si>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Przewidywane wykonanie na koniec 2007 r.</t>
  </si>
  <si>
    <t>Załącznik nr 14 do Uchwały Rady Powiatu w Olecku nr …../…./…..  z dnia ………</t>
  </si>
  <si>
    <t xml:space="preserve">         Marian Świerszcz</t>
  </si>
  <si>
    <t>Wydatki inwwestycyjne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</si>
  <si>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</si>
  <si>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</si>
  <si>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</si>
  <si>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</si>
  <si>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</si>
  <si>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Wydatki inwestycyjne</t>
  </si>
  <si>
    <t>Dot.na dofin.kosztów inwest.</t>
  </si>
  <si>
    <t>Środki pozyskane ze źródeł zagranicznych</t>
  </si>
  <si>
    <t>2. Dotacje ze źródeł zagranicznych</t>
  </si>
  <si>
    <t>3. Dochody własne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</si>
</sst>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7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1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24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2" borderId="0" xfId="0" applyFill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1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2" fillId="0" borderId="24" xfId="0" applyFont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49" fontId="7" fillId="5" borderId="1" xfId="0" applyNumberFormat="1" applyFont="1" applyFill="1" applyBorder="1" applyAlignment="1">
      <alignment wrapText="1"/>
    </xf>
    <xf numFmtId="41" fontId="12" fillId="0" borderId="4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right"/>
    </xf>
    <xf numFmtId="0" fontId="8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4" borderId="1" xfId="0" applyNumberForma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wrapText="1"/>
    </xf>
    <xf numFmtId="0" fontId="9" fillId="6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10" fontId="0" fillId="6" borderId="1" xfId="0" applyNumberFormat="1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10" fontId="0" fillId="3" borderId="1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horizontal="right"/>
    </xf>
    <xf numFmtId="49" fontId="9" fillId="6" borderId="1" xfId="0" applyNumberFormat="1" applyFont="1" applyFill="1" applyBorder="1" applyAlignment="1">
      <alignment wrapText="1"/>
    </xf>
    <xf numFmtId="0" fontId="0" fillId="7" borderId="0" xfId="0" applyFill="1" applyAlignment="1">
      <alignment/>
    </xf>
    <xf numFmtId="2" fontId="0" fillId="3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4" fillId="4" borderId="5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8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4" fillId="8" borderId="28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3" borderId="0" xfId="0" applyFill="1" applyAlignment="1">
      <alignment/>
    </xf>
    <xf numFmtId="49" fontId="4" fillId="0" borderId="5" xfId="0" applyNumberFormat="1" applyFont="1" applyBorder="1" applyAlignment="1">
      <alignment horizontal="center"/>
    </xf>
    <xf numFmtId="0" fontId="10" fillId="8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10" fontId="12" fillId="3" borderId="5" xfId="0" applyNumberFormat="1" applyFont="1" applyFill="1" applyBorder="1" applyAlignment="1">
      <alignment/>
    </xf>
    <xf numFmtId="41" fontId="12" fillId="0" borderId="4" xfId="0" applyNumberFormat="1" applyFont="1" applyBorder="1" applyAlignment="1">
      <alignment horizontal="left"/>
    </xf>
    <xf numFmtId="41" fontId="12" fillId="0" borderId="4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8" borderId="1" xfId="0" applyFont="1" applyFill="1" applyBorder="1" applyAlignment="1">
      <alignment horizontal="center" vertical="center" wrapText="1"/>
    </xf>
    <xf numFmtId="41" fontId="10" fillId="8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/>
    </xf>
    <xf numFmtId="41" fontId="12" fillId="2" borderId="1" xfId="0" applyNumberFormat="1" applyFont="1" applyFill="1" applyBorder="1" applyAlignment="1">
      <alignment horizontal="center" vertical="center"/>
    </xf>
    <xf numFmtId="41" fontId="12" fillId="8" borderId="1" xfId="0" applyNumberFormat="1" applyFont="1" applyFill="1" applyBorder="1" applyAlignment="1">
      <alignment horizontal="center" vertical="center"/>
    </xf>
    <xf numFmtId="41" fontId="12" fillId="8" borderId="24" xfId="0" applyNumberFormat="1" applyFont="1" applyFill="1" applyBorder="1" applyAlignment="1">
      <alignment horizontal="center" vertical="center"/>
    </xf>
    <xf numFmtId="41" fontId="12" fillId="8" borderId="4" xfId="0" applyNumberFormat="1" applyFont="1" applyFill="1" applyBorder="1" applyAlignment="1">
      <alignment horizontal="center" vertical="center"/>
    </xf>
    <xf numFmtId="41" fontId="12" fillId="8" borderId="5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3" borderId="11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3" fontId="10" fillId="3" borderId="5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0" fontId="0" fillId="4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wrapText="1"/>
    </xf>
    <xf numFmtId="165" fontId="4" fillId="4" borderId="33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4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35" xfId="0" applyFont="1" applyFill="1" applyBorder="1" applyAlignment="1">
      <alignment horizontal="center"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4" fillId="6" borderId="6" xfId="0" applyFont="1" applyFill="1" applyBorder="1" applyAlignment="1">
      <alignment horizontal="center"/>
    </xf>
    <xf numFmtId="0" fontId="4" fillId="6" borderId="8" xfId="0" applyFont="1" applyFill="1" applyBorder="1" applyAlignment="1">
      <alignment/>
    </xf>
    <xf numFmtId="0" fontId="0" fillId="6" borderId="7" xfId="0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4" borderId="1" xfId="0" applyNumberFormat="1" applyFont="1" applyFill="1" applyBorder="1" applyAlignment="1">
      <alignment/>
    </xf>
    <xf numFmtId="0" fontId="7" fillId="6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10" fillId="3" borderId="11" xfId="0" applyNumberFormat="1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wrapText="1"/>
    </xf>
    <xf numFmtId="49" fontId="10" fillId="4" borderId="9" xfId="0" applyNumberFormat="1" applyFont="1" applyFill="1" applyBorder="1" applyAlignment="1">
      <alignment/>
    </xf>
    <xf numFmtId="49" fontId="12" fillId="4" borderId="5" xfId="0" applyNumberFormat="1" applyFont="1" applyFill="1" applyBorder="1" applyAlignment="1">
      <alignment horizontal="left"/>
    </xf>
    <xf numFmtId="49" fontId="10" fillId="8" borderId="11" xfId="0" applyNumberFormat="1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49" fontId="10" fillId="4" borderId="11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0" fillId="8" borderId="11" xfId="0" applyNumberFormat="1" applyFont="1" applyFill="1" applyBorder="1" applyAlignment="1">
      <alignment/>
    </xf>
    <xf numFmtId="49" fontId="12" fillId="8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3" borderId="11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4" borderId="4" xfId="0" applyNumberFormat="1" applyFont="1" applyFill="1" applyBorder="1" applyAlignment="1">
      <alignment horizontal="left"/>
    </xf>
    <xf numFmtId="49" fontId="10" fillId="8" borderId="4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left"/>
    </xf>
    <xf numFmtId="49" fontId="12" fillId="3" borderId="11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4" borderId="11" xfId="0" applyNumberFormat="1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/>
    </xf>
    <xf numFmtId="49" fontId="10" fillId="8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9" borderId="3" xfId="0" applyNumberFormat="1" applyFont="1" applyFill="1" applyBorder="1" applyAlignment="1">
      <alignment horizontal="center"/>
    </xf>
    <xf numFmtId="49" fontId="12" fillId="9" borderId="16" xfId="0" applyNumberFormat="1" applyFont="1" applyFill="1" applyBorder="1" applyAlignment="1">
      <alignment/>
    </xf>
    <xf numFmtId="10" fontId="10" fillId="8" borderId="5" xfId="0" applyNumberFormat="1" applyFont="1" applyFill="1" applyBorder="1" applyAlignment="1">
      <alignment/>
    </xf>
    <xf numFmtId="10" fontId="10" fillId="8" borderId="1" xfId="0" applyNumberFormat="1" applyFont="1" applyFill="1" applyBorder="1" applyAlignment="1">
      <alignment/>
    </xf>
    <xf numFmtId="49" fontId="10" fillId="8" borderId="1" xfId="0" applyNumberFormat="1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center" wrapText="1"/>
    </xf>
    <xf numFmtId="0" fontId="4" fillId="6" borderId="42" xfId="0" applyFont="1" applyFill="1" applyBorder="1" applyAlignment="1">
      <alignment horizontal="center"/>
    </xf>
    <xf numFmtId="0" fontId="4" fillId="6" borderId="43" xfId="0" applyFont="1" applyFill="1" applyBorder="1" applyAlignment="1">
      <alignment/>
    </xf>
    <xf numFmtId="0" fontId="0" fillId="6" borderId="32" xfId="0" applyFill="1" applyBorder="1" applyAlignment="1">
      <alignment/>
    </xf>
    <xf numFmtId="0" fontId="4" fillId="6" borderId="21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/>
    </xf>
    <xf numFmtId="0" fontId="10" fillId="6" borderId="31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26" xfId="0" applyFont="1" applyBorder="1" applyAlignment="1">
      <alignment/>
    </xf>
    <xf numFmtId="165" fontId="12" fillId="0" borderId="30" xfId="0" applyNumberFormat="1" applyFont="1" applyBorder="1" applyAlignment="1">
      <alignment/>
    </xf>
    <xf numFmtId="165" fontId="12" fillId="0" borderId="27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9" xfId="0" applyFont="1" applyBorder="1" applyAlignment="1">
      <alignment/>
    </xf>
    <xf numFmtId="165" fontId="12" fillId="0" borderId="46" xfId="0" applyNumberFormat="1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0" fillId="3" borderId="4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10" fontId="4" fillId="4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0" fontId="4" fillId="7" borderId="1" xfId="0" applyNumberFormat="1" applyFont="1" applyFill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2" fontId="4" fillId="4" borderId="1" xfId="0" applyNumberFormat="1" applyFont="1" applyFill="1" applyBorder="1" applyAlignment="1">
      <alignment/>
    </xf>
    <xf numFmtId="2" fontId="7" fillId="6" borderId="1" xfId="0" applyNumberFormat="1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2" fontId="4" fillId="7" borderId="1" xfId="0" applyNumberFormat="1" applyFont="1" applyFill="1" applyBorder="1" applyAlignment="1">
      <alignment/>
    </xf>
    <xf numFmtId="2" fontId="0" fillId="6" borderId="1" xfId="0" applyNumberFormat="1" applyFont="1" applyFill="1" applyBorder="1" applyAlignment="1">
      <alignment/>
    </xf>
    <xf numFmtId="2" fontId="9" fillId="3" borderId="1" xfId="0" applyNumberFormat="1" applyFont="1" applyFill="1" applyBorder="1" applyAlignment="1">
      <alignment/>
    </xf>
    <xf numFmtId="0" fontId="4" fillId="7" borderId="11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right"/>
    </xf>
    <xf numFmtId="10" fontId="0" fillId="6" borderId="16" xfId="0" applyNumberFormat="1" applyFont="1" applyFill="1" applyBorder="1" applyAlignment="1">
      <alignment/>
    </xf>
    <xf numFmtId="0" fontId="4" fillId="5" borderId="15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>
      <alignment wrapText="1"/>
    </xf>
    <xf numFmtId="0" fontId="0" fillId="6" borderId="11" xfId="0" applyFill="1" applyBorder="1" applyAlignment="1">
      <alignment horizontal="right"/>
    </xf>
    <xf numFmtId="0" fontId="12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9" fillId="3" borderId="11" xfId="0" applyFont="1" applyFill="1" applyBorder="1" applyAlignment="1">
      <alignment horizontal="right"/>
    </xf>
    <xf numFmtId="2" fontId="9" fillId="3" borderId="1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6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3" fontId="4" fillId="7" borderId="1" xfId="0" applyNumberFormat="1" applyFon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3" fontId="0" fillId="6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5" borderId="47" xfId="0" applyFont="1" applyFill="1" applyBorder="1" applyAlignment="1" applyProtection="1">
      <alignment horizontal="center" vertical="center" wrapText="1"/>
      <protection/>
    </xf>
    <xf numFmtId="10" fontId="4" fillId="4" borderId="30" xfId="0" applyNumberFormat="1" applyFont="1" applyFill="1" applyBorder="1" applyAlignment="1">
      <alignment/>
    </xf>
    <xf numFmtId="10" fontId="7" fillId="6" borderId="30" xfId="0" applyNumberFormat="1" applyFont="1" applyFill="1" applyBorder="1" applyAlignment="1">
      <alignment/>
    </xf>
    <xf numFmtId="10" fontId="0" fillId="3" borderId="30" xfId="0" applyNumberFormat="1" applyFont="1" applyFill="1" applyBorder="1" applyAlignment="1">
      <alignment/>
    </xf>
    <xf numFmtId="10" fontId="0" fillId="6" borderId="30" xfId="0" applyNumberFormat="1" applyFont="1" applyFill="1" applyBorder="1" applyAlignment="1">
      <alignment/>
    </xf>
    <xf numFmtId="10" fontId="4" fillId="6" borderId="30" xfId="0" applyNumberFormat="1" applyFont="1" applyFill="1" applyBorder="1" applyAlignment="1">
      <alignment/>
    </xf>
    <xf numFmtId="10" fontId="9" fillId="3" borderId="30" xfId="0" applyNumberFormat="1" applyFont="1" applyFill="1" applyBorder="1" applyAlignment="1">
      <alignment/>
    </xf>
    <xf numFmtId="10" fontId="4" fillId="7" borderId="30" xfId="0" applyNumberFormat="1" applyFont="1" applyFill="1" applyBorder="1" applyAlignment="1">
      <alignment/>
    </xf>
    <xf numFmtId="10" fontId="9" fillId="3" borderId="30" xfId="0" applyNumberFormat="1" applyFont="1" applyFill="1" applyBorder="1" applyAlignment="1">
      <alignment/>
    </xf>
    <xf numFmtId="2" fontId="9" fillId="6" borderId="16" xfId="0" applyNumberFormat="1" applyFont="1" applyFill="1" applyBorder="1" applyAlignment="1">
      <alignment/>
    </xf>
    <xf numFmtId="10" fontId="0" fillId="6" borderId="48" xfId="0" applyNumberFormat="1" applyFont="1" applyFill="1" applyBorder="1" applyAlignment="1">
      <alignment/>
    </xf>
    <xf numFmtId="0" fontId="7" fillId="5" borderId="16" xfId="0" applyFont="1" applyFill="1" applyBorder="1" applyAlignment="1" applyProtection="1">
      <alignment horizontal="center" vertical="center"/>
      <protection/>
    </xf>
    <xf numFmtId="0" fontId="7" fillId="5" borderId="16" xfId="0" applyFont="1" applyFill="1" applyBorder="1" applyAlignment="1" applyProtection="1">
      <alignment horizontal="left" vertical="center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48" xfId="0" applyFont="1" applyFill="1" applyBorder="1" applyAlignment="1" applyProtection="1">
      <alignment vertical="center" wrapText="1"/>
      <protection/>
    </xf>
    <xf numFmtId="0" fontId="4" fillId="4" borderId="9" xfId="0" applyFont="1" applyFill="1" applyBorder="1" applyAlignment="1">
      <alignment horizontal="right"/>
    </xf>
    <xf numFmtId="0" fontId="4" fillId="4" borderId="5" xfId="0" applyFont="1" applyFill="1" applyBorder="1" applyAlignment="1">
      <alignment wrapText="1"/>
    </xf>
    <xf numFmtId="49" fontId="4" fillId="4" borderId="5" xfId="0" applyNumberFormat="1" applyFont="1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3" fontId="4" fillId="4" borderId="5" xfId="0" applyNumberFormat="1" applyFont="1" applyFill="1" applyBorder="1" applyAlignment="1">
      <alignment/>
    </xf>
    <xf numFmtId="2" fontId="4" fillId="4" borderId="5" xfId="0" applyNumberFormat="1" applyFont="1" applyFill="1" applyBorder="1" applyAlignment="1">
      <alignment/>
    </xf>
    <xf numFmtId="10" fontId="4" fillId="4" borderId="5" xfId="0" applyNumberFormat="1" applyFont="1" applyFill="1" applyBorder="1" applyAlignment="1">
      <alignment/>
    </xf>
    <xf numFmtId="10" fontId="4" fillId="4" borderId="40" xfId="0" applyNumberFormat="1" applyFont="1" applyFill="1" applyBorder="1" applyAlignment="1">
      <alignment/>
    </xf>
    <xf numFmtId="0" fontId="12" fillId="0" borderId="6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3" fontId="10" fillId="4" borderId="5" xfId="0" applyNumberFormat="1" applyFont="1" applyFill="1" applyBorder="1" applyAlignment="1">
      <alignment/>
    </xf>
    <xf numFmtId="3" fontId="12" fillId="4" borderId="5" xfId="0" applyNumberFormat="1" applyFont="1" applyFill="1" applyBorder="1" applyAlignment="1">
      <alignment/>
    </xf>
    <xf numFmtId="3" fontId="10" fillId="4" borderId="40" xfId="0" applyNumberFormat="1" applyFont="1" applyFill="1" applyBorder="1" applyAlignment="1">
      <alignment/>
    </xf>
    <xf numFmtId="3" fontId="10" fillId="8" borderId="1" xfId="0" applyNumberFormat="1" applyFont="1" applyFill="1" applyBorder="1" applyAlignment="1">
      <alignment/>
    </xf>
    <xf numFmtId="3" fontId="10" fillId="8" borderId="30" xfId="0" applyNumberFormat="1" applyFont="1" applyFill="1" applyBorder="1" applyAlignment="1">
      <alignment/>
    </xf>
    <xf numFmtId="3" fontId="12" fillId="3" borderId="5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2" fillId="3" borderId="40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/>
    </xf>
    <xf numFmtId="3" fontId="10" fillId="4" borderId="30" xfId="0" applyNumberFormat="1" applyFont="1" applyFill="1" applyBorder="1" applyAlignment="1">
      <alignment/>
    </xf>
    <xf numFmtId="3" fontId="12" fillId="3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3" borderId="0" xfId="0" applyNumberFormat="1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3" fontId="12" fillId="3" borderId="4" xfId="0" applyNumberFormat="1" applyFont="1" applyFill="1" applyBorder="1" applyAlignment="1">
      <alignment horizontal="right"/>
    </xf>
    <xf numFmtId="3" fontId="12" fillId="3" borderId="30" xfId="0" applyNumberFormat="1" applyFont="1" applyFill="1" applyBorder="1" applyAlignment="1">
      <alignment/>
    </xf>
    <xf numFmtId="3" fontId="12" fillId="4" borderId="40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/>
    </xf>
    <xf numFmtId="3" fontId="10" fillId="9" borderId="16" xfId="0" applyNumberFormat="1" applyFont="1" applyFill="1" applyBorder="1" applyAlignment="1">
      <alignment/>
    </xf>
    <xf numFmtId="49" fontId="10" fillId="3" borderId="41" xfId="0" applyNumberFormat="1" applyFont="1" applyFill="1" applyBorder="1" applyAlignment="1">
      <alignment/>
    </xf>
    <xf numFmtId="3" fontId="12" fillId="3" borderId="1" xfId="0" applyNumberFormat="1" applyFont="1" applyFill="1" applyBorder="1" applyAlignment="1">
      <alignment/>
    </xf>
    <xf numFmtId="3" fontId="12" fillId="3" borderId="5" xfId="0" applyNumberFormat="1" applyFont="1" applyFill="1" applyBorder="1" applyAlignment="1">
      <alignment/>
    </xf>
    <xf numFmtId="3" fontId="12" fillId="3" borderId="40" xfId="0" applyNumberFormat="1" applyFont="1" applyFill="1" applyBorder="1" applyAlignment="1">
      <alignment/>
    </xf>
    <xf numFmtId="10" fontId="10" fillId="4" borderId="5" xfId="0" applyNumberFormat="1" applyFont="1" applyFill="1" applyBorder="1" applyAlignment="1">
      <alignment/>
    </xf>
    <xf numFmtId="10" fontId="10" fillId="8" borderId="5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10" fontId="12" fillId="3" borderId="5" xfId="0" applyNumberFormat="1" applyFont="1" applyFill="1" applyBorder="1" applyAlignment="1">
      <alignment/>
    </xf>
    <xf numFmtId="0" fontId="15" fillId="0" borderId="1" xfId="0" applyFont="1" applyBorder="1" applyAlignment="1">
      <alignment wrapText="1"/>
    </xf>
    <xf numFmtId="3" fontId="12" fillId="3" borderId="1" xfId="0" applyNumberFormat="1" applyFont="1" applyFill="1" applyBorder="1" applyAlignment="1">
      <alignment horizontal="right"/>
    </xf>
    <xf numFmtId="0" fontId="12" fillId="0" borderId="2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7" fillId="6" borderId="1" xfId="0" applyNumberFormat="1" applyFont="1" applyFill="1" applyBorder="1" applyAlignment="1">
      <alignment wrapText="1"/>
    </xf>
    <xf numFmtId="2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0" fontId="7" fillId="6" borderId="30" xfId="0" applyNumberFormat="1" applyFont="1" applyFill="1" applyBorder="1" applyAlignment="1">
      <alignment/>
    </xf>
    <xf numFmtId="49" fontId="12" fillId="3" borderId="11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6" borderId="38" xfId="0" applyNumberFormat="1" applyFill="1" applyBorder="1" applyAlignment="1">
      <alignment/>
    </xf>
    <xf numFmtId="3" fontId="0" fillId="6" borderId="29" xfId="0" applyNumberForma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15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4" fillId="6" borderId="21" xfId="0" applyNumberFormat="1" applyFont="1" applyFill="1" applyBorder="1" applyAlignment="1">
      <alignment/>
    </xf>
    <xf numFmtId="3" fontId="4" fillId="6" borderId="32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6" borderId="44" xfId="0" applyNumberFormat="1" applyFont="1" applyFill="1" applyBorder="1" applyAlignment="1">
      <alignment/>
    </xf>
    <xf numFmtId="3" fontId="4" fillId="6" borderId="31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0" fontId="0" fillId="0" borderId="4" xfId="0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3" fontId="9" fillId="0" borderId="4" xfId="0" applyNumberFormat="1" applyFont="1" applyBorder="1" applyAlignment="1">
      <alignment/>
    </xf>
    <xf numFmtId="2" fontId="0" fillId="3" borderId="4" xfId="0" applyNumberFormat="1" applyFont="1" applyFill="1" applyBorder="1" applyAlignment="1">
      <alignment/>
    </xf>
    <xf numFmtId="10" fontId="0" fillId="3" borderId="4" xfId="0" applyNumberFormat="1" applyFont="1" applyFill="1" applyBorder="1" applyAlignment="1">
      <alignment/>
    </xf>
    <xf numFmtId="10" fontId="0" fillId="3" borderId="27" xfId="0" applyNumberFormat="1" applyFont="1" applyFill="1" applyBorder="1" applyAlignment="1">
      <alignment/>
    </xf>
    <xf numFmtId="0" fontId="0" fillId="0" borderId="4" xfId="0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6" borderId="30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0" fontId="9" fillId="6" borderId="1" xfId="0" applyFont="1" applyFill="1" applyBorder="1" applyAlignment="1">
      <alignment wrapText="1"/>
    </xf>
    <xf numFmtId="49" fontId="12" fillId="0" borderId="5" xfId="0" applyNumberFormat="1" applyFont="1" applyBorder="1" applyAlignment="1">
      <alignment horizontal="left"/>
    </xf>
    <xf numFmtId="3" fontId="12" fillId="0" borderId="5" xfId="0" applyNumberFormat="1" applyFont="1" applyBorder="1" applyAlignment="1">
      <alignment/>
    </xf>
    <xf numFmtId="3" fontId="12" fillId="3" borderId="22" xfId="0" applyNumberFormat="1" applyFont="1" applyFill="1" applyBorder="1" applyAlignment="1">
      <alignment/>
    </xf>
    <xf numFmtId="3" fontId="12" fillId="3" borderId="28" xfId="0" applyNumberFormat="1" applyFont="1" applyFill="1" applyBorder="1" applyAlignment="1">
      <alignment/>
    </xf>
    <xf numFmtId="3" fontId="12" fillId="3" borderId="4" xfId="0" applyNumberFormat="1" applyFont="1" applyFill="1" applyBorder="1" applyAlignment="1">
      <alignment/>
    </xf>
    <xf numFmtId="3" fontId="12" fillId="3" borderId="31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10" fontId="10" fillId="9" borderId="47" xfId="0" applyNumberFormat="1" applyFont="1" applyFill="1" applyBorder="1" applyAlignment="1">
      <alignment/>
    </xf>
    <xf numFmtId="3" fontId="10" fillId="9" borderId="48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0" fontId="0" fillId="0" borderId="5" xfId="0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 wrapText="1"/>
    </xf>
    <xf numFmtId="3" fontId="12" fillId="3" borderId="40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4" fillId="8" borderId="16" xfId="0" applyNumberFormat="1" applyFont="1" applyFill="1" applyBorder="1" applyAlignment="1">
      <alignment horizontal="center"/>
    </xf>
    <xf numFmtId="3" fontId="4" fillId="8" borderId="48" xfId="0" applyNumberFormat="1" applyFont="1" applyFill="1" applyBorder="1" applyAlignment="1">
      <alignment horizontal="center"/>
    </xf>
    <xf numFmtId="49" fontId="10" fillId="8" borderId="11" xfId="0" applyNumberFormat="1" applyFont="1" applyFill="1" applyBorder="1" applyAlignment="1">
      <alignment horizontal="left"/>
    </xf>
    <xf numFmtId="3" fontId="12" fillId="3" borderId="30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10" fillId="4" borderId="1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3" fontId="10" fillId="4" borderId="30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2" borderId="30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 horizontal="left"/>
    </xf>
    <xf numFmtId="3" fontId="10" fillId="4" borderId="30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3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30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left"/>
    </xf>
    <xf numFmtId="3" fontId="10" fillId="3" borderId="30" xfId="0" applyNumberFormat="1" applyFont="1" applyFill="1" applyBorder="1" applyAlignment="1">
      <alignment horizontal="right"/>
    </xf>
    <xf numFmtId="3" fontId="12" fillId="0" borderId="30" xfId="0" applyNumberFormat="1" applyFont="1" applyBorder="1" applyAlignment="1">
      <alignment horizontal="right" wrapText="1"/>
    </xf>
    <xf numFmtId="3" fontId="10" fillId="2" borderId="30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2" borderId="1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12" fillId="0" borderId="9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2" fillId="0" borderId="5" xfId="0" applyNumberFormat="1" applyFont="1" applyBorder="1" applyAlignment="1">
      <alignment/>
    </xf>
    <xf numFmtId="49" fontId="12" fillId="3" borderId="0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3" fontId="10" fillId="2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3" fontId="12" fillId="0" borderId="4" xfId="0" applyNumberFormat="1" applyFont="1" applyBorder="1" applyAlignment="1">
      <alignment/>
    </xf>
    <xf numFmtId="3" fontId="10" fillId="9" borderId="7" xfId="0" applyNumberFormat="1" applyFont="1" applyFill="1" applyBorder="1" applyAlignment="1">
      <alignment/>
    </xf>
    <xf numFmtId="3" fontId="10" fillId="9" borderId="33" xfId="0" applyNumberFormat="1" applyFont="1" applyFill="1" applyBorder="1" applyAlignment="1">
      <alignment/>
    </xf>
    <xf numFmtId="0" fontId="12" fillId="0" borderId="30" xfId="0" applyFont="1" applyBorder="1" applyAlignment="1">
      <alignment horizontal="center" wrapText="1"/>
    </xf>
    <xf numFmtId="0" fontId="10" fillId="2" borderId="11" xfId="0" applyFont="1" applyFill="1" applyBorder="1" applyAlignment="1">
      <alignment horizontal="right"/>
    </xf>
    <xf numFmtId="3" fontId="10" fillId="2" borderId="30" xfId="0" applyNumberFormat="1" applyFont="1" applyFill="1" applyBorder="1" applyAlignment="1">
      <alignment/>
    </xf>
    <xf numFmtId="0" fontId="10" fillId="0" borderId="11" xfId="0" applyFont="1" applyBorder="1" applyAlignment="1">
      <alignment horizontal="right"/>
    </xf>
    <xf numFmtId="3" fontId="12" fillId="0" borderId="30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3" fontId="12" fillId="0" borderId="27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165" fontId="4" fillId="0" borderId="45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165" fontId="12" fillId="0" borderId="48" xfId="0" applyNumberFormat="1" applyFont="1" applyBorder="1" applyAlignment="1">
      <alignment/>
    </xf>
    <xf numFmtId="0" fontId="10" fillId="0" borderId="5" xfId="0" applyFont="1" applyBorder="1" applyAlignment="1">
      <alignment wrapText="1"/>
    </xf>
    <xf numFmtId="165" fontId="10" fillId="0" borderId="4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Font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" fillId="2" borderId="45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3" fontId="4" fillId="2" borderId="48" xfId="0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49" fontId="9" fillId="0" borderId="50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0" fontId="9" fillId="0" borderId="50" xfId="0" applyFont="1" applyBorder="1" applyAlignment="1">
      <alignment wrapText="1"/>
    </xf>
    <xf numFmtId="49" fontId="9" fillId="0" borderId="52" xfId="0" applyNumberFormat="1" applyFont="1" applyBorder="1" applyAlignment="1">
      <alignment/>
    </xf>
    <xf numFmtId="49" fontId="9" fillId="0" borderId="53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6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30" xfId="0" applyNumberFormat="1" applyBorder="1" applyAlignment="1">
      <alignment horizontal="right"/>
    </xf>
    <xf numFmtId="49" fontId="9" fillId="0" borderId="16" xfId="0" applyNumberFormat="1" applyFont="1" applyBorder="1" applyAlignment="1">
      <alignment/>
    </xf>
    <xf numFmtId="3" fontId="0" fillId="0" borderId="48" xfId="0" applyNumberFormat="1" applyBorder="1" applyAlignment="1">
      <alignment horizontal="right"/>
    </xf>
    <xf numFmtId="0" fontId="4" fillId="2" borderId="33" xfId="0" applyFont="1" applyFill="1" applyBorder="1" applyAlignment="1">
      <alignment horizontal="center" wrapText="1"/>
    </xf>
    <xf numFmtId="49" fontId="9" fillId="0" borderId="5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4" fillId="6" borderId="33" xfId="0" applyNumberFormat="1" applyFont="1" applyFill="1" applyBorder="1" applyAlignment="1">
      <alignment/>
    </xf>
    <xf numFmtId="49" fontId="9" fillId="0" borderId="4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9" fillId="0" borderId="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0" fillId="0" borderId="27" xfId="0" applyNumberFormat="1" applyFont="1" applyBorder="1" applyAlignment="1">
      <alignment/>
    </xf>
    <xf numFmtId="0" fontId="4" fillId="4" borderId="9" xfId="0" applyFont="1" applyFill="1" applyBorder="1" applyAlignment="1">
      <alignment horizontal="center"/>
    </xf>
    <xf numFmtId="3" fontId="4" fillId="4" borderId="40" xfId="0" applyNumberFormat="1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3" fontId="4" fillId="4" borderId="30" xfId="0" applyNumberFormat="1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6" borderId="7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49" fontId="9" fillId="0" borderId="51" xfId="0" applyNumberFormat="1" applyFont="1" applyBorder="1" applyAlignment="1">
      <alignment wrapText="1"/>
    </xf>
    <xf numFmtId="0" fontId="4" fillId="4" borderId="17" xfId="0" applyFont="1" applyFill="1" applyBorder="1" applyAlignment="1">
      <alignment horizontal="center"/>
    </xf>
    <xf numFmtId="0" fontId="4" fillId="4" borderId="52" xfId="0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49" fontId="4" fillId="4" borderId="51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4" fillId="6" borderId="1" xfId="0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right"/>
    </xf>
    <xf numFmtId="0" fontId="0" fillId="6" borderId="41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wrapText="1"/>
    </xf>
    <xf numFmtId="10" fontId="12" fillId="8" borderId="5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10" fontId="4" fillId="4" borderId="1" xfId="0" applyNumberFormat="1" applyFont="1" applyFill="1" applyBorder="1" applyAlignment="1">
      <alignment/>
    </xf>
    <xf numFmtId="10" fontId="4" fillId="4" borderId="30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  <xf numFmtId="10" fontId="4" fillId="6" borderId="30" xfId="0" applyNumberFormat="1" applyFont="1" applyFill="1" applyBorder="1" applyAlignment="1">
      <alignment/>
    </xf>
    <xf numFmtId="0" fontId="7" fillId="6" borderId="11" xfId="0" applyFont="1" applyFill="1" applyBorder="1" applyAlignment="1">
      <alignment horizontal="right"/>
    </xf>
    <xf numFmtId="0" fontId="7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horizontal="left" wrapText="1"/>
    </xf>
    <xf numFmtId="0" fontId="4" fillId="6" borderId="0" xfId="0" applyFont="1" applyFill="1" applyAlignment="1">
      <alignment horizontal="right"/>
    </xf>
    <xf numFmtId="0" fontId="7" fillId="6" borderId="1" xfId="0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/>
    </xf>
    <xf numFmtId="49" fontId="7" fillId="6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4" borderId="33" xfId="0" applyNumberFormat="1" applyFont="1" applyFill="1" applyBorder="1" applyAlignment="1">
      <alignment horizontal="center"/>
    </xf>
    <xf numFmtId="3" fontId="0" fillId="6" borderId="3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3" borderId="1" xfId="0" applyNumberFormat="1" applyFont="1" applyFill="1" applyBorder="1" applyAlignment="1">
      <alignment/>
    </xf>
    <xf numFmtId="3" fontId="0" fillId="3" borderId="30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4" borderId="7" xfId="0" applyNumberFormat="1" applyFont="1" applyFill="1" applyBorder="1" applyAlignment="1">
      <alignment/>
    </xf>
    <xf numFmtId="3" fontId="4" fillId="4" borderId="33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3" borderId="4" xfId="0" applyNumberFormat="1" applyFont="1" applyFill="1" applyBorder="1" applyAlignment="1">
      <alignment/>
    </xf>
    <xf numFmtId="0" fontId="4" fillId="6" borderId="7" xfId="0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/>
    </xf>
    <xf numFmtId="0" fontId="7" fillId="8" borderId="1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6" borderId="27" xfId="0" applyNumberFormat="1" applyFill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3" fontId="12" fillId="0" borderId="22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10" fontId="10" fillId="0" borderId="22" xfId="0" applyNumberFormat="1" applyFont="1" applyBorder="1" applyAlignment="1">
      <alignment/>
    </xf>
    <xf numFmtId="0" fontId="4" fillId="8" borderId="42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10" fontId="12" fillId="0" borderId="48" xfId="0" applyNumberFormat="1" applyFont="1" applyBorder="1" applyAlignment="1">
      <alignment vertical="center"/>
    </xf>
    <xf numFmtId="0" fontId="15" fillId="0" borderId="54" xfId="0" applyFont="1" applyBorder="1" applyAlignment="1">
      <alignment vertical="center" wrapText="1"/>
    </xf>
    <xf numFmtId="0" fontId="15" fillId="0" borderId="41" xfId="0" applyFont="1" applyBorder="1" applyAlignment="1">
      <alignment vertical="center"/>
    </xf>
    <xf numFmtId="0" fontId="15" fillId="0" borderId="41" xfId="0" applyFont="1" applyBorder="1" applyAlignment="1">
      <alignment vertical="center" wrapText="1"/>
    </xf>
    <xf numFmtId="0" fontId="15" fillId="0" borderId="41" xfId="0" applyFont="1" applyBorder="1" applyAlignment="1">
      <alignment horizontal="left" vertical="center" indent="1"/>
    </xf>
    <xf numFmtId="0" fontId="15" fillId="0" borderId="41" xfId="0" applyFont="1" applyBorder="1" applyAlignment="1">
      <alignment horizontal="left" vertical="center" wrapText="1" indent="1"/>
    </xf>
    <xf numFmtId="0" fontId="15" fillId="0" borderId="55" xfId="0" applyFont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10" fontId="12" fillId="0" borderId="16" xfId="0" applyNumberFormat="1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10" fontId="10" fillId="0" borderId="30" xfId="0" applyNumberFormat="1" applyFont="1" applyBorder="1" applyAlignment="1">
      <alignment/>
    </xf>
    <xf numFmtId="3" fontId="12" fillId="0" borderId="24" xfId="0" applyNumberFormat="1" applyFont="1" applyFill="1" applyBorder="1" applyAlignment="1">
      <alignment/>
    </xf>
    <xf numFmtId="49" fontId="10" fillId="8" borderId="11" xfId="0" applyNumberFormat="1" applyFont="1" applyFill="1" applyBorder="1" applyAlignment="1">
      <alignment/>
    </xf>
    <xf numFmtId="49" fontId="10" fillId="8" borderId="1" xfId="0" applyNumberFormat="1" applyFont="1" applyFill="1" applyBorder="1" applyAlignment="1">
      <alignment horizontal="left"/>
    </xf>
    <xf numFmtId="0" fontId="10" fillId="8" borderId="1" xfId="0" applyFont="1" applyFill="1" applyBorder="1" applyAlignment="1">
      <alignment wrapText="1"/>
    </xf>
    <xf numFmtId="3" fontId="10" fillId="8" borderId="1" xfId="0" applyNumberFormat="1" applyFont="1" applyFill="1" applyBorder="1" applyAlignment="1">
      <alignment/>
    </xf>
    <xf numFmtId="10" fontId="12" fillId="3" borderId="1" xfId="0" applyNumberFormat="1" applyFont="1" applyFill="1" applyBorder="1" applyAlignment="1">
      <alignment/>
    </xf>
    <xf numFmtId="3" fontId="12" fillId="3" borderId="3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1" fontId="12" fillId="0" borderId="4" xfId="0" applyNumberFormat="1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7" borderId="1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7" borderId="4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0" fontId="10" fillId="0" borderId="16" xfId="0" applyNumberFormat="1" applyFont="1" applyBorder="1" applyAlignment="1">
      <alignment/>
    </xf>
    <xf numFmtId="0" fontId="0" fillId="6" borderId="1" xfId="0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49" fontId="0" fillId="6" borderId="16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0" fontId="7" fillId="5" borderId="36" xfId="0" applyFont="1" applyFill="1" applyBorder="1" applyAlignment="1" applyProtection="1">
      <alignment horizontal="center" vertical="center" wrapText="1"/>
      <protection/>
    </xf>
    <xf numFmtId="0" fontId="7" fillId="5" borderId="47" xfId="0" applyFont="1" applyFill="1" applyBorder="1" applyAlignment="1" applyProtection="1">
      <alignment horizontal="center" vertical="center" wrapText="1"/>
      <protection/>
    </xf>
    <xf numFmtId="0" fontId="7" fillId="5" borderId="56" xfId="0" applyFont="1" applyFill="1" applyBorder="1" applyAlignment="1" applyProtection="1">
      <alignment horizontal="center" vertical="center" wrapText="1"/>
      <protection/>
    </xf>
    <xf numFmtId="0" fontId="7" fillId="5" borderId="57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4" fillId="5" borderId="35" xfId="0" applyFont="1" applyFill="1" applyBorder="1" applyAlignment="1" applyProtection="1">
      <alignment horizontal="center" vertical="center"/>
      <protection/>
    </xf>
    <xf numFmtId="0" fontId="4" fillId="5" borderId="42" xfId="0" applyFont="1" applyFill="1" applyBorder="1" applyAlignment="1" applyProtection="1">
      <alignment horizontal="center" vertical="center"/>
      <protection/>
    </xf>
    <xf numFmtId="0" fontId="7" fillId="5" borderId="56" xfId="0" applyFont="1" applyFill="1" applyBorder="1" applyAlignment="1" applyProtection="1">
      <alignment horizontal="center" vertical="center"/>
      <protection/>
    </xf>
    <xf numFmtId="0" fontId="7" fillId="5" borderId="58" xfId="0" applyFont="1" applyFill="1" applyBorder="1" applyAlignment="1" applyProtection="1">
      <alignment horizontal="center" vertical="center"/>
      <protection/>
    </xf>
    <xf numFmtId="0" fontId="7" fillId="5" borderId="59" xfId="0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>
      <alignment horizontal="center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1" fontId="10" fillId="8" borderId="22" xfId="0" applyNumberFormat="1" applyFont="1" applyFill="1" applyBorder="1" applyAlignment="1">
      <alignment horizontal="center"/>
    </xf>
    <xf numFmtId="41" fontId="10" fillId="8" borderId="28" xfId="0" applyNumberFormat="1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2" fillId="0" borderId="51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0" fillId="8" borderId="4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15" fillId="0" borderId="24" xfId="0" applyFont="1" applyBorder="1" applyAlignment="1">
      <alignment/>
    </xf>
    <xf numFmtId="0" fontId="15" fillId="0" borderId="5" xfId="0" applyFont="1" applyBorder="1" applyAlignment="1">
      <alignment/>
    </xf>
    <xf numFmtId="0" fontId="10" fillId="8" borderId="4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4" fillId="0" borderId="52" xfId="0" applyFont="1" applyBorder="1" applyAlignment="1">
      <alignment horizontal="center" vertical="center" wrapText="1"/>
    </xf>
    <xf numFmtId="41" fontId="10" fillId="2" borderId="22" xfId="0" applyNumberFormat="1" applyFont="1" applyFill="1" applyBorder="1" applyAlignment="1">
      <alignment horizontal="center"/>
    </xf>
    <xf numFmtId="41" fontId="10" fillId="2" borderId="28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30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8" borderId="45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7" fillId="8" borderId="14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/>
    </xf>
    <xf numFmtId="0" fontId="0" fillId="2" borderId="40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4" borderId="56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38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4" borderId="6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 wrapText="1"/>
    </xf>
    <xf numFmtId="0" fontId="14" fillId="6" borderId="63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9" borderId="3" xfId="0" applyNumberFormat="1" applyFont="1" applyFill="1" applyBorder="1" applyAlignment="1">
      <alignment horizontal="center"/>
    </xf>
    <xf numFmtId="49" fontId="10" fillId="9" borderId="16" xfId="0" applyNumberFormat="1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 wrapText="1"/>
    </xf>
    <xf numFmtId="0" fontId="10" fillId="6" borderId="64" xfId="0" applyFont="1" applyFill="1" applyBorder="1" applyAlignment="1">
      <alignment horizontal="center" wrapText="1"/>
    </xf>
    <xf numFmtId="0" fontId="10" fillId="6" borderId="65" xfId="0" applyFont="1" applyFill="1" applyBorder="1" applyAlignment="1">
      <alignment horizontal="center" wrapText="1"/>
    </xf>
    <xf numFmtId="0" fontId="7" fillId="6" borderId="3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 wrapText="1"/>
    </xf>
    <xf numFmtId="0" fontId="10" fillId="6" borderId="46" xfId="0" applyFont="1" applyFill="1" applyBorder="1" applyAlignment="1">
      <alignment horizontal="center" wrapText="1"/>
    </xf>
    <xf numFmtId="0" fontId="10" fillId="6" borderId="48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2" borderId="6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8" borderId="29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62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0" fillId="6" borderId="12" xfId="0" applyFill="1" applyBorder="1" applyAlignment="1">
      <alignment horizontal="right"/>
    </xf>
    <xf numFmtId="49" fontId="9" fillId="6" borderId="22" xfId="0" applyNumberFormat="1" applyFont="1" applyFill="1" applyBorder="1" applyAlignment="1">
      <alignment horizontal="left"/>
    </xf>
    <xf numFmtId="49" fontId="9" fillId="6" borderId="50" xfId="0" applyNumberFormat="1" applyFont="1" applyFill="1" applyBorder="1" applyAlignment="1">
      <alignment horizontal="left"/>
    </xf>
    <xf numFmtId="49" fontId="9" fillId="6" borderId="28" xfId="0" applyNumberFormat="1" applyFont="1" applyFill="1" applyBorder="1" applyAlignment="1">
      <alignment horizontal="left"/>
    </xf>
    <xf numFmtId="3" fontId="9" fillId="6" borderId="4" xfId="0" applyNumberFormat="1" applyFont="1" applyFill="1" applyBorder="1" applyAlignment="1">
      <alignment/>
    </xf>
    <xf numFmtId="2" fontId="9" fillId="6" borderId="1" xfId="0" applyNumberFormat="1" applyFont="1" applyFill="1" applyBorder="1" applyAlignment="1">
      <alignment/>
    </xf>
    <xf numFmtId="10" fontId="9" fillId="6" borderId="1" xfId="0" applyNumberFormat="1" applyFont="1" applyFill="1" applyBorder="1" applyAlignment="1">
      <alignment/>
    </xf>
    <xf numFmtId="10" fontId="9" fillId="6" borderId="3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0"/>
  <sheetViews>
    <sheetView zoomScaleSheetLayoutView="100" workbookViewId="0" topLeftCell="A169">
      <selection activeCell="I181" sqref="I181"/>
    </sheetView>
  </sheetViews>
  <sheetFormatPr defaultColWidth="9.00390625" defaultRowHeight="12.75"/>
  <cols>
    <col min="1" max="1" width="5.25390625" style="48" customWidth="1"/>
    <col min="2" max="2" width="34.375" style="0" customWidth="1"/>
    <col min="3" max="3" width="6.375" style="0" customWidth="1"/>
    <col min="4" max="4" width="7.25390625" style="0" customWidth="1"/>
    <col min="5" max="5" width="5.25390625" style="0" customWidth="1"/>
    <col min="6" max="6" width="12.875" style="0" customWidth="1"/>
    <col min="7" max="9" width="12.00390625" style="0" customWidth="1"/>
    <col min="10" max="10" width="10.625" style="0" customWidth="1"/>
    <col min="11" max="11" width="10.25390625" style="0" customWidth="1"/>
    <col min="12" max="12" width="9.75390625" style="0" customWidth="1"/>
  </cols>
  <sheetData>
    <row r="1" ht="10.5" customHeight="1"/>
    <row r="2" spans="1:12" s="99" customFormat="1" ht="15" customHeight="1">
      <c r="A2" s="339"/>
      <c r="B2" s="339"/>
      <c r="C2" s="339"/>
      <c r="D2" s="339"/>
      <c r="E2" s="339"/>
      <c r="F2" s="339"/>
      <c r="G2" s="339"/>
      <c r="H2" s="340" t="s">
        <v>804</v>
      </c>
      <c r="I2" s="341"/>
      <c r="J2" s="341"/>
      <c r="K2" s="342"/>
      <c r="L2" s="342"/>
    </row>
    <row r="3" spans="1:12" s="99" customFormat="1" ht="21" customHeight="1">
      <c r="A3" s="339"/>
      <c r="D3" s="339" t="s">
        <v>803</v>
      </c>
      <c r="E3" s="339"/>
      <c r="F3" s="339"/>
      <c r="G3" s="339"/>
      <c r="H3" s="339"/>
      <c r="I3" s="339"/>
      <c r="J3" s="339"/>
      <c r="K3" s="339"/>
      <c r="L3" s="339"/>
    </row>
    <row r="4" spans="1:12" s="99" customFormat="1" ht="24" customHeight="1" thickBo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s="99" customFormat="1" ht="28.5" customHeight="1">
      <c r="A5" s="800" t="s">
        <v>388</v>
      </c>
      <c r="B5" s="353" t="s">
        <v>657</v>
      </c>
      <c r="C5" s="802" t="s">
        <v>365</v>
      </c>
      <c r="D5" s="803"/>
      <c r="E5" s="804"/>
      <c r="F5" s="795" t="s">
        <v>805</v>
      </c>
      <c r="G5" s="795" t="s">
        <v>806</v>
      </c>
      <c r="H5" s="799" t="s">
        <v>325</v>
      </c>
      <c r="I5" s="799"/>
      <c r="J5" s="795" t="s">
        <v>808</v>
      </c>
      <c r="K5" s="797" t="s">
        <v>807</v>
      </c>
      <c r="L5" s="798"/>
    </row>
    <row r="6" spans="1:12" s="99" customFormat="1" ht="25.5" customHeight="1" thickBot="1">
      <c r="A6" s="801"/>
      <c r="B6" s="385" t="s">
        <v>533</v>
      </c>
      <c r="C6" s="385" t="s">
        <v>534</v>
      </c>
      <c r="D6" s="386" t="s">
        <v>370</v>
      </c>
      <c r="E6" s="385" t="s">
        <v>785</v>
      </c>
      <c r="F6" s="796"/>
      <c r="G6" s="796"/>
      <c r="H6" s="374" t="s">
        <v>810</v>
      </c>
      <c r="I6" s="374" t="s">
        <v>811</v>
      </c>
      <c r="J6" s="796"/>
      <c r="K6" s="387" t="s">
        <v>809</v>
      </c>
      <c r="L6" s="388" t="s">
        <v>827</v>
      </c>
    </row>
    <row r="7" spans="1:12" s="335" customFormat="1" ht="13.5" customHeight="1" thickBot="1">
      <c r="A7" s="398">
        <v>1</v>
      </c>
      <c r="B7" s="399">
        <v>2</v>
      </c>
      <c r="C7" s="399">
        <v>3</v>
      </c>
      <c r="D7" s="399">
        <v>4</v>
      </c>
      <c r="E7" s="399">
        <v>5</v>
      </c>
      <c r="F7" s="399">
        <v>6</v>
      </c>
      <c r="G7" s="399">
        <v>7</v>
      </c>
      <c r="H7" s="399">
        <v>8</v>
      </c>
      <c r="I7" s="399">
        <v>9</v>
      </c>
      <c r="J7" s="399">
        <v>10</v>
      </c>
      <c r="K7" s="399">
        <v>11</v>
      </c>
      <c r="L7" s="400">
        <v>12</v>
      </c>
    </row>
    <row r="8" spans="1:12" s="19" customFormat="1" ht="19.5" customHeight="1">
      <c r="A8" s="389" t="s">
        <v>438</v>
      </c>
      <c r="B8" s="390" t="s">
        <v>535</v>
      </c>
      <c r="C8" s="391" t="s">
        <v>786</v>
      </c>
      <c r="D8" s="392"/>
      <c r="E8" s="393"/>
      <c r="F8" s="394">
        <f>F9+F11+F13</f>
        <v>116450</v>
      </c>
      <c r="G8" s="394">
        <f>G9+G11+G13</f>
        <v>45400</v>
      </c>
      <c r="H8" s="394">
        <f>H9+H11+H13</f>
        <v>45400</v>
      </c>
      <c r="I8" s="394">
        <f>I9+I11+I13</f>
        <v>0</v>
      </c>
      <c r="J8" s="395">
        <f>G8/F8*100</f>
        <v>38.98668956633748</v>
      </c>
      <c r="K8" s="396">
        <f aca="true" t="shared" si="0" ref="K8:K39">F8/$F$177</f>
        <v>0.0031764458236229424</v>
      </c>
      <c r="L8" s="397">
        <f aca="true" t="shared" si="1" ref="L8:L39">G8/$G$177</f>
        <v>0.0013881600284334312</v>
      </c>
    </row>
    <row r="9" spans="1:12" s="19" customFormat="1" ht="32.25" customHeight="1">
      <c r="A9" s="161" t="s">
        <v>536</v>
      </c>
      <c r="B9" s="160" t="s">
        <v>376</v>
      </c>
      <c r="C9" s="151"/>
      <c r="D9" s="156" t="s">
        <v>28</v>
      </c>
      <c r="E9" s="133"/>
      <c r="F9" s="362">
        <f>F10</f>
        <v>56000</v>
      </c>
      <c r="G9" s="362">
        <f>G10</f>
        <v>45000</v>
      </c>
      <c r="H9" s="362">
        <f>H10</f>
        <v>45000</v>
      </c>
      <c r="I9" s="362">
        <f>I10</f>
        <v>0</v>
      </c>
      <c r="J9" s="344">
        <f aca="true" t="shared" si="2" ref="J9:J72">G9/F9*100</f>
        <v>80.35714285714286</v>
      </c>
      <c r="K9" s="337">
        <f t="shared" si="0"/>
        <v>0.0015275308383244722</v>
      </c>
      <c r="L9" s="376">
        <f t="shared" si="1"/>
        <v>0.0013759295436014186</v>
      </c>
    </row>
    <row r="10" spans="1:12" ht="21.75" customHeight="1">
      <c r="A10" s="128"/>
      <c r="B10" s="81" t="s">
        <v>550</v>
      </c>
      <c r="C10" s="12"/>
      <c r="D10" s="12"/>
      <c r="E10" s="137">
        <v>2110</v>
      </c>
      <c r="F10" s="363">
        <v>56000</v>
      </c>
      <c r="G10" s="363">
        <v>45000</v>
      </c>
      <c r="H10" s="363">
        <f>G10</f>
        <v>45000</v>
      </c>
      <c r="I10" s="363"/>
      <c r="J10" s="164">
        <f t="shared" si="2"/>
        <v>80.35714285714286</v>
      </c>
      <c r="K10" s="158">
        <f t="shared" si="0"/>
        <v>0.0015275308383244722</v>
      </c>
      <c r="L10" s="377">
        <f t="shared" si="1"/>
        <v>0.0013759295436014186</v>
      </c>
    </row>
    <row r="11" spans="1:12" ht="24" customHeight="1">
      <c r="A11" s="161" t="s">
        <v>539</v>
      </c>
      <c r="B11" s="133" t="s">
        <v>551</v>
      </c>
      <c r="C11" s="156"/>
      <c r="D11" s="156" t="s">
        <v>553</v>
      </c>
      <c r="E11" s="151"/>
      <c r="F11" s="362">
        <f>F12</f>
        <v>60000</v>
      </c>
      <c r="G11" s="362">
        <f>G12</f>
        <v>0</v>
      </c>
      <c r="H11" s="362">
        <f>H12</f>
        <v>0</v>
      </c>
      <c r="I11" s="362">
        <f>I12</f>
        <v>0</v>
      </c>
      <c r="J11" s="344">
        <f t="shared" si="2"/>
        <v>0</v>
      </c>
      <c r="K11" s="337">
        <f t="shared" si="0"/>
        <v>0.0016366401839190772</v>
      </c>
      <c r="L11" s="376">
        <f t="shared" si="1"/>
        <v>0</v>
      </c>
    </row>
    <row r="12" spans="1:12" ht="26.25" customHeight="1">
      <c r="A12" s="128"/>
      <c r="B12" s="81" t="s">
        <v>812</v>
      </c>
      <c r="C12" s="12"/>
      <c r="D12" s="12"/>
      <c r="E12" s="137">
        <v>6260</v>
      </c>
      <c r="F12" s="363">
        <v>60000</v>
      </c>
      <c r="G12" s="363">
        <v>0</v>
      </c>
      <c r="H12" s="363"/>
      <c r="I12" s="363">
        <f>G12</f>
        <v>0</v>
      </c>
      <c r="J12" s="164">
        <f t="shared" si="2"/>
        <v>0</v>
      </c>
      <c r="K12" s="158">
        <f t="shared" si="0"/>
        <v>0.0016366401839190772</v>
      </c>
      <c r="L12" s="377">
        <f t="shared" si="1"/>
        <v>0</v>
      </c>
    </row>
    <row r="13" spans="1:12" ht="23.25" customHeight="1">
      <c r="A13" s="161" t="s">
        <v>591</v>
      </c>
      <c r="B13" s="133" t="s">
        <v>76</v>
      </c>
      <c r="C13" s="156"/>
      <c r="D13" s="156" t="s">
        <v>540</v>
      </c>
      <c r="E13" s="156"/>
      <c r="F13" s="362">
        <f>F14</f>
        <v>450</v>
      </c>
      <c r="G13" s="362">
        <f>G14</f>
        <v>400</v>
      </c>
      <c r="H13" s="362">
        <f>H14</f>
        <v>400</v>
      </c>
      <c r="I13" s="362">
        <f>I14</f>
        <v>0</v>
      </c>
      <c r="J13" s="344">
        <f t="shared" si="2"/>
        <v>88.88888888888889</v>
      </c>
      <c r="K13" s="337">
        <f t="shared" si="0"/>
        <v>1.227480137939308E-05</v>
      </c>
      <c r="L13" s="376">
        <f t="shared" si="1"/>
        <v>1.2230484832012609E-05</v>
      </c>
    </row>
    <row r="14" spans="1:12" ht="18" customHeight="1">
      <c r="A14" s="76"/>
      <c r="B14" s="81" t="s">
        <v>541</v>
      </c>
      <c r="C14" s="12"/>
      <c r="D14" s="12"/>
      <c r="E14" s="138" t="s">
        <v>699</v>
      </c>
      <c r="F14" s="363">
        <v>450</v>
      </c>
      <c r="G14" s="363">
        <v>400</v>
      </c>
      <c r="H14" s="363">
        <f>G14</f>
        <v>400</v>
      </c>
      <c r="I14" s="363"/>
      <c r="J14" s="164">
        <f t="shared" si="2"/>
        <v>88.88888888888889</v>
      </c>
      <c r="K14" s="158">
        <f t="shared" si="0"/>
        <v>1.227480137939308E-05</v>
      </c>
      <c r="L14" s="377">
        <f t="shared" si="1"/>
        <v>1.2230484832012609E-05</v>
      </c>
    </row>
    <row r="15" spans="1:12" ht="16.5" customHeight="1">
      <c r="A15" s="129" t="s">
        <v>439</v>
      </c>
      <c r="B15" s="126" t="s">
        <v>597</v>
      </c>
      <c r="C15" s="139" t="s">
        <v>29</v>
      </c>
      <c r="D15" s="139"/>
      <c r="E15" s="140"/>
      <c r="F15" s="361">
        <f aca="true" t="shared" si="3" ref="F15:I16">F16</f>
        <v>141326</v>
      </c>
      <c r="G15" s="361">
        <f t="shared" si="3"/>
        <v>142159</v>
      </c>
      <c r="H15" s="361">
        <f t="shared" si="3"/>
        <v>142159</v>
      </c>
      <c r="I15" s="361">
        <f t="shared" si="3"/>
        <v>0</v>
      </c>
      <c r="J15" s="343">
        <f t="shared" si="2"/>
        <v>100.58941737542986</v>
      </c>
      <c r="K15" s="336">
        <f t="shared" si="0"/>
        <v>0.003854996843875792</v>
      </c>
      <c r="L15" s="375">
        <f t="shared" si="1"/>
        <v>0.0043466837330852015</v>
      </c>
    </row>
    <row r="16" spans="1:12" ht="24" customHeight="1">
      <c r="A16" s="161" t="s">
        <v>536</v>
      </c>
      <c r="B16" s="133" t="s">
        <v>671</v>
      </c>
      <c r="C16" s="156"/>
      <c r="D16" s="156" t="s">
        <v>672</v>
      </c>
      <c r="E16" s="156"/>
      <c r="F16" s="362">
        <f t="shared" si="3"/>
        <v>141326</v>
      </c>
      <c r="G16" s="362">
        <f t="shared" si="3"/>
        <v>142159</v>
      </c>
      <c r="H16" s="362">
        <f t="shared" si="3"/>
        <v>142159</v>
      </c>
      <c r="I16" s="362">
        <f t="shared" si="3"/>
        <v>0</v>
      </c>
      <c r="J16" s="344">
        <f t="shared" si="2"/>
        <v>100.58941737542986</v>
      </c>
      <c r="K16" s="337">
        <f t="shared" si="0"/>
        <v>0.003854996843875792</v>
      </c>
      <c r="L16" s="376">
        <f t="shared" si="1"/>
        <v>0.0043466837330852015</v>
      </c>
    </row>
    <row r="17" spans="1:12" ht="23.25" customHeight="1">
      <c r="A17" s="130"/>
      <c r="B17" s="124" t="s">
        <v>828</v>
      </c>
      <c r="C17" s="141"/>
      <c r="D17" s="141"/>
      <c r="E17" s="142" t="s">
        <v>706</v>
      </c>
      <c r="F17" s="363">
        <v>141326</v>
      </c>
      <c r="G17" s="363">
        <v>142159</v>
      </c>
      <c r="H17" s="363">
        <f>G17</f>
        <v>142159</v>
      </c>
      <c r="I17" s="363"/>
      <c r="J17" s="164">
        <f t="shared" si="2"/>
        <v>100.58941737542986</v>
      </c>
      <c r="K17" s="158">
        <f t="shared" si="0"/>
        <v>0.003854996843875792</v>
      </c>
      <c r="L17" s="377">
        <f t="shared" si="1"/>
        <v>0.0043466837330852015</v>
      </c>
    </row>
    <row r="18" spans="1:12" ht="17.25" customHeight="1">
      <c r="A18" s="129" t="s">
        <v>441</v>
      </c>
      <c r="B18" s="126" t="s">
        <v>542</v>
      </c>
      <c r="C18" s="139" t="s">
        <v>33</v>
      </c>
      <c r="D18" s="139"/>
      <c r="E18" s="140"/>
      <c r="F18" s="361">
        <f>F19</f>
        <v>2691455</v>
      </c>
      <c r="G18" s="361">
        <f>G19</f>
        <v>442807</v>
      </c>
      <c r="H18" s="361">
        <f>H19</f>
        <v>6400</v>
      </c>
      <c r="I18" s="361">
        <f>I19</f>
        <v>436407</v>
      </c>
      <c r="J18" s="343">
        <f t="shared" si="2"/>
        <v>16.452327830114193</v>
      </c>
      <c r="K18" s="336">
        <f t="shared" si="0"/>
        <v>0.073415723436832</v>
      </c>
      <c r="L18" s="375">
        <f t="shared" si="1"/>
        <v>0.013539360742522518</v>
      </c>
    </row>
    <row r="19" spans="1:12" ht="18" customHeight="1">
      <c r="A19" s="161" t="s">
        <v>536</v>
      </c>
      <c r="B19" s="133" t="s">
        <v>763</v>
      </c>
      <c r="C19" s="156"/>
      <c r="D19" s="156" t="s">
        <v>35</v>
      </c>
      <c r="E19" s="156"/>
      <c r="F19" s="362">
        <f>SUM(F22:F28)</f>
        <v>2691455</v>
      </c>
      <c r="G19" s="362">
        <f>SUM(G22:G28)</f>
        <v>442807</v>
      </c>
      <c r="H19" s="362">
        <f>SUM(H22:H28)</f>
        <v>6400</v>
      </c>
      <c r="I19" s="362">
        <f>SUM(I22:I28)</f>
        <v>436407</v>
      </c>
      <c r="J19" s="344">
        <f t="shared" si="2"/>
        <v>16.452327830114193</v>
      </c>
      <c r="K19" s="337">
        <f t="shared" si="0"/>
        <v>0.073415723436832</v>
      </c>
      <c r="L19" s="376">
        <f t="shared" si="1"/>
        <v>0.013539360742522518</v>
      </c>
    </row>
    <row r="20" spans="1:12" ht="0.75" customHeight="1" hidden="1">
      <c r="A20" s="76"/>
      <c r="B20" s="81" t="s">
        <v>447</v>
      </c>
      <c r="C20" s="143"/>
      <c r="D20" s="143"/>
      <c r="E20" s="138" t="s">
        <v>446</v>
      </c>
      <c r="F20" s="364">
        <v>0</v>
      </c>
      <c r="G20" s="364">
        <v>0</v>
      </c>
      <c r="H20" s="364"/>
      <c r="I20" s="364"/>
      <c r="J20" s="343" t="e">
        <f t="shared" si="2"/>
        <v>#DIV/0!</v>
      </c>
      <c r="K20" s="336">
        <f t="shared" si="0"/>
        <v>0</v>
      </c>
      <c r="L20" s="375">
        <f t="shared" si="1"/>
        <v>0</v>
      </c>
    </row>
    <row r="21" spans="1:12" ht="12.75" customHeight="1" hidden="1">
      <c r="A21" s="76"/>
      <c r="B21" s="81" t="s">
        <v>541</v>
      </c>
      <c r="C21" s="143"/>
      <c r="D21" s="143"/>
      <c r="E21" s="138" t="s">
        <v>699</v>
      </c>
      <c r="F21" s="364">
        <v>0</v>
      </c>
      <c r="G21" s="364"/>
      <c r="H21" s="364"/>
      <c r="I21" s="364"/>
      <c r="J21" s="343" t="e">
        <f t="shared" si="2"/>
        <v>#DIV/0!</v>
      </c>
      <c r="K21" s="336">
        <f t="shared" si="0"/>
        <v>0</v>
      </c>
      <c r="L21" s="375">
        <f t="shared" si="1"/>
        <v>0</v>
      </c>
    </row>
    <row r="22" spans="1:12" ht="22.5" customHeight="1">
      <c r="A22" s="76"/>
      <c r="B22" s="81" t="s">
        <v>543</v>
      </c>
      <c r="C22" s="12"/>
      <c r="D22" s="12"/>
      <c r="E22" s="138" t="s">
        <v>700</v>
      </c>
      <c r="F22" s="363">
        <v>6200</v>
      </c>
      <c r="G22" s="363">
        <v>6200</v>
      </c>
      <c r="H22" s="363">
        <f>G22</f>
        <v>6200</v>
      </c>
      <c r="I22" s="363"/>
      <c r="J22" s="164">
        <f t="shared" si="2"/>
        <v>100</v>
      </c>
      <c r="K22" s="158">
        <f t="shared" si="0"/>
        <v>0.000169119485671638</v>
      </c>
      <c r="L22" s="377">
        <f t="shared" si="1"/>
        <v>0.00018957251489619544</v>
      </c>
    </row>
    <row r="23" spans="1:12" ht="21" customHeight="1">
      <c r="A23" s="76"/>
      <c r="B23" s="81" t="s">
        <v>538</v>
      </c>
      <c r="C23" s="12"/>
      <c r="D23" s="12"/>
      <c r="E23" s="138" t="s">
        <v>698</v>
      </c>
      <c r="F23" s="363">
        <v>100</v>
      </c>
      <c r="G23" s="363">
        <v>200</v>
      </c>
      <c r="H23" s="363">
        <f>G23</f>
        <v>200</v>
      </c>
      <c r="I23" s="363"/>
      <c r="J23" s="164">
        <f t="shared" si="2"/>
        <v>200</v>
      </c>
      <c r="K23" s="158">
        <f t="shared" si="0"/>
        <v>2.727733639865129E-06</v>
      </c>
      <c r="L23" s="377">
        <f t="shared" si="1"/>
        <v>6.1152424160063045E-06</v>
      </c>
    </row>
    <row r="24" spans="1:12" ht="21" customHeight="1">
      <c r="A24" s="76"/>
      <c r="B24" s="354" t="s">
        <v>813</v>
      </c>
      <c r="C24" s="12"/>
      <c r="D24" s="12"/>
      <c r="E24" s="138" t="s">
        <v>66</v>
      </c>
      <c r="F24" s="363">
        <v>25000</v>
      </c>
      <c r="G24" s="363"/>
      <c r="H24" s="363">
        <f>G24</f>
        <v>0</v>
      </c>
      <c r="I24" s="363"/>
      <c r="J24" s="164">
        <f t="shared" si="2"/>
        <v>0</v>
      </c>
      <c r="K24" s="158">
        <f t="shared" si="0"/>
        <v>0.0006819334099662822</v>
      </c>
      <c r="L24" s="377">
        <f t="shared" si="1"/>
        <v>0</v>
      </c>
    </row>
    <row r="25" spans="1:12" ht="20.25" customHeight="1">
      <c r="A25" s="128"/>
      <c r="B25" s="127" t="s">
        <v>753</v>
      </c>
      <c r="C25" s="16"/>
      <c r="D25" s="16"/>
      <c r="E25" s="138" t="s">
        <v>449</v>
      </c>
      <c r="F25" s="363">
        <v>2351882</v>
      </c>
      <c r="G25" s="363"/>
      <c r="H25" s="363"/>
      <c r="I25" s="363">
        <f>G25</f>
        <v>0</v>
      </c>
      <c r="J25" s="164">
        <v>0</v>
      </c>
      <c r="K25" s="158">
        <f t="shared" si="0"/>
        <v>0.06415307648393279</v>
      </c>
      <c r="L25" s="377">
        <f t="shared" si="1"/>
        <v>0</v>
      </c>
    </row>
    <row r="26" spans="1:12" ht="21" customHeight="1">
      <c r="A26" s="128"/>
      <c r="B26" s="127" t="s">
        <v>754</v>
      </c>
      <c r="C26" s="16"/>
      <c r="D26" s="16"/>
      <c r="E26" s="138" t="s">
        <v>667</v>
      </c>
      <c r="F26" s="363">
        <v>223273</v>
      </c>
      <c r="G26" s="363">
        <v>0</v>
      </c>
      <c r="H26" s="363"/>
      <c r="I26" s="363">
        <f>G26</f>
        <v>0</v>
      </c>
      <c r="J26" s="164">
        <f t="shared" si="2"/>
        <v>0</v>
      </c>
      <c r="K26" s="158">
        <f t="shared" si="0"/>
        <v>0.006090292729736069</v>
      </c>
      <c r="L26" s="377">
        <f t="shared" si="1"/>
        <v>0</v>
      </c>
    </row>
    <row r="27" spans="1:12" ht="21" customHeight="1">
      <c r="A27" s="131"/>
      <c r="B27" s="81" t="s">
        <v>552</v>
      </c>
      <c r="C27" s="7"/>
      <c r="D27" s="26"/>
      <c r="E27" s="137">
        <v>6610</v>
      </c>
      <c r="F27" s="363">
        <v>85000</v>
      </c>
      <c r="G27" s="363">
        <v>75000</v>
      </c>
      <c r="H27" s="363"/>
      <c r="I27" s="363">
        <f>G27</f>
        <v>75000</v>
      </c>
      <c r="J27" s="164">
        <f t="shared" si="2"/>
        <v>88.23529411764706</v>
      </c>
      <c r="K27" s="158">
        <f t="shared" si="0"/>
        <v>0.0023185735938853597</v>
      </c>
      <c r="L27" s="377">
        <f t="shared" si="1"/>
        <v>0.002293215906002364</v>
      </c>
    </row>
    <row r="28" spans="1:12" ht="21.75" customHeight="1">
      <c r="A28" s="131"/>
      <c r="B28" s="81" t="s">
        <v>552</v>
      </c>
      <c r="C28" s="7"/>
      <c r="D28" s="26"/>
      <c r="E28" s="137">
        <v>6610</v>
      </c>
      <c r="F28" s="363">
        <v>0</v>
      </c>
      <c r="G28" s="363">
        <v>361407</v>
      </c>
      <c r="H28" s="363"/>
      <c r="I28" s="363">
        <f>G28</f>
        <v>361407</v>
      </c>
      <c r="J28" s="164">
        <v>0</v>
      </c>
      <c r="K28" s="158">
        <f t="shared" si="0"/>
        <v>0</v>
      </c>
      <c r="L28" s="377">
        <f t="shared" si="1"/>
        <v>0.011050457079207952</v>
      </c>
    </row>
    <row r="29" spans="1:12" ht="27" customHeight="1">
      <c r="A29" s="129" t="s">
        <v>443</v>
      </c>
      <c r="B29" s="126" t="s">
        <v>545</v>
      </c>
      <c r="C29" s="139" t="s">
        <v>47</v>
      </c>
      <c r="D29" s="144"/>
      <c r="E29" s="145"/>
      <c r="F29" s="361">
        <f>F30</f>
        <v>1104749</v>
      </c>
      <c r="G29" s="361">
        <f>G30</f>
        <v>2266751</v>
      </c>
      <c r="H29" s="361">
        <f>H30</f>
        <v>116051</v>
      </c>
      <c r="I29" s="361">
        <f>I30</f>
        <v>2150700</v>
      </c>
      <c r="J29" s="343">
        <f t="shared" si="2"/>
        <v>205.18244415699857</v>
      </c>
      <c r="K29" s="336">
        <f t="shared" si="0"/>
        <v>0.030134610109073614</v>
      </c>
      <c r="L29" s="375">
        <f t="shared" si="1"/>
        <v>0.06930865930862354</v>
      </c>
    </row>
    <row r="30" spans="1:12" ht="20.25" customHeight="1">
      <c r="A30" s="161" t="s">
        <v>536</v>
      </c>
      <c r="B30" s="133" t="s">
        <v>546</v>
      </c>
      <c r="C30" s="156"/>
      <c r="D30" s="156" t="s">
        <v>49</v>
      </c>
      <c r="E30" s="156"/>
      <c r="F30" s="362">
        <f>SUM(F31:F36)</f>
        <v>1104749</v>
      </c>
      <c r="G30" s="362">
        <f>SUM(G31:G36)</f>
        <v>2266751</v>
      </c>
      <c r="H30" s="362">
        <f>SUM(H31:H36)</f>
        <v>116051</v>
      </c>
      <c r="I30" s="362">
        <f>SUM(I31:I36)</f>
        <v>2150700</v>
      </c>
      <c r="J30" s="344">
        <f t="shared" si="2"/>
        <v>205.18244415699857</v>
      </c>
      <c r="K30" s="337">
        <f t="shared" si="0"/>
        <v>0.030134610109073614</v>
      </c>
      <c r="L30" s="376">
        <f t="shared" si="1"/>
        <v>0.06930865930862354</v>
      </c>
    </row>
    <row r="31" spans="1:12" ht="18.75" customHeight="1">
      <c r="A31" s="131"/>
      <c r="B31" s="81" t="s">
        <v>815</v>
      </c>
      <c r="C31" s="143"/>
      <c r="D31" s="16"/>
      <c r="E31" s="138" t="s">
        <v>814</v>
      </c>
      <c r="F31" s="363">
        <v>2151</v>
      </c>
      <c r="G31" s="363">
        <v>2151</v>
      </c>
      <c r="H31" s="363">
        <f>G31</f>
        <v>2151</v>
      </c>
      <c r="I31" s="363"/>
      <c r="J31" s="164">
        <f t="shared" si="2"/>
        <v>100</v>
      </c>
      <c r="K31" s="158">
        <f t="shared" si="0"/>
        <v>5.867355059349892E-05</v>
      </c>
      <c r="L31" s="377">
        <f t="shared" si="1"/>
        <v>6.57694321841478E-05</v>
      </c>
    </row>
    <row r="32" spans="1:12" ht="21" customHeight="1">
      <c r="A32" s="128"/>
      <c r="B32" s="81" t="s">
        <v>543</v>
      </c>
      <c r="C32" s="16"/>
      <c r="D32" s="16"/>
      <c r="E32" s="138" t="s">
        <v>700</v>
      </c>
      <c r="F32" s="363">
        <v>3000</v>
      </c>
      <c r="G32" s="363">
        <v>3000</v>
      </c>
      <c r="H32" s="363">
        <f>G32</f>
        <v>3000</v>
      </c>
      <c r="I32" s="363"/>
      <c r="J32" s="164">
        <f t="shared" si="2"/>
        <v>100</v>
      </c>
      <c r="K32" s="158">
        <f t="shared" si="0"/>
        <v>8.183200919595387E-05</v>
      </c>
      <c r="L32" s="377">
        <f t="shared" si="1"/>
        <v>9.172863624009457E-05</v>
      </c>
    </row>
    <row r="33" spans="1:12" ht="17.25" customHeight="1">
      <c r="A33" s="128"/>
      <c r="B33" s="81" t="s">
        <v>328</v>
      </c>
      <c r="C33" s="12"/>
      <c r="D33" s="12"/>
      <c r="E33" s="138" t="s">
        <v>327</v>
      </c>
      <c r="F33" s="363">
        <v>922698</v>
      </c>
      <c r="G33" s="363">
        <v>2150700</v>
      </c>
      <c r="H33" s="363"/>
      <c r="I33" s="363">
        <f>G33</f>
        <v>2150700</v>
      </c>
      <c r="J33" s="164">
        <f t="shared" si="2"/>
        <v>233.08818269899794</v>
      </c>
      <c r="K33" s="158">
        <f t="shared" si="0"/>
        <v>0.025168743740362747</v>
      </c>
      <c r="L33" s="377">
        <f t="shared" si="1"/>
        <v>0.06576025932052379</v>
      </c>
    </row>
    <row r="34" spans="1:12" ht="18.75" customHeight="1">
      <c r="A34" s="128"/>
      <c r="B34" s="81" t="s">
        <v>538</v>
      </c>
      <c r="C34" s="12"/>
      <c r="D34" s="12"/>
      <c r="E34" s="138" t="s">
        <v>698</v>
      </c>
      <c r="F34" s="363">
        <v>1900</v>
      </c>
      <c r="G34" s="363">
        <v>1900</v>
      </c>
      <c r="H34" s="363">
        <f>G34</f>
        <v>1900</v>
      </c>
      <c r="I34" s="363"/>
      <c r="J34" s="164">
        <f t="shared" si="2"/>
        <v>100</v>
      </c>
      <c r="K34" s="158">
        <f t="shared" si="0"/>
        <v>5.182693915743745E-05</v>
      </c>
      <c r="L34" s="377">
        <f t="shared" si="1"/>
        <v>5.809480295205989E-05</v>
      </c>
    </row>
    <row r="35" spans="1:12" ht="18" customHeight="1">
      <c r="A35" s="131"/>
      <c r="B35" s="81" t="s">
        <v>584</v>
      </c>
      <c r="C35" s="12"/>
      <c r="D35" s="12"/>
      <c r="E35" s="138" t="s">
        <v>702</v>
      </c>
      <c r="F35" s="363">
        <v>56000</v>
      </c>
      <c r="G35" s="363">
        <v>33000</v>
      </c>
      <c r="H35" s="363">
        <f>G35</f>
        <v>33000</v>
      </c>
      <c r="I35" s="363"/>
      <c r="J35" s="164">
        <f t="shared" si="2"/>
        <v>58.92857142857143</v>
      </c>
      <c r="K35" s="158">
        <f t="shared" si="0"/>
        <v>0.0015275308383244722</v>
      </c>
      <c r="L35" s="377">
        <f t="shared" si="1"/>
        <v>0.0010090149986410402</v>
      </c>
    </row>
    <row r="36" spans="1:12" ht="20.25" customHeight="1">
      <c r="A36" s="76"/>
      <c r="B36" s="81" t="s">
        <v>550</v>
      </c>
      <c r="C36" s="7"/>
      <c r="D36" s="7"/>
      <c r="E36" s="137">
        <v>2110</v>
      </c>
      <c r="F36" s="363">
        <v>119000</v>
      </c>
      <c r="G36" s="363">
        <v>76000</v>
      </c>
      <c r="H36" s="363">
        <f>G36</f>
        <v>76000</v>
      </c>
      <c r="I36" s="363"/>
      <c r="J36" s="164">
        <f t="shared" si="2"/>
        <v>63.86554621848739</v>
      </c>
      <c r="K36" s="158">
        <f t="shared" si="0"/>
        <v>0.0032460030314395033</v>
      </c>
      <c r="L36" s="377">
        <f t="shared" si="1"/>
        <v>0.0023237921180823957</v>
      </c>
    </row>
    <row r="37" spans="1:12" ht="21.75" customHeight="1">
      <c r="A37" s="129" t="s">
        <v>445</v>
      </c>
      <c r="B37" s="126" t="s">
        <v>599</v>
      </c>
      <c r="C37" s="146">
        <v>710</v>
      </c>
      <c r="D37" s="147"/>
      <c r="E37" s="148"/>
      <c r="F37" s="361">
        <f>F38+F40+F42+F45</f>
        <v>274899</v>
      </c>
      <c r="G37" s="361">
        <f>G38+G40+G42+G45</f>
        <v>287677</v>
      </c>
      <c r="H37" s="361">
        <f>H38+H40+H42+H45</f>
        <v>287677</v>
      </c>
      <c r="I37" s="361">
        <f>I38+I40+I42+I45</f>
        <v>0</v>
      </c>
      <c r="J37" s="343">
        <f t="shared" si="2"/>
        <v>104.64825263096628</v>
      </c>
      <c r="K37" s="336">
        <f t="shared" si="0"/>
        <v>0.007498512498652841</v>
      </c>
      <c r="L37" s="375">
        <f t="shared" si="1"/>
        <v>0.008796072962547228</v>
      </c>
    </row>
    <row r="38" spans="1:12" ht="25.5" customHeight="1">
      <c r="A38" s="161" t="s">
        <v>536</v>
      </c>
      <c r="B38" s="133" t="s">
        <v>55</v>
      </c>
      <c r="C38" s="151"/>
      <c r="D38" s="151">
        <v>71013</v>
      </c>
      <c r="E38" s="133"/>
      <c r="F38" s="362">
        <f>F39</f>
        <v>46000</v>
      </c>
      <c r="G38" s="362">
        <f>G39</f>
        <v>30000</v>
      </c>
      <c r="H38" s="362">
        <f>H39</f>
        <v>30000</v>
      </c>
      <c r="I38" s="362">
        <f>I39</f>
        <v>0</v>
      </c>
      <c r="J38" s="344">
        <f t="shared" si="2"/>
        <v>65.21739130434783</v>
      </c>
      <c r="K38" s="337">
        <f t="shared" si="0"/>
        <v>0.0012547574743379593</v>
      </c>
      <c r="L38" s="376">
        <f t="shared" si="1"/>
        <v>0.0009172863624009456</v>
      </c>
    </row>
    <row r="39" spans="1:12" ht="18" customHeight="1">
      <c r="A39" s="76"/>
      <c r="B39" s="81" t="s">
        <v>550</v>
      </c>
      <c r="C39" s="7"/>
      <c r="D39" s="7"/>
      <c r="E39" s="137">
        <v>2110</v>
      </c>
      <c r="F39" s="363">
        <v>46000</v>
      </c>
      <c r="G39" s="363">
        <v>30000</v>
      </c>
      <c r="H39" s="363">
        <f>G39</f>
        <v>30000</v>
      </c>
      <c r="I39" s="363"/>
      <c r="J39" s="164">
        <f t="shared" si="2"/>
        <v>65.21739130434783</v>
      </c>
      <c r="K39" s="158">
        <f t="shared" si="0"/>
        <v>0.0012547574743379593</v>
      </c>
      <c r="L39" s="377">
        <f t="shared" si="1"/>
        <v>0.0009172863624009456</v>
      </c>
    </row>
    <row r="40" spans="1:12" ht="24.75" customHeight="1">
      <c r="A40" s="161" t="s">
        <v>539</v>
      </c>
      <c r="B40" s="133" t="s">
        <v>57</v>
      </c>
      <c r="C40" s="151"/>
      <c r="D40" s="151">
        <v>71014</v>
      </c>
      <c r="E40" s="133"/>
      <c r="F40" s="362">
        <f>F41</f>
        <v>20000</v>
      </c>
      <c r="G40" s="362">
        <f>G41</f>
        <v>19000</v>
      </c>
      <c r="H40" s="362">
        <f>H41</f>
        <v>19000</v>
      </c>
      <c r="I40" s="362">
        <f>I41</f>
        <v>0</v>
      </c>
      <c r="J40" s="344">
        <f t="shared" si="2"/>
        <v>95</v>
      </c>
      <c r="K40" s="337">
        <f aca="true" t="shared" si="4" ref="K40:K72">F40/$F$177</f>
        <v>0.0005455467279730258</v>
      </c>
      <c r="L40" s="376">
        <f aca="true" t="shared" si="5" ref="L40:L72">G40/$G$177</f>
        <v>0.0005809480295205989</v>
      </c>
    </row>
    <row r="41" spans="1:12" ht="18" customHeight="1">
      <c r="A41" s="76"/>
      <c r="B41" s="81" t="s">
        <v>550</v>
      </c>
      <c r="C41" s="7"/>
      <c r="D41" s="7"/>
      <c r="E41" s="137">
        <v>2110</v>
      </c>
      <c r="F41" s="363">
        <v>20000</v>
      </c>
      <c r="G41" s="363">
        <v>19000</v>
      </c>
      <c r="H41" s="363">
        <f>G41</f>
        <v>19000</v>
      </c>
      <c r="I41" s="363"/>
      <c r="J41" s="164">
        <f t="shared" si="2"/>
        <v>95</v>
      </c>
      <c r="K41" s="158">
        <f t="shared" si="4"/>
        <v>0.0005455467279730258</v>
      </c>
      <c r="L41" s="377">
        <f t="shared" si="5"/>
        <v>0.0005809480295205989</v>
      </c>
    </row>
    <row r="42" spans="1:12" ht="21.75" customHeight="1">
      <c r="A42" s="161" t="s">
        <v>591</v>
      </c>
      <c r="B42" s="133" t="s">
        <v>59</v>
      </c>
      <c r="C42" s="151"/>
      <c r="D42" s="151">
        <v>71015</v>
      </c>
      <c r="E42" s="133"/>
      <c r="F42" s="362">
        <f>F43+F44</f>
        <v>193899</v>
      </c>
      <c r="G42" s="362">
        <f>G43+G44</f>
        <v>238677</v>
      </c>
      <c r="H42" s="362">
        <f>H43+H44</f>
        <v>238677</v>
      </c>
      <c r="I42" s="362">
        <f>I43+I44</f>
        <v>0</v>
      </c>
      <c r="J42" s="344">
        <f t="shared" si="2"/>
        <v>123.09346618600405</v>
      </c>
      <c r="K42" s="337">
        <f t="shared" si="4"/>
        <v>0.005289048250362086</v>
      </c>
      <c r="L42" s="376">
        <f t="shared" si="5"/>
        <v>0.007297838570625684</v>
      </c>
    </row>
    <row r="43" spans="1:12" ht="18" customHeight="1">
      <c r="A43" s="76"/>
      <c r="B43" s="81" t="s">
        <v>538</v>
      </c>
      <c r="C43" s="149"/>
      <c r="D43" s="149"/>
      <c r="E43" s="150" t="s">
        <v>698</v>
      </c>
      <c r="F43" s="363">
        <v>50</v>
      </c>
      <c r="G43" s="363">
        <v>50</v>
      </c>
      <c r="H43" s="363">
        <f>G43</f>
        <v>50</v>
      </c>
      <c r="I43" s="363"/>
      <c r="J43" s="164">
        <f t="shared" si="2"/>
        <v>100</v>
      </c>
      <c r="K43" s="158">
        <f t="shared" si="4"/>
        <v>1.3638668199325644E-06</v>
      </c>
      <c r="L43" s="377">
        <f t="shared" si="5"/>
        <v>1.5288106040015761E-06</v>
      </c>
    </row>
    <row r="44" spans="1:12" ht="18" customHeight="1">
      <c r="A44" s="76"/>
      <c r="B44" s="81" t="s">
        <v>550</v>
      </c>
      <c r="C44" s="7"/>
      <c r="D44" s="7"/>
      <c r="E44" s="137">
        <v>2110</v>
      </c>
      <c r="F44" s="363">
        <v>193849</v>
      </c>
      <c r="G44" s="363">
        <v>238627</v>
      </c>
      <c r="H44" s="363">
        <f>G44</f>
        <v>238627</v>
      </c>
      <c r="I44" s="363"/>
      <c r="J44" s="164">
        <f t="shared" si="2"/>
        <v>123.09942274657078</v>
      </c>
      <c r="K44" s="158">
        <f t="shared" si="4"/>
        <v>0.005287684383542154</v>
      </c>
      <c r="L44" s="377">
        <f t="shared" si="5"/>
        <v>0.007296309760021682</v>
      </c>
    </row>
    <row r="45" spans="1:12" ht="21.75" customHeight="1">
      <c r="A45" s="355" t="s">
        <v>593</v>
      </c>
      <c r="B45" s="356" t="s">
        <v>816</v>
      </c>
      <c r="C45" s="357"/>
      <c r="D45" s="357">
        <v>71030</v>
      </c>
      <c r="E45" s="151"/>
      <c r="F45" s="365">
        <f>F46</f>
        <v>15000</v>
      </c>
      <c r="G45" s="365">
        <f>G46</f>
        <v>0</v>
      </c>
      <c r="H45" s="365">
        <f>H46</f>
        <v>0</v>
      </c>
      <c r="I45" s="365">
        <f>I46</f>
        <v>0</v>
      </c>
      <c r="J45" s="348">
        <f t="shared" si="2"/>
        <v>0</v>
      </c>
      <c r="K45" s="155">
        <f t="shared" si="4"/>
        <v>0.0004091600459797693</v>
      </c>
      <c r="L45" s="378">
        <f t="shared" si="5"/>
        <v>0</v>
      </c>
    </row>
    <row r="46" spans="1:12" ht="21.75" customHeight="1">
      <c r="A46" s="76"/>
      <c r="B46" s="81" t="s">
        <v>452</v>
      </c>
      <c r="C46" s="7"/>
      <c r="D46" s="7"/>
      <c r="E46" s="137">
        <v>2440</v>
      </c>
      <c r="F46" s="363">
        <v>15000</v>
      </c>
      <c r="G46" s="363">
        <v>0</v>
      </c>
      <c r="H46" s="363">
        <f>G46</f>
        <v>0</v>
      </c>
      <c r="I46" s="363"/>
      <c r="J46" s="164">
        <f t="shared" si="2"/>
        <v>0</v>
      </c>
      <c r="K46" s="158">
        <f t="shared" si="4"/>
        <v>0.0004091600459797693</v>
      </c>
      <c r="L46" s="377">
        <f t="shared" si="5"/>
        <v>0</v>
      </c>
    </row>
    <row r="47" spans="1:12" ht="16.5" customHeight="1">
      <c r="A47" s="129" t="s">
        <v>471</v>
      </c>
      <c r="B47" s="126" t="s">
        <v>581</v>
      </c>
      <c r="C47" s="146">
        <v>750</v>
      </c>
      <c r="D47" s="147"/>
      <c r="E47" s="134"/>
      <c r="F47" s="361">
        <f>F48+F50+F56+F58</f>
        <v>852003</v>
      </c>
      <c r="G47" s="361">
        <f>G48+G50+G56+G58</f>
        <v>1330275</v>
      </c>
      <c r="H47" s="361">
        <f>H48+H50+H56+H58</f>
        <v>1330275</v>
      </c>
      <c r="I47" s="361">
        <f>I48+I50+I56+I58</f>
        <v>0</v>
      </c>
      <c r="J47" s="343">
        <f t="shared" si="2"/>
        <v>156.13501360910703</v>
      </c>
      <c r="K47" s="336">
        <f t="shared" si="4"/>
        <v>0.023240372443660093</v>
      </c>
      <c r="L47" s="375">
        <f t="shared" si="5"/>
        <v>0.04067477052476393</v>
      </c>
    </row>
    <row r="48" spans="1:12" ht="16.5" customHeight="1">
      <c r="A48" s="161" t="s">
        <v>536</v>
      </c>
      <c r="B48" s="133" t="s">
        <v>537</v>
      </c>
      <c r="C48" s="151"/>
      <c r="D48" s="151">
        <v>75011</v>
      </c>
      <c r="E48" s="133"/>
      <c r="F48" s="362">
        <f>F49</f>
        <v>102748</v>
      </c>
      <c r="G48" s="362">
        <f>G49</f>
        <v>102935</v>
      </c>
      <c r="H48" s="362">
        <f>H49</f>
        <v>102935</v>
      </c>
      <c r="I48" s="362">
        <f>I49</f>
        <v>0</v>
      </c>
      <c r="J48" s="344">
        <f t="shared" si="2"/>
        <v>100.18199867637325</v>
      </c>
      <c r="K48" s="337">
        <f t="shared" si="4"/>
        <v>0.0028026917602886224</v>
      </c>
      <c r="L48" s="376">
        <f t="shared" si="5"/>
        <v>0.0031473623904580447</v>
      </c>
    </row>
    <row r="49" spans="1:12" ht="21" customHeight="1">
      <c r="A49" s="76"/>
      <c r="B49" s="81" t="s">
        <v>550</v>
      </c>
      <c r="C49" s="7"/>
      <c r="D49" s="7"/>
      <c r="E49" s="137">
        <v>2110</v>
      </c>
      <c r="F49" s="363">
        <v>102748</v>
      </c>
      <c r="G49" s="363">
        <v>102935</v>
      </c>
      <c r="H49" s="363">
        <f>G49</f>
        <v>102935</v>
      </c>
      <c r="I49" s="363"/>
      <c r="J49" s="164">
        <f t="shared" si="2"/>
        <v>100.18199867637325</v>
      </c>
      <c r="K49" s="158">
        <f t="shared" si="4"/>
        <v>0.0028026917602886224</v>
      </c>
      <c r="L49" s="377">
        <f t="shared" si="5"/>
        <v>0.0031473623904580447</v>
      </c>
    </row>
    <row r="50" spans="1:12" ht="17.25" customHeight="1">
      <c r="A50" s="161" t="s">
        <v>539</v>
      </c>
      <c r="B50" s="133" t="s">
        <v>582</v>
      </c>
      <c r="C50" s="151"/>
      <c r="D50" s="151">
        <v>75020</v>
      </c>
      <c r="E50" s="151"/>
      <c r="F50" s="362">
        <f>F51+F52+F53+F54+F55</f>
        <v>730014</v>
      </c>
      <c r="G50" s="362">
        <f>G51+G52+G53+G54+G55</f>
        <v>683656</v>
      </c>
      <c r="H50" s="362">
        <f>H51+H52+H53+H54+H55</f>
        <v>683656</v>
      </c>
      <c r="I50" s="362">
        <f>I51+I52+I53+I54+I55</f>
        <v>0</v>
      </c>
      <c r="J50" s="344">
        <f t="shared" si="2"/>
        <v>93.64971082746358</v>
      </c>
      <c r="K50" s="337">
        <f t="shared" si="4"/>
        <v>0.019912837453725022</v>
      </c>
      <c r="L50" s="376">
        <f t="shared" si="5"/>
        <v>0.02090361084578603</v>
      </c>
    </row>
    <row r="51" spans="1:12" ht="18" customHeight="1">
      <c r="A51" s="76"/>
      <c r="B51" s="81" t="s">
        <v>583</v>
      </c>
      <c r="C51" s="12"/>
      <c r="D51" s="12"/>
      <c r="E51" s="138" t="s">
        <v>703</v>
      </c>
      <c r="F51" s="363">
        <v>725000</v>
      </c>
      <c r="G51" s="363">
        <v>678017</v>
      </c>
      <c r="H51" s="363">
        <f>G51</f>
        <v>678017</v>
      </c>
      <c r="I51" s="363"/>
      <c r="J51" s="164">
        <f t="shared" si="2"/>
        <v>93.51958620689655</v>
      </c>
      <c r="K51" s="158">
        <f t="shared" si="4"/>
        <v>0.019776068889022183</v>
      </c>
      <c r="L51" s="377">
        <f t="shared" si="5"/>
        <v>0.020731191585866733</v>
      </c>
    </row>
    <row r="52" spans="1:12" ht="19.5" customHeight="1">
      <c r="A52" s="76"/>
      <c r="B52" s="81" t="s">
        <v>541</v>
      </c>
      <c r="C52" s="12"/>
      <c r="D52" s="12"/>
      <c r="E52" s="138" t="s">
        <v>699</v>
      </c>
      <c r="F52" s="363">
        <v>2600</v>
      </c>
      <c r="G52" s="363">
        <v>2600</v>
      </c>
      <c r="H52" s="363">
        <f>G52</f>
        <v>2600</v>
      </c>
      <c r="I52" s="363"/>
      <c r="J52" s="164">
        <f t="shared" si="2"/>
        <v>100</v>
      </c>
      <c r="K52" s="158">
        <f t="shared" si="4"/>
        <v>7.092107463649335E-05</v>
      </c>
      <c r="L52" s="377">
        <f t="shared" si="5"/>
        <v>7.949815140808196E-05</v>
      </c>
    </row>
    <row r="53" spans="1:12" ht="21" customHeight="1">
      <c r="A53" s="76"/>
      <c r="B53" s="81" t="s">
        <v>543</v>
      </c>
      <c r="C53" s="12"/>
      <c r="D53" s="12"/>
      <c r="E53" s="138" t="s">
        <v>700</v>
      </c>
      <c r="F53" s="363">
        <v>1244</v>
      </c>
      <c r="G53" s="363">
        <v>1244</v>
      </c>
      <c r="H53" s="363">
        <f>G53</f>
        <v>1244</v>
      </c>
      <c r="I53" s="363"/>
      <c r="J53" s="164">
        <f t="shared" si="2"/>
        <v>100</v>
      </c>
      <c r="K53" s="158">
        <f t="shared" si="4"/>
        <v>3.3933006479922205E-05</v>
      </c>
      <c r="L53" s="377">
        <f t="shared" si="5"/>
        <v>3.803680782755921E-05</v>
      </c>
    </row>
    <row r="54" spans="1:12" ht="18" customHeight="1">
      <c r="A54" s="76"/>
      <c r="B54" s="81" t="s">
        <v>544</v>
      </c>
      <c r="C54" s="12"/>
      <c r="D54" s="12"/>
      <c r="E54" s="138" t="s">
        <v>701</v>
      </c>
      <c r="F54" s="363">
        <v>175</v>
      </c>
      <c r="G54" s="363">
        <v>175</v>
      </c>
      <c r="H54" s="363">
        <f>G54</f>
        <v>175</v>
      </c>
      <c r="I54" s="363"/>
      <c r="J54" s="164">
        <f t="shared" si="2"/>
        <v>100</v>
      </c>
      <c r="K54" s="158">
        <f t="shared" si="4"/>
        <v>4.7735338697639755E-06</v>
      </c>
      <c r="L54" s="377">
        <f t="shared" si="5"/>
        <v>5.350837114005516E-06</v>
      </c>
    </row>
    <row r="55" spans="1:12" ht="18" customHeight="1">
      <c r="A55" s="76"/>
      <c r="B55" s="81" t="s">
        <v>584</v>
      </c>
      <c r="C55" s="12"/>
      <c r="D55" s="12"/>
      <c r="E55" s="138" t="s">
        <v>702</v>
      </c>
      <c r="F55" s="363">
        <v>995</v>
      </c>
      <c r="G55" s="363">
        <v>1620</v>
      </c>
      <c r="H55" s="363">
        <f>G55</f>
        <v>1620</v>
      </c>
      <c r="I55" s="363"/>
      <c r="J55" s="164">
        <f t="shared" si="2"/>
        <v>162.8140703517588</v>
      </c>
      <c r="K55" s="158">
        <f t="shared" si="4"/>
        <v>2.7140949716658033E-05</v>
      </c>
      <c r="L55" s="377">
        <f t="shared" si="5"/>
        <v>4.9533463569651065E-05</v>
      </c>
    </row>
    <row r="56" spans="1:12" ht="16.5" customHeight="1">
      <c r="A56" s="161" t="s">
        <v>591</v>
      </c>
      <c r="B56" s="133" t="s">
        <v>73</v>
      </c>
      <c r="C56" s="151"/>
      <c r="D56" s="151">
        <v>75045</v>
      </c>
      <c r="E56" s="133"/>
      <c r="F56" s="362">
        <f>F57</f>
        <v>14000</v>
      </c>
      <c r="G56" s="362">
        <f>G57</f>
        <v>14000</v>
      </c>
      <c r="H56" s="362">
        <f>H57</f>
        <v>14000</v>
      </c>
      <c r="I56" s="362">
        <f>I57</f>
        <v>0</v>
      </c>
      <c r="J56" s="344">
        <f t="shared" si="2"/>
        <v>100</v>
      </c>
      <c r="K56" s="337">
        <f t="shared" si="4"/>
        <v>0.00038188270958111804</v>
      </c>
      <c r="L56" s="376">
        <f t="shared" si="5"/>
        <v>0.00042806696912044134</v>
      </c>
    </row>
    <row r="57" spans="1:12" ht="20.25" customHeight="1">
      <c r="A57" s="76"/>
      <c r="B57" s="81" t="s">
        <v>550</v>
      </c>
      <c r="C57" s="7"/>
      <c r="D57" s="7"/>
      <c r="E57" s="137">
        <v>2110</v>
      </c>
      <c r="F57" s="363">
        <v>14000</v>
      </c>
      <c r="G57" s="363">
        <v>14000</v>
      </c>
      <c r="H57" s="363">
        <f>G57</f>
        <v>14000</v>
      </c>
      <c r="I57" s="363"/>
      <c r="J57" s="164">
        <f t="shared" si="2"/>
        <v>100</v>
      </c>
      <c r="K57" s="158">
        <f t="shared" si="4"/>
        <v>0.00038188270958111804</v>
      </c>
      <c r="L57" s="377">
        <f t="shared" si="5"/>
        <v>0.00042806696912044134</v>
      </c>
    </row>
    <row r="58" spans="1:12" ht="23.25" customHeight="1">
      <c r="A58" s="161" t="s">
        <v>817</v>
      </c>
      <c r="B58" s="133" t="s">
        <v>333</v>
      </c>
      <c r="C58" s="151"/>
      <c r="D58" s="151">
        <v>75075</v>
      </c>
      <c r="E58" s="151"/>
      <c r="F58" s="362">
        <f>F59+F60+F61</f>
        <v>5241</v>
      </c>
      <c r="G58" s="362">
        <f>G59+G60+G61</f>
        <v>529684</v>
      </c>
      <c r="H58" s="362">
        <f>H59+H60+H61</f>
        <v>529684</v>
      </c>
      <c r="I58" s="362">
        <f>I59+I60+I61</f>
        <v>0</v>
      </c>
      <c r="J58" s="484">
        <f t="shared" si="2"/>
        <v>10106.544552566304</v>
      </c>
      <c r="K58" s="337">
        <f t="shared" si="4"/>
        <v>0.0001429605200653314</v>
      </c>
      <c r="L58" s="376">
        <f t="shared" si="5"/>
        <v>0.01619573031939942</v>
      </c>
    </row>
    <row r="59" spans="1:12" ht="21" customHeight="1">
      <c r="A59" s="444"/>
      <c r="B59" s="354" t="s">
        <v>813</v>
      </c>
      <c r="C59" s="477"/>
      <c r="D59" s="477"/>
      <c r="E59" s="478">
        <v>2310</v>
      </c>
      <c r="F59" s="479">
        <v>5241</v>
      </c>
      <c r="G59" s="479">
        <v>0</v>
      </c>
      <c r="H59" s="479">
        <f>G59</f>
        <v>0</v>
      </c>
      <c r="I59" s="479"/>
      <c r="J59" s="480">
        <f t="shared" si="2"/>
        <v>0</v>
      </c>
      <c r="K59" s="481">
        <f t="shared" si="4"/>
        <v>0.0001429605200653314</v>
      </c>
      <c r="L59" s="482">
        <f t="shared" si="5"/>
        <v>0</v>
      </c>
    </row>
    <row r="60" spans="1:13" ht="24" customHeight="1">
      <c r="A60" s="446"/>
      <c r="B60" s="124" t="s">
        <v>930</v>
      </c>
      <c r="C60" s="7"/>
      <c r="D60" s="7"/>
      <c r="E60" s="137">
        <v>2705</v>
      </c>
      <c r="F60" s="363"/>
      <c r="G60" s="363">
        <v>473928</v>
      </c>
      <c r="H60" s="479">
        <f>G60</f>
        <v>473928</v>
      </c>
      <c r="I60" s="363"/>
      <c r="J60" s="480">
        <v>0</v>
      </c>
      <c r="K60" s="481">
        <f t="shared" si="4"/>
        <v>0</v>
      </c>
      <c r="L60" s="158">
        <f t="shared" si="5"/>
        <v>0.01449092303866518</v>
      </c>
      <c r="M60" s="5"/>
    </row>
    <row r="61" spans="1:13" ht="21" customHeight="1">
      <c r="A61" s="483"/>
      <c r="B61" s="354" t="s">
        <v>866</v>
      </c>
      <c r="C61" s="477"/>
      <c r="D61" s="477"/>
      <c r="E61" s="478">
        <v>2326</v>
      </c>
      <c r="F61" s="479"/>
      <c r="G61" s="479">
        <v>55756</v>
      </c>
      <c r="H61" s="479">
        <f>G61</f>
        <v>55756</v>
      </c>
      <c r="I61" s="479"/>
      <c r="J61" s="480">
        <v>0</v>
      </c>
      <c r="K61" s="481">
        <f t="shared" si="4"/>
        <v>0</v>
      </c>
      <c r="L61" s="481">
        <f t="shared" si="5"/>
        <v>0.0017048072807342375</v>
      </c>
      <c r="M61" s="5"/>
    </row>
    <row r="62" spans="1:12" ht="22.5" customHeight="1">
      <c r="A62" s="103" t="s">
        <v>459</v>
      </c>
      <c r="B62" s="132" t="s">
        <v>585</v>
      </c>
      <c r="C62" s="146">
        <v>754</v>
      </c>
      <c r="D62" s="147"/>
      <c r="E62" s="148"/>
      <c r="F62" s="361">
        <f>F63</f>
        <v>2748517</v>
      </c>
      <c r="G62" s="361">
        <f>G63</f>
        <v>2670000</v>
      </c>
      <c r="H62" s="361">
        <f>H63</f>
        <v>2520000</v>
      </c>
      <c r="I62" s="361">
        <f>I63</f>
        <v>150000</v>
      </c>
      <c r="J62" s="343">
        <f t="shared" si="2"/>
        <v>97.14329582098273</v>
      </c>
      <c r="K62" s="336">
        <f t="shared" si="4"/>
        <v>0.07497222280641185</v>
      </c>
      <c r="L62" s="336">
        <f t="shared" si="5"/>
        <v>0.08163848625368417</v>
      </c>
    </row>
    <row r="63" spans="1:12" ht="22.5" customHeight="1">
      <c r="A63" s="161" t="s">
        <v>536</v>
      </c>
      <c r="B63" s="133" t="s">
        <v>402</v>
      </c>
      <c r="C63" s="151"/>
      <c r="D63" s="151">
        <v>75411</v>
      </c>
      <c r="E63" s="133"/>
      <c r="F63" s="362">
        <f>F64+F65+F66+F67+F68+F69+F70</f>
        <v>2748517</v>
      </c>
      <c r="G63" s="362">
        <f>G64+G65+G66+G67+G68+G69+G70</f>
        <v>2670000</v>
      </c>
      <c r="H63" s="362">
        <f>H64+H65+H66+H67+H68+H69+H70</f>
        <v>2520000</v>
      </c>
      <c r="I63" s="362">
        <f>I64+I65+I66+I67+I68+I69+I70</f>
        <v>150000</v>
      </c>
      <c r="J63" s="344">
        <f t="shared" si="2"/>
        <v>97.14329582098273</v>
      </c>
      <c r="K63" s="337">
        <f t="shared" si="4"/>
        <v>0.07497222280641185</v>
      </c>
      <c r="L63" s="376">
        <f t="shared" si="5"/>
        <v>0.08163848625368417</v>
      </c>
    </row>
    <row r="64" spans="1:12" ht="18.75" customHeight="1">
      <c r="A64" s="76"/>
      <c r="B64" s="81" t="s">
        <v>538</v>
      </c>
      <c r="C64" s="149"/>
      <c r="D64" s="149"/>
      <c r="E64" s="152" t="s">
        <v>698</v>
      </c>
      <c r="F64" s="363">
        <v>1000</v>
      </c>
      <c r="G64" s="363">
        <v>1000</v>
      </c>
      <c r="H64" s="363">
        <f>G64</f>
        <v>1000</v>
      </c>
      <c r="I64" s="363"/>
      <c r="J64" s="164">
        <f t="shared" si="2"/>
        <v>100</v>
      </c>
      <c r="K64" s="158">
        <f t="shared" si="4"/>
        <v>2.727733639865129E-05</v>
      </c>
      <c r="L64" s="377">
        <f t="shared" si="5"/>
        <v>3.057621208003152E-05</v>
      </c>
    </row>
    <row r="65" spans="1:12" ht="18.75" customHeight="1">
      <c r="A65" s="76"/>
      <c r="B65" s="81" t="s">
        <v>550</v>
      </c>
      <c r="C65" s="149"/>
      <c r="D65" s="149"/>
      <c r="E65" s="152" t="s">
        <v>196</v>
      </c>
      <c r="F65" s="363">
        <v>2247517</v>
      </c>
      <c r="G65" s="363">
        <v>2519000</v>
      </c>
      <c r="H65" s="363">
        <f>G65</f>
        <v>2519000</v>
      </c>
      <c r="I65" s="363"/>
      <c r="J65" s="164">
        <f t="shared" si="2"/>
        <v>112.07924122487172</v>
      </c>
      <c r="K65" s="158">
        <f t="shared" si="4"/>
        <v>0.06130627727068755</v>
      </c>
      <c r="L65" s="377">
        <f t="shared" si="5"/>
        <v>0.0770214782295994</v>
      </c>
    </row>
    <row r="66" spans="1:12" ht="23.25" customHeight="1">
      <c r="A66" s="444"/>
      <c r="B66" s="354" t="s">
        <v>813</v>
      </c>
      <c r="C66" s="7"/>
      <c r="D66" s="7"/>
      <c r="E66" s="137">
        <v>2310</v>
      </c>
      <c r="F66" s="363">
        <v>10000</v>
      </c>
      <c r="G66" s="363"/>
      <c r="H66" s="363">
        <f>G66</f>
        <v>0</v>
      </c>
      <c r="I66" s="363"/>
      <c r="J66" s="164">
        <f t="shared" si="2"/>
        <v>0</v>
      </c>
      <c r="K66" s="158">
        <f t="shared" si="4"/>
        <v>0.0002727733639865129</v>
      </c>
      <c r="L66" s="377">
        <f t="shared" si="5"/>
        <v>0</v>
      </c>
    </row>
    <row r="67" spans="1:12" ht="20.25" customHeight="1">
      <c r="A67" s="446"/>
      <c r="B67" s="81" t="s">
        <v>550</v>
      </c>
      <c r="C67" s="7"/>
      <c r="D67" s="7"/>
      <c r="E67" s="137">
        <v>6410</v>
      </c>
      <c r="F67" s="363">
        <v>0</v>
      </c>
      <c r="G67" s="363">
        <v>150000</v>
      </c>
      <c r="H67" s="363"/>
      <c r="I67" s="363">
        <f>G67</f>
        <v>150000</v>
      </c>
      <c r="J67" s="164">
        <v>0</v>
      </c>
      <c r="K67" s="158">
        <f t="shared" si="4"/>
        <v>0</v>
      </c>
      <c r="L67" s="377">
        <f t="shared" si="5"/>
        <v>0.004586431812004728</v>
      </c>
    </row>
    <row r="68" spans="1:12" ht="22.5" customHeight="1">
      <c r="A68" s="445"/>
      <c r="B68" s="354" t="s">
        <v>818</v>
      </c>
      <c r="C68" s="7"/>
      <c r="D68" s="54"/>
      <c r="E68" s="137">
        <v>6290</v>
      </c>
      <c r="F68" s="363">
        <v>300000</v>
      </c>
      <c r="G68" s="363">
        <v>0</v>
      </c>
      <c r="H68" s="363"/>
      <c r="I68" s="363">
        <f>G68</f>
        <v>0</v>
      </c>
      <c r="J68" s="164">
        <f t="shared" si="2"/>
        <v>0</v>
      </c>
      <c r="K68" s="158">
        <f t="shared" si="4"/>
        <v>0.008183200919595386</v>
      </c>
      <c r="L68" s="377">
        <f t="shared" si="5"/>
        <v>0</v>
      </c>
    </row>
    <row r="69" spans="1:12" ht="20.25" customHeight="1">
      <c r="A69" s="131"/>
      <c r="B69" s="81" t="s">
        <v>552</v>
      </c>
      <c r="C69" s="7"/>
      <c r="D69" s="54"/>
      <c r="E69" s="137">
        <v>6610</v>
      </c>
      <c r="F69" s="363">
        <v>90000</v>
      </c>
      <c r="G69" s="363">
        <v>0</v>
      </c>
      <c r="H69" s="363"/>
      <c r="I69" s="363">
        <f>G69</f>
        <v>0</v>
      </c>
      <c r="J69" s="164">
        <f t="shared" si="2"/>
        <v>0</v>
      </c>
      <c r="K69" s="158">
        <f t="shared" si="4"/>
        <v>0.002454960275878616</v>
      </c>
      <c r="L69" s="377">
        <f t="shared" si="5"/>
        <v>0</v>
      </c>
    </row>
    <row r="70" spans="1:12" ht="33" customHeight="1">
      <c r="A70" s="131"/>
      <c r="B70" s="81" t="s">
        <v>904</v>
      </c>
      <c r="C70" s="7"/>
      <c r="D70" s="54"/>
      <c r="E70" s="137">
        <v>6630</v>
      </c>
      <c r="F70" s="363">
        <v>100000</v>
      </c>
      <c r="G70" s="363">
        <v>0</v>
      </c>
      <c r="H70" s="363"/>
      <c r="I70" s="363">
        <f>G70</f>
        <v>0</v>
      </c>
      <c r="J70" s="164">
        <f t="shared" si="2"/>
        <v>0</v>
      </c>
      <c r="K70" s="158">
        <f t="shared" si="4"/>
        <v>0.0027277336398651287</v>
      </c>
      <c r="L70" s="377">
        <f t="shared" si="5"/>
        <v>0</v>
      </c>
    </row>
    <row r="71" spans="1:12" ht="27" customHeight="1">
      <c r="A71" s="129" t="s">
        <v>532</v>
      </c>
      <c r="B71" s="134" t="s">
        <v>721</v>
      </c>
      <c r="C71" s="139" t="s">
        <v>586</v>
      </c>
      <c r="D71" s="144"/>
      <c r="E71" s="145"/>
      <c r="F71" s="361">
        <f>F72</f>
        <v>2464917</v>
      </c>
      <c r="G71" s="361">
        <f>G72</f>
        <v>2698361</v>
      </c>
      <c r="H71" s="361">
        <f>H72</f>
        <v>2698361</v>
      </c>
      <c r="I71" s="361">
        <f>I72</f>
        <v>0</v>
      </c>
      <c r="J71" s="343">
        <f t="shared" si="2"/>
        <v>109.47066371808869</v>
      </c>
      <c r="K71" s="336">
        <f t="shared" si="4"/>
        <v>0.06723637020375434</v>
      </c>
      <c r="L71" s="375">
        <f t="shared" si="5"/>
        <v>0.08250565820448594</v>
      </c>
    </row>
    <row r="72" spans="1:12" ht="24.75" customHeight="1">
      <c r="A72" s="161" t="s">
        <v>536</v>
      </c>
      <c r="B72" s="151" t="s">
        <v>719</v>
      </c>
      <c r="C72" s="156"/>
      <c r="D72" s="156" t="s">
        <v>587</v>
      </c>
      <c r="E72" s="156"/>
      <c r="F72" s="362">
        <f>F73+F74</f>
        <v>2464917</v>
      </c>
      <c r="G72" s="362">
        <f>G73+G74</f>
        <v>2698361</v>
      </c>
      <c r="H72" s="362">
        <f>H73+H74</f>
        <v>2698361</v>
      </c>
      <c r="I72" s="362">
        <f>I73+I74</f>
        <v>0</v>
      </c>
      <c r="J72" s="344">
        <f t="shared" si="2"/>
        <v>109.47066371808869</v>
      </c>
      <c r="K72" s="337">
        <f t="shared" si="4"/>
        <v>0.06723637020375434</v>
      </c>
      <c r="L72" s="376">
        <f t="shared" si="5"/>
        <v>0.08250565820448594</v>
      </c>
    </row>
    <row r="73" spans="1:12" ht="18.75" customHeight="1">
      <c r="A73" s="76"/>
      <c r="B73" s="81" t="s">
        <v>720</v>
      </c>
      <c r="C73" s="12"/>
      <c r="D73" s="12"/>
      <c r="E73" s="138" t="s">
        <v>704</v>
      </c>
      <c r="F73" s="363">
        <v>2424330</v>
      </c>
      <c r="G73" s="363">
        <v>2651103</v>
      </c>
      <c r="H73" s="363">
        <f>G73</f>
        <v>2651103</v>
      </c>
      <c r="I73" s="363"/>
      <c r="J73" s="164">
        <f aca="true" t="shared" si="6" ref="J73:J136">G73/F73*100</f>
        <v>109.35404833500391</v>
      </c>
      <c r="K73" s="158">
        <f aca="true" t="shared" si="7" ref="K73:K105">F73/$F$177</f>
        <v>0.06612926495134228</v>
      </c>
      <c r="L73" s="377">
        <f aca="true" t="shared" si="8" ref="L73:L105">G73/$G$177</f>
        <v>0.0810606875740078</v>
      </c>
    </row>
    <row r="74" spans="1:12" ht="17.25" customHeight="1">
      <c r="A74" s="76"/>
      <c r="B74" s="81" t="s">
        <v>39</v>
      </c>
      <c r="C74" s="12"/>
      <c r="D74" s="12"/>
      <c r="E74" s="138" t="s">
        <v>705</v>
      </c>
      <c r="F74" s="363">
        <v>40587</v>
      </c>
      <c r="G74" s="363">
        <v>47258</v>
      </c>
      <c r="H74" s="363">
        <f>G74</f>
        <v>47258</v>
      </c>
      <c r="I74" s="363"/>
      <c r="J74" s="164">
        <f t="shared" si="6"/>
        <v>116.4362973365856</v>
      </c>
      <c r="K74" s="158">
        <f t="shared" si="7"/>
        <v>0.00110710525241206</v>
      </c>
      <c r="L74" s="377">
        <f t="shared" si="8"/>
        <v>0.0014449706304781296</v>
      </c>
    </row>
    <row r="75" spans="1:12" ht="21" customHeight="1">
      <c r="A75" s="129" t="s">
        <v>526</v>
      </c>
      <c r="B75" s="136" t="s">
        <v>588</v>
      </c>
      <c r="C75" s="146">
        <v>758</v>
      </c>
      <c r="D75" s="147"/>
      <c r="E75" s="148"/>
      <c r="F75" s="361">
        <f>F76+F78+F80+F83+F85</f>
        <v>18030679</v>
      </c>
      <c r="G75" s="361">
        <f>G76+G78+G80+G83+G85</f>
        <v>18641135</v>
      </c>
      <c r="H75" s="361">
        <f>H76+H78+H80+H83+H85</f>
        <v>18641135</v>
      </c>
      <c r="I75" s="361">
        <f>I76+I78+I80+I83+I85</f>
        <v>0</v>
      </c>
      <c r="J75" s="343">
        <f t="shared" si="6"/>
        <v>103.38565175498937</v>
      </c>
      <c r="K75" s="336">
        <f t="shared" si="7"/>
        <v>0.4918288965790974</v>
      </c>
      <c r="L75" s="375">
        <f t="shared" si="8"/>
        <v>0.5699752971724984</v>
      </c>
    </row>
    <row r="76" spans="1:12" ht="24" customHeight="1">
      <c r="A76" s="161" t="s">
        <v>536</v>
      </c>
      <c r="B76" s="133" t="s">
        <v>554</v>
      </c>
      <c r="C76" s="151"/>
      <c r="D76" s="151">
        <v>75801</v>
      </c>
      <c r="E76" s="151"/>
      <c r="F76" s="362">
        <f>F77</f>
        <v>13970835</v>
      </c>
      <c r="G76" s="362">
        <f>G77</f>
        <v>14370625</v>
      </c>
      <c r="H76" s="362">
        <f>H77</f>
        <v>14370625</v>
      </c>
      <c r="I76" s="362">
        <f>I77</f>
        <v>0</v>
      </c>
      <c r="J76" s="344">
        <f t="shared" si="6"/>
        <v>102.86160419187541</v>
      </c>
      <c r="K76" s="337">
        <f t="shared" si="7"/>
        <v>0.3810871660650514</v>
      </c>
      <c r="L76" s="376">
        <f t="shared" si="8"/>
        <v>0.439399277722603</v>
      </c>
    </row>
    <row r="77" spans="1:12" ht="23.25" customHeight="1">
      <c r="A77" s="76"/>
      <c r="B77" s="81" t="s">
        <v>453</v>
      </c>
      <c r="C77" s="7"/>
      <c r="D77" s="7"/>
      <c r="E77" s="138" t="s">
        <v>707</v>
      </c>
      <c r="F77" s="363">
        <v>13970835</v>
      </c>
      <c r="G77" s="363">
        <v>14370625</v>
      </c>
      <c r="H77" s="363">
        <f>G77</f>
        <v>14370625</v>
      </c>
      <c r="I77" s="363"/>
      <c r="J77" s="164">
        <f t="shared" si="6"/>
        <v>102.86160419187541</v>
      </c>
      <c r="K77" s="158">
        <f t="shared" si="7"/>
        <v>0.3810871660650514</v>
      </c>
      <c r="L77" s="377">
        <f t="shared" si="8"/>
        <v>0.439399277722603</v>
      </c>
    </row>
    <row r="78" spans="1:12" ht="25.5" customHeight="1">
      <c r="A78" s="161" t="s">
        <v>539</v>
      </c>
      <c r="B78" s="133" t="s">
        <v>555</v>
      </c>
      <c r="C78" s="151"/>
      <c r="D78" s="151">
        <v>75802</v>
      </c>
      <c r="E78" s="157"/>
      <c r="F78" s="362">
        <f>F79</f>
        <v>250000</v>
      </c>
      <c r="G78" s="362">
        <f>G79</f>
        <v>0</v>
      </c>
      <c r="H78" s="362">
        <f>H79</f>
        <v>0</v>
      </c>
      <c r="I78" s="362">
        <f>I79</f>
        <v>0</v>
      </c>
      <c r="J78" s="344">
        <f t="shared" si="6"/>
        <v>0</v>
      </c>
      <c r="K78" s="337">
        <f t="shared" si="7"/>
        <v>0.006819334099662822</v>
      </c>
      <c r="L78" s="376">
        <f t="shared" si="8"/>
        <v>0</v>
      </c>
    </row>
    <row r="79" spans="1:12" ht="26.25" customHeight="1">
      <c r="A79" s="76"/>
      <c r="B79" s="81" t="s">
        <v>556</v>
      </c>
      <c r="C79" s="7"/>
      <c r="D79" s="7"/>
      <c r="E79" s="138" t="s">
        <v>454</v>
      </c>
      <c r="F79" s="363">
        <v>250000</v>
      </c>
      <c r="G79" s="363">
        <v>0</v>
      </c>
      <c r="H79" s="363">
        <f>G79</f>
        <v>0</v>
      </c>
      <c r="I79" s="363"/>
      <c r="J79" s="164">
        <f t="shared" si="6"/>
        <v>0</v>
      </c>
      <c r="K79" s="158">
        <f t="shared" si="7"/>
        <v>0.006819334099662822</v>
      </c>
      <c r="L79" s="377">
        <f t="shared" si="8"/>
        <v>0</v>
      </c>
    </row>
    <row r="80" spans="1:12" ht="22.5" customHeight="1">
      <c r="A80" s="161" t="s">
        <v>591</v>
      </c>
      <c r="B80" s="133" t="s">
        <v>647</v>
      </c>
      <c r="C80" s="151"/>
      <c r="D80" s="151">
        <v>75803</v>
      </c>
      <c r="E80" s="157"/>
      <c r="F80" s="362">
        <f>F81+F82</f>
        <v>2174598</v>
      </c>
      <c r="G80" s="362">
        <f>G81+G82</f>
        <v>2489885</v>
      </c>
      <c r="H80" s="362">
        <f>H81+H82</f>
        <v>2489885</v>
      </c>
      <c r="I80" s="362">
        <f>I81+I82</f>
        <v>0</v>
      </c>
      <c r="J80" s="344">
        <f t="shared" si="6"/>
        <v>114.4986337704716</v>
      </c>
      <c r="K80" s="337">
        <f t="shared" si="7"/>
        <v>0.059317241177834296</v>
      </c>
      <c r="L80" s="376">
        <f t="shared" si="8"/>
        <v>0.07613125181488929</v>
      </c>
    </row>
    <row r="81" spans="1:12" ht="22.5" customHeight="1">
      <c r="A81" s="37"/>
      <c r="B81" s="81" t="s">
        <v>455</v>
      </c>
      <c r="C81" s="7"/>
      <c r="D81" s="7"/>
      <c r="E81" s="138" t="s">
        <v>707</v>
      </c>
      <c r="F81" s="363">
        <v>1697100</v>
      </c>
      <c r="G81" s="363">
        <v>1948609</v>
      </c>
      <c r="H81" s="363">
        <f>G81</f>
        <v>1948609</v>
      </c>
      <c r="I81" s="363"/>
      <c r="J81" s="164">
        <f t="shared" si="6"/>
        <v>114.81992811266278</v>
      </c>
      <c r="K81" s="158">
        <f t="shared" si="7"/>
        <v>0.0462923676021511</v>
      </c>
      <c r="L81" s="377">
        <f t="shared" si="8"/>
        <v>0.059581082045058145</v>
      </c>
    </row>
    <row r="82" spans="1:12" ht="20.25" customHeight="1">
      <c r="A82" s="37"/>
      <c r="B82" s="81" t="s">
        <v>384</v>
      </c>
      <c r="C82" s="7"/>
      <c r="D82" s="7"/>
      <c r="E82" s="138" t="s">
        <v>707</v>
      </c>
      <c r="F82" s="363">
        <v>477498</v>
      </c>
      <c r="G82" s="363">
        <v>541276</v>
      </c>
      <c r="H82" s="363">
        <f>G82</f>
        <v>541276</v>
      </c>
      <c r="I82" s="363"/>
      <c r="J82" s="164">
        <f t="shared" si="6"/>
        <v>113.35670515897449</v>
      </c>
      <c r="K82" s="158">
        <f t="shared" si="7"/>
        <v>0.013024873575683193</v>
      </c>
      <c r="L82" s="377">
        <f t="shared" si="8"/>
        <v>0.016550169769831143</v>
      </c>
    </row>
    <row r="83" spans="1:12" ht="17.25" customHeight="1">
      <c r="A83" s="161" t="s">
        <v>593</v>
      </c>
      <c r="B83" s="133" t="s">
        <v>589</v>
      </c>
      <c r="C83" s="151"/>
      <c r="D83" s="151">
        <v>75814</v>
      </c>
      <c r="E83" s="156"/>
      <c r="F83" s="362">
        <f>F84</f>
        <v>25000</v>
      </c>
      <c r="G83" s="362">
        <f>G84</f>
        <v>30000</v>
      </c>
      <c r="H83" s="362">
        <f>H84</f>
        <v>30000</v>
      </c>
      <c r="I83" s="362">
        <f>I84</f>
        <v>0</v>
      </c>
      <c r="J83" s="344">
        <f t="shared" si="6"/>
        <v>120</v>
      </c>
      <c r="K83" s="337">
        <f t="shared" si="7"/>
        <v>0.0006819334099662822</v>
      </c>
      <c r="L83" s="379">
        <f t="shared" si="8"/>
        <v>0.0009172863624009456</v>
      </c>
    </row>
    <row r="84" spans="1:12" ht="14.25" customHeight="1">
      <c r="A84" s="76"/>
      <c r="B84" s="81" t="s">
        <v>538</v>
      </c>
      <c r="C84" s="7"/>
      <c r="D84" s="7"/>
      <c r="E84" s="138" t="s">
        <v>698</v>
      </c>
      <c r="F84" s="363">
        <v>25000</v>
      </c>
      <c r="G84" s="363">
        <v>30000</v>
      </c>
      <c r="H84" s="363">
        <f>G84</f>
        <v>30000</v>
      </c>
      <c r="I84" s="363"/>
      <c r="J84" s="164">
        <f t="shared" si="6"/>
        <v>120</v>
      </c>
      <c r="K84" s="158">
        <f t="shared" si="7"/>
        <v>0.0006819334099662822</v>
      </c>
      <c r="L84" s="377">
        <f t="shared" si="8"/>
        <v>0.0009172863624009456</v>
      </c>
    </row>
    <row r="85" spans="1:12" ht="23.25" customHeight="1">
      <c r="A85" s="161" t="s">
        <v>594</v>
      </c>
      <c r="B85" s="133" t="s">
        <v>787</v>
      </c>
      <c r="C85" s="151"/>
      <c r="D85" s="151">
        <v>75832</v>
      </c>
      <c r="E85" s="156"/>
      <c r="F85" s="362">
        <f>F86</f>
        <v>1610246</v>
      </c>
      <c r="G85" s="362">
        <f>G86</f>
        <v>1750625</v>
      </c>
      <c r="H85" s="362">
        <f>H86</f>
        <v>1750625</v>
      </c>
      <c r="I85" s="362">
        <f>I86</f>
        <v>0</v>
      </c>
      <c r="J85" s="344">
        <f t="shared" si="6"/>
        <v>108.71786050081789</v>
      </c>
      <c r="K85" s="337">
        <f t="shared" si="7"/>
        <v>0.04392322182658264</v>
      </c>
      <c r="L85" s="376">
        <f t="shared" si="8"/>
        <v>0.05352748127260518</v>
      </c>
    </row>
    <row r="86" spans="1:12" ht="21.75" customHeight="1">
      <c r="A86" s="131"/>
      <c r="B86" s="81" t="s">
        <v>456</v>
      </c>
      <c r="C86" s="26"/>
      <c r="D86" s="26"/>
      <c r="E86" s="138" t="s">
        <v>707</v>
      </c>
      <c r="F86" s="363">
        <v>1610246</v>
      </c>
      <c r="G86" s="363">
        <v>1750625</v>
      </c>
      <c r="H86" s="363">
        <f>G86</f>
        <v>1750625</v>
      </c>
      <c r="I86" s="363"/>
      <c r="J86" s="164">
        <f t="shared" si="6"/>
        <v>108.71786050081789</v>
      </c>
      <c r="K86" s="158">
        <f t="shared" si="7"/>
        <v>0.04392322182658264</v>
      </c>
      <c r="L86" s="377">
        <f t="shared" si="8"/>
        <v>0.05352748127260518</v>
      </c>
    </row>
    <row r="87" spans="1:12" ht="18.75" customHeight="1">
      <c r="A87" s="129" t="s">
        <v>759</v>
      </c>
      <c r="B87" s="136" t="s">
        <v>590</v>
      </c>
      <c r="C87" s="139" t="s">
        <v>128</v>
      </c>
      <c r="D87" s="144"/>
      <c r="E87" s="145"/>
      <c r="F87" s="361">
        <f>F88+F92+F98</f>
        <v>351219</v>
      </c>
      <c r="G87" s="361">
        <f>G88+G92+G98</f>
        <v>130644</v>
      </c>
      <c r="H87" s="361">
        <f>H88+H92+H98</f>
        <v>130644</v>
      </c>
      <c r="I87" s="361">
        <f>I88+I92+I98</f>
        <v>0</v>
      </c>
      <c r="J87" s="343">
        <f t="shared" si="6"/>
        <v>37.19730424606869</v>
      </c>
      <c r="K87" s="336">
        <f t="shared" si="7"/>
        <v>0.009580318812597906</v>
      </c>
      <c r="L87" s="375">
        <f t="shared" si="8"/>
        <v>0.003994598650983638</v>
      </c>
    </row>
    <row r="88" spans="1:12" ht="15.75" customHeight="1">
      <c r="A88" s="161" t="s">
        <v>536</v>
      </c>
      <c r="B88" s="133" t="s">
        <v>143</v>
      </c>
      <c r="C88" s="156"/>
      <c r="D88" s="156" t="s">
        <v>142</v>
      </c>
      <c r="E88" s="156"/>
      <c r="F88" s="362">
        <f>F89+F90+F91</f>
        <v>17800</v>
      </c>
      <c r="G88" s="362">
        <f>G89+G90+G91</f>
        <v>17878</v>
      </c>
      <c r="H88" s="362">
        <f>H89+H90+H91</f>
        <v>17878</v>
      </c>
      <c r="I88" s="362">
        <f>I89+I90+I91</f>
        <v>0</v>
      </c>
      <c r="J88" s="344">
        <f t="shared" si="6"/>
        <v>100.43820224719101</v>
      </c>
      <c r="K88" s="337">
        <f t="shared" si="7"/>
        <v>0.0004855365878959929</v>
      </c>
      <c r="L88" s="376">
        <f t="shared" si="8"/>
        <v>0.0005466415195668036</v>
      </c>
    </row>
    <row r="89" spans="1:12" ht="18" customHeight="1">
      <c r="A89" s="76"/>
      <c r="B89" s="81" t="s">
        <v>541</v>
      </c>
      <c r="C89" s="12"/>
      <c r="D89" s="12"/>
      <c r="E89" s="138" t="s">
        <v>699</v>
      </c>
      <c r="F89" s="363">
        <v>400</v>
      </c>
      <c r="G89" s="363">
        <v>624</v>
      </c>
      <c r="H89" s="363">
        <f>G89</f>
        <v>624</v>
      </c>
      <c r="I89" s="363"/>
      <c r="J89" s="164">
        <f t="shared" si="6"/>
        <v>156</v>
      </c>
      <c r="K89" s="158">
        <f t="shared" si="7"/>
        <v>1.0910934559460515E-05</v>
      </c>
      <c r="L89" s="377">
        <f t="shared" si="8"/>
        <v>1.907955633793967E-05</v>
      </c>
    </row>
    <row r="90" spans="1:12" ht="23.25" customHeight="1">
      <c r="A90" s="76"/>
      <c r="B90" s="81" t="s">
        <v>752</v>
      </c>
      <c r="C90" s="12"/>
      <c r="D90" s="12"/>
      <c r="E90" s="138" t="s">
        <v>700</v>
      </c>
      <c r="F90" s="363">
        <v>16800</v>
      </c>
      <c r="G90" s="363">
        <v>16810</v>
      </c>
      <c r="H90" s="363">
        <f>G90</f>
        <v>16810</v>
      </c>
      <c r="I90" s="363"/>
      <c r="J90" s="164">
        <f t="shared" si="6"/>
        <v>100.05952380952381</v>
      </c>
      <c r="K90" s="158">
        <f t="shared" si="7"/>
        <v>0.00045825925149734165</v>
      </c>
      <c r="L90" s="377">
        <f t="shared" si="8"/>
        <v>0.0005139861250653299</v>
      </c>
    </row>
    <row r="91" spans="1:12" ht="20.25" customHeight="1">
      <c r="A91" s="131"/>
      <c r="B91" s="81" t="s">
        <v>538</v>
      </c>
      <c r="C91" s="7"/>
      <c r="D91" s="26"/>
      <c r="E91" s="138" t="s">
        <v>698</v>
      </c>
      <c r="F91" s="363">
        <v>600</v>
      </c>
      <c r="G91" s="363">
        <v>444</v>
      </c>
      <c r="H91" s="363">
        <f>G91</f>
        <v>444</v>
      </c>
      <c r="I91" s="363"/>
      <c r="J91" s="164">
        <f t="shared" si="6"/>
        <v>74</v>
      </c>
      <c r="K91" s="158">
        <f t="shared" si="7"/>
        <v>1.6366401839190773E-05</v>
      </c>
      <c r="L91" s="377">
        <f t="shared" si="8"/>
        <v>1.3575838163533997E-05</v>
      </c>
    </row>
    <row r="92" spans="1:12" ht="20.25" customHeight="1">
      <c r="A92" s="161" t="s">
        <v>539</v>
      </c>
      <c r="B92" s="133" t="s">
        <v>188</v>
      </c>
      <c r="C92" s="151"/>
      <c r="D92" s="151">
        <v>80130</v>
      </c>
      <c r="E92" s="151"/>
      <c r="F92" s="362">
        <f>F93+F94+F95+F96+F97</f>
        <v>257842</v>
      </c>
      <c r="G92" s="362">
        <f>G93+G94+G95+G96+G97</f>
        <v>112766</v>
      </c>
      <c r="H92" s="362">
        <f>H93+H94+H95+H96+H97</f>
        <v>112766</v>
      </c>
      <c r="I92" s="362">
        <f>I93+I94+I95+I96+I97</f>
        <v>0</v>
      </c>
      <c r="J92" s="344">
        <f t="shared" si="6"/>
        <v>43.734535102892465</v>
      </c>
      <c r="K92" s="337">
        <f t="shared" si="7"/>
        <v>0.0070332429717010455</v>
      </c>
      <c r="L92" s="376">
        <f t="shared" si="8"/>
        <v>0.0034479571314168346</v>
      </c>
    </row>
    <row r="93" spans="1:12" ht="20.25" customHeight="1">
      <c r="A93" s="131"/>
      <c r="B93" s="81" t="s">
        <v>752</v>
      </c>
      <c r="C93" s="7"/>
      <c r="D93" s="26"/>
      <c r="E93" s="138" t="s">
        <v>700</v>
      </c>
      <c r="F93" s="363">
        <v>73452</v>
      </c>
      <c r="G93" s="363">
        <v>51410</v>
      </c>
      <c r="H93" s="363">
        <f>G93</f>
        <v>51410</v>
      </c>
      <c r="I93" s="363"/>
      <c r="J93" s="164">
        <f t="shared" si="6"/>
        <v>69.99128682677123</v>
      </c>
      <c r="K93" s="158">
        <f t="shared" si="7"/>
        <v>0.0020035749131537346</v>
      </c>
      <c r="L93" s="377">
        <f t="shared" si="8"/>
        <v>0.0015719230630344206</v>
      </c>
    </row>
    <row r="94" spans="1:12" ht="17.25" customHeight="1">
      <c r="A94" s="131"/>
      <c r="B94" s="81" t="s">
        <v>544</v>
      </c>
      <c r="C94" s="7"/>
      <c r="D94" s="26"/>
      <c r="E94" s="138" t="s">
        <v>701</v>
      </c>
      <c r="F94" s="364">
        <v>95385</v>
      </c>
      <c r="G94" s="363">
        <v>54588</v>
      </c>
      <c r="H94" s="363">
        <f>G94</f>
        <v>54588</v>
      </c>
      <c r="I94" s="363"/>
      <c r="J94" s="164">
        <f t="shared" si="6"/>
        <v>57.22912407611259</v>
      </c>
      <c r="K94" s="158">
        <f t="shared" si="7"/>
        <v>0.0026018487323853532</v>
      </c>
      <c r="L94" s="377">
        <f t="shared" si="8"/>
        <v>0.0016690942650247607</v>
      </c>
    </row>
    <row r="95" spans="1:12" ht="16.5" customHeight="1">
      <c r="A95" s="131"/>
      <c r="B95" s="81" t="s">
        <v>328</v>
      </c>
      <c r="C95" s="7"/>
      <c r="D95" s="26"/>
      <c r="E95" s="138" t="s">
        <v>327</v>
      </c>
      <c r="F95" s="363">
        <v>60</v>
      </c>
      <c r="G95" s="363">
        <v>0</v>
      </c>
      <c r="H95" s="363"/>
      <c r="I95" s="363">
        <f>G95</f>
        <v>0</v>
      </c>
      <c r="J95" s="164">
        <f t="shared" si="6"/>
        <v>0</v>
      </c>
      <c r="K95" s="158">
        <f t="shared" si="7"/>
        <v>1.6366401839190772E-06</v>
      </c>
      <c r="L95" s="377">
        <f t="shared" si="8"/>
        <v>0</v>
      </c>
    </row>
    <row r="96" spans="1:12" ht="18" customHeight="1">
      <c r="A96" s="131"/>
      <c r="B96" s="81" t="s">
        <v>538</v>
      </c>
      <c r="C96" s="7"/>
      <c r="D96" s="26"/>
      <c r="E96" s="138" t="s">
        <v>698</v>
      </c>
      <c r="F96" s="363">
        <v>650</v>
      </c>
      <c r="G96" s="363">
        <v>668</v>
      </c>
      <c r="H96" s="363">
        <f>G96</f>
        <v>668</v>
      </c>
      <c r="I96" s="363"/>
      <c r="J96" s="164">
        <f t="shared" si="6"/>
        <v>102.76923076923077</v>
      </c>
      <c r="K96" s="158">
        <f t="shared" si="7"/>
        <v>1.7730268659123338E-05</v>
      </c>
      <c r="L96" s="377">
        <f t="shared" si="8"/>
        <v>2.0424909669461058E-05</v>
      </c>
    </row>
    <row r="97" spans="1:12" ht="18" customHeight="1">
      <c r="A97" s="131"/>
      <c r="B97" s="81" t="s">
        <v>584</v>
      </c>
      <c r="C97" s="7"/>
      <c r="D97" s="26"/>
      <c r="E97" s="138" t="s">
        <v>702</v>
      </c>
      <c r="F97" s="363">
        <v>88295</v>
      </c>
      <c r="G97" s="363">
        <v>6100</v>
      </c>
      <c r="H97" s="363">
        <f>G97</f>
        <v>6100</v>
      </c>
      <c r="I97" s="363"/>
      <c r="J97" s="164">
        <f t="shared" si="6"/>
        <v>6.908658474432301</v>
      </c>
      <c r="K97" s="158">
        <f t="shared" si="7"/>
        <v>0.0024084524173189157</v>
      </c>
      <c r="L97" s="377">
        <f t="shared" si="8"/>
        <v>0.00018651489368819228</v>
      </c>
    </row>
    <row r="98" spans="1:12" ht="20.25" customHeight="1">
      <c r="A98" s="161" t="s">
        <v>591</v>
      </c>
      <c r="B98" s="133" t="s">
        <v>76</v>
      </c>
      <c r="C98" s="151"/>
      <c r="D98" s="151">
        <v>80195</v>
      </c>
      <c r="E98" s="151"/>
      <c r="F98" s="362">
        <f>F99</f>
        <v>75577</v>
      </c>
      <c r="G98" s="362">
        <f>G99</f>
        <v>0</v>
      </c>
      <c r="H98" s="362">
        <f>H99</f>
        <v>0</v>
      </c>
      <c r="I98" s="362">
        <f>I99</f>
        <v>0</v>
      </c>
      <c r="J98" s="344">
        <f t="shared" si="6"/>
        <v>0</v>
      </c>
      <c r="K98" s="337">
        <f t="shared" si="7"/>
        <v>0.0020615392530008683</v>
      </c>
      <c r="L98" s="376">
        <f t="shared" si="8"/>
        <v>0</v>
      </c>
    </row>
    <row r="99" spans="1:12" ht="17.25" customHeight="1">
      <c r="A99" s="131"/>
      <c r="B99" s="81" t="s">
        <v>561</v>
      </c>
      <c r="C99" s="7"/>
      <c r="D99" s="26"/>
      <c r="E99" s="137">
        <v>2130</v>
      </c>
      <c r="F99" s="363">
        <v>75577</v>
      </c>
      <c r="G99" s="363">
        <v>0</v>
      </c>
      <c r="H99" s="363">
        <f>G99</f>
        <v>0</v>
      </c>
      <c r="I99" s="363"/>
      <c r="J99" s="164">
        <f t="shared" si="6"/>
        <v>0</v>
      </c>
      <c r="K99" s="158">
        <f t="shared" si="7"/>
        <v>0.0020615392530008683</v>
      </c>
      <c r="L99" s="377">
        <f t="shared" si="8"/>
        <v>0</v>
      </c>
    </row>
    <row r="100" spans="1:12" ht="20.25" customHeight="1">
      <c r="A100" s="129">
        <v>12</v>
      </c>
      <c r="B100" s="132" t="s">
        <v>450</v>
      </c>
      <c r="C100" s="146">
        <v>803</v>
      </c>
      <c r="D100" s="146"/>
      <c r="E100" s="148"/>
      <c r="F100" s="366">
        <f>F101</f>
        <v>388954</v>
      </c>
      <c r="G100" s="366">
        <f>G101</f>
        <v>0</v>
      </c>
      <c r="H100" s="366">
        <f>H101</f>
        <v>0</v>
      </c>
      <c r="I100" s="366">
        <f>I101</f>
        <v>0</v>
      </c>
      <c r="J100" s="343">
        <f t="shared" si="6"/>
        <v>0</v>
      </c>
      <c r="K100" s="336">
        <f t="shared" si="7"/>
        <v>0.010609629101601013</v>
      </c>
      <c r="L100" s="375">
        <f t="shared" si="8"/>
        <v>0</v>
      </c>
    </row>
    <row r="101" spans="1:12" ht="24.75" customHeight="1">
      <c r="A101" s="161" t="s">
        <v>413</v>
      </c>
      <c r="B101" s="133" t="s">
        <v>337</v>
      </c>
      <c r="C101" s="151"/>
      <c r="D101" s="151">
        <v>80309</v>
      </c>
      <c r="E101" s="151"/>
      <c r="F101" s="362">
        <f>F102+F103+F104</f>
        <v>388954</v>
      </c>
      <c r="G101" s="362">
        <f>G102+G103+G104</f>
        <v>0</v>
      </c>
      <c r="H101" s="362">
        <f>H102+H103+H104</f>
        <v>0</v>
      </c>
      <c r="I101" s="362">
        <f>I102+I103+I104</f>
        <v>0</v>
      </c>
      <c r="J101" s="344">
        <f t="shared" si="6"/>
        <v>0</v>
      </c>
      <c r="K101" s="337">
        <f t="shared" si="7"/>
        <v>0.010609629101601013</v>
      </c>
      <c r="L101" s="376">
        <f t="shared" si="8"/>
        <v>0</v>
      </c>
    </row>
    <row r="102" spans="1:12" ht="15.75" customHeight="1">
      <c r="A102" s="131"/>
      <c r="B102" s="81" t="s">
        <v>538</v>
      </c>
      <c r="C102" s="7"/>
      <c r="D102" s="138"/>
      <c r="E102" s="138" t="s">
        <v>698</v>
      </c>
      <c r="F102" s="363">
        <v>30</v>
      </c>
      <c r="G102" s="363">
        <v>0</v>
      </c>
      <c r="H102" s="363">
        <f>G102</f>
        <v>0</v>
      </c>
      <c r="I102" s="363"/>
      <c r="J102" s="164">
        <f t="shared" si="6"/>
        <v>0</v>
      </c>
      <c r="K102" s="158">
        <f t="shared" si="7"/>
        <v>8.183200919595386E-07</v>
      </c>
      <c r="L102" s="377">
        <f t="shared" si="8"/>
        <v>0</v>
      </c>
    </row>
    <row r="103" spans="1:12" ht="32.25" customHeight="1">
      <c r="A103" s="131"/>
      <c r="B103" s="81" t="s">
        <v>569</v>
      </c>
      <c r="C103" s="7"/>
      <c r="D103" s="137"/>
      <c r="E103" s="138" t="s">
        <v>415</v>
      </c>
      <c r="F103" s="363">
        <v>291693</v>
      </c>
      <c r="G103" s="363">
        <v>0</v>
      </c>
      <c r="H103" s="363">
        <f>G103</f>
        <v>0</v>
      </c>
      <c r="I103" s="363"/>
      <c r="J103" s="164">
        <f t="shared" si="6"/>
        <v>0</v>
      </c>
      <c r="K103" s="158">
        <f t="shared" si="7"/>
        <v>0.00795660808613179</v>
      </c>
      <c r="L103" s="377">
        <f t="shared" si="8"/>
        <v>0</v>
      </c>
    </row>
    <row r="104" spans="1:12" ht="33.75" customHeight="1">
      <c r="A104" s="131"/>
      <c r="B104" s="81" t="s">
        <v>569</v>
      </c>
      <c r="C104" s="7"/>
      <c r="D104" s="137"/>
      <c r="E104" s="138" t="s">
        <v>416</v>
      </c>
      <c r="F104" s="363">
        <v>97231</v>
      </c>
      <c r="G104" s="363">
        <v>0</v>
      </c>
      <c r="H104" s="363">
        <f>G104</f>
        <v>0</v>
      </c>
      <c r="I104" s="363"/>
      <c r="J104" s="164">
        <f t="shared" si="6"/>
        <v>0</v>
      </c>
      <c r="K104" s="158">
        <f t="shared" si="7"/>
        <v>0.0026522026953772634</v>
      </c>
      <c r="L104" s="377">
        <f t="shared" si="8"/>
        <v>0</v>
      </c>
    </row>
    <row r="105" spans="1:12" s="18" customFormat="1" ht="20.25" customHeight="1">
      <c r="A105" s="129" t="s">
        <v>557</v>
      </c>
      <c r="B105" s="132" t="s">
        <v>592</v>
      </c>
      <c r="C105" s="146">
        <v>851</v>
      </c>
      <c r="D105" s="134"/>
      <c r="E105" s="140"/>
      <c r="F105" s="366">
        <f>F106+F112+F114+F116</f>
        <v>4387650</v>
      </c>
      <c r="G105" s="366">
        <f>G106+G112+G114+G116</f>
        <v>2013204</v>
      </c>
      <c r="H105" s="366">
        <f>H106+H112+H114+H116</f>
        <v>1087120</v>
      </c>
      <c r="I105" s="366">
        <f>I106+I112+I114+I116</f>
        <v>926084</v>
      </c>
      <c r="J105" s="658">
        <f>G105/F105*100</f>
        <v>45.88342278896448</v>
      </c>
      <c r="K105" s="659">
        <f t="shared" si="7"/>
        <v>0.11968340504954232</v>
      </c>
      <c r="L105" s="660">
        <f t="shared" si="8"/>
        <v>0.06155615246436778</v>
      </c>
    </row>
    <row r="106" spans="1:12" ht="20.25" customHeight="1">
      <c r="A106" s="663" t="s">
        <v>536</v>
      </c>
      <c r="B106" s="664" t="s">
        <v>236</v>
      </c>
      <c r="C106" s="668"/>
      <c r="D106" s="668">
        <v>85111</v>
      </c>
      <c r="E106" s="670"/>
      <c r="F106" s="669">
        <f>SUM(F107:F111)</f>
        <v>3717378</v>
      </c>
      <c r="G106" s="362">
        <f>SUM(G107:G111)</f>
        <v>830204</v>
      </c>
      <c r="H106" s="362">
        <f>SUM(H107:H111)</f>
        <v>54120</v>
      </c>
      <c r="I106" s="362">
        <f>SUM(I107:I111)</f>
        <v>776084</v>
      </c>
      <c r="J106" s="344">
        <f t="shared" si="6"/>
        <v>22.33305302823657</v>
      </c>
      <c r="K106" s="337">
        <f aca="true" t="shared" si="9" ref="K106:K141">F106/$F$177</f>
        <v>0.10140017022694553</v>
      </c>
      <c r="L106" s="376">
        <f aca="true" t="shared" si="10" ref="L106:L141">G106/$G$177</f>
        <v>0.025384493573690492</v>
      </c>
    </row>
    <row r="107" spans="1:12" ht="20.25" customHeight="1">
      <c r="A107" s="131"/>
      <c r="B107" s="81" t="s">
        <v>752</v>
      </c>
      <c r="C107" s="7"/>
      <c r="D107" s="137"/>
      <c r="E107" s="138" t="s">
        <v>700</v>
      </c>
      <c r="F107" s="363">
        <v>54120</v>
      </c>
      <c r="G107" s="363">
        <v>54120</v>
      </c>
      <c r="H107" s="363">
        <f>G107</f>
        <v>54120</v>
      </c>
      <c r="I107" s="363"/>
      <c r="J107" s="164">
        <f t="shared" si="6"/>
        <v>100</v>
      </c>
      <c r="K107" s="158">
        <f t="shared" si="9"/>
        <v>0.0014762494458950078</v>
      </c>
      <c r="L107" s="377">
        <f t="shared" si="10"/>
        <v>0.001654784597771306</v>
      </c>
    </row>
    <row r="108" spans="1:12" ht="20.25" customHeight="1">
      <c r="A108" s="131"/>
      <c r="B108" s="81" t="s">
        <v>419</v>
      </c>
      <c r="C108" s="7"/>
      <c r="D108" s="137"/>
      <c r="E108" s="138" t="s">
        <v>418</v>
      </c>
      <c r="F108" s="363">
        <v>661194</v>
      </c>
      <c r="G108" s="363">
        <v>115247</v>
      </c>
      <c r="H108" s="363"/>
      <c r="I108" s="363">
        <f>G108</f>
        <v>115247</v>
      </c>
      <c r="J108" s="164">
        <v>0</v>
      </c>
      <c r="K108" s="158">
        <f t="shared" si="9"/>
        <v>0.01803561116276984</v>
      </c>
      <c r="L108" s="377">
        <f t="shared" si="10"/>
        <v>0.003523816713587393</v>
      </c>
    </row>
    <row r="109" spans="1:12" ht="21" customHeight="1">
      <c r="A109" s="131"/>
      <c r="B109" s="127" t="s">
        <v>753</v>
      </c>
      <c r="C109" s="7"/>
      <c r="D109" s="137"/>
      <c r="E109" s="138" t="s">
        <v>449</v>
      </c>
      <c r="F109" s="363">
        <v>1867308</v>
      </c>
      <c r="G109" s="363">
        <v>254895</v>
      </c>
      <c r="H109" s="363"/>
      <c r="I109" s="363">
        <f>G109</f>
        <v>254895</v>
      </c>
      <c r="J109" s="164">
        <f t="shared" si="6"/>
        <v>13.650399398492375</v>
      </c>
      <c r="K109" s="158">
        <f t="shared" si="9"/>
        <v>0.05093518847589274</v>
      </c>
      <c r="L109" s="377">
        <f t="shared" si="10"/>
        <v>0.007793723578139635</v>
      </c>
    </row>
    <row r="110" spans="1:12" ht="23.25" customHeight="1">
      <c r="A110" s="131"/>
      <c r="B110" s="127" t="s">
        <v>753</v>
      </c>
      <c r="C110" s="7"/>
      <c r="D110" s="26"/>
      <c r="E110" s="138" t="s">
        <v>667</v>
      </c>
      <c r="F110" s="363">
        <v>389335</v>
      </c>
      <c r="G110" s="363">
        <v>86476</v>
      </c>
      <c r="H110" s="363"/>
      <c r="I110" s="363">
        <f>G110</f>
        <v>86476</v>
      </c>
      <c r="J110" s="164">
        <f t="shared" si="6"/>
        <v>22.211206287644316</v>
      </c>
      <c r="K110" s="158">
        <f t="shared" si="9"/>
        <v>0.010620021766768899</v>
      </c>
      <c r="L110" s="377">
        <f t="shared" si="10"/>
        <v>0.0026441085158328058</v>
      </c>
    </row>
    <row r="111" spans="1:12" ht="17.25" customHeight="1">
      <c r="A111" s="131"/>
      <c r="B111" s="81" t="s">
        <v>552</v>
      </c>
      <c r="C111" s="7"/>
      <c r="D111" s="26"/>
      <c r="E111" s="138" t="s">
        <v>414</v>
      </c>
      <c r="F111" s="363">
        <v>745421</v>
      </c>
      <c r="G111" s="363">
        <v>319466</v>
      </c>
      <c r="H111" s="363"/>
      <c r="I111" s="363">
        <f>G111</f>
        <v>319466</v>
      </c>
      <c r="J111" s="164">
        <f t="shared" si="6"/>
        <v>42.85712369251738</v>
      </c>
      <c r="K111" s="158">
        <f t="shared" si="9"/>
        <v>0.020333099375619043</v>
      </c>
      <c r="L111" s="377">
        <f t="shared" si="10"/>
        <v>0.009768060168359351</v>
      </c>
    </row>
    <row r="112" spans="1:12" ht="24.75" customHeight="1">
      <c r="A112" s="650" t="s">
        <v>539</v>
      </c>
      <c r="B112" s="651" t="s">
        <v>932</v>
      </c>
      <c r="C112" s="648"/>
      <c r="D112" s="648">
        <v>85117</v>
      </c>
      <c r="E112" s="648"/>
      <c r="F112" s="649">
        <f>F113</f>
        <v>0</v>
      </c>
      <c r="G112" s="649">
        <f>G113</f>
        <v>150000</v>
      </c>
      <c r="H112" s="649">
        <f>H113</f>
        <v>0</v>
      </c>
      <c r="I112" s="649">
        <f>I113</f>
        <v>150000</v>
      </c>
      <c r="J112" s="484">
        <v>0</v>
      </c>
      <c r="K112" s="661">
        <f t="shared" si="9"/>
        <v>0</v>
      </c>
      <c r="L112" s="662">
        <f t="shared" si="10"/>
        <v>0.004586431812004728</v>
      </c>
    </row>
    <row r="113" spans="1:12" ht="16.5" customHeight="1">
      <c r="A113" s="131"/>
      <c r="B113" s="81" t="s">
        <v>552</v>
      </c>
      <c r="C113" s="7"/>
      <c r="D113" s="26"/>
      <c r="E113" s="138" t="s">
        <v>931</v>
      </c>
      <c r="F113" s="363">
        <v>0</v>
      </c>
      <c r="G113" s="363">
        <v>150000</v>
      </c>
      <c r="H113" s="363"/>
      <c r="I113" s="363">
        <f>G113</f>
        <v>150000</v>
      </c>
      <c r="J113" s="164">
        <v>0</v>
      </c>
      <c r="K113" s="158">
        <f t="shared" si="9"/>
        <v>0</v>
      </c>
      <c r="L113" s="377">
        <f t="shared" si="10"/>
        <v>0.004586431812004728</v>
      </c>
    </row>
    <row r="114" spans="1:12" ht="20.25" customHeight="1">
      <c r="A114" s="663" t="s">
        <v>591</v>
      </c>
      <c r="B114" s="664" t="s">
        <v>841</v>
      </c>
      <c r="C114" s="665"/>
      <c r="D114" s="666">
        <v>854154</v>
      </c>
      <c r="E114" s="665"/>
      <c r="F114" s="438">
        <f>F115</f>
        <v>25625</v>
      </c>
      <c r="G114" s="438">
        <f>G115</f>
        <v>0</v>
      </c>
      <c r="H114" s="438">
        <f>H115</f>
        <v>0</v>
      </c>
      <c r="I114" s="438">
        <f>I115</f>
        <v>0</v>
      </c>
      <c r="J114" s="439">
        <f t="shared" si="6"/>
        <v>0</v>
      </c>
      <c r="K114" s="440">
        <f t="shared" si="9"/>
        <v>0.0006989817452154393</v>
      </c>
      <c r="L114" s="441">
        <f t="shared" si="10"/>
        <v>0</v>
      </c>
    </row>
    <row r="115" spans="1:12" ht="22.5" customHeight="1">
      <c r="A115" s="131"/>
      <c r="B115" s="429" t="s">
        <v>842</v>
      </c>
      <c r="C115" s="7"/>
      <c r="D115" s="26"/>
      <c r="E115" s="138" t="s">
        <v>484</v>
      </c>
      <c r="F115" s="363">
        <v>25625</v>
      </c>
      <c r="G115" s="363">
        <v>0</v>
      </c>
      <c r="H115" s="363">
        <f>G115</f>
        <v>0</v>
      </c>
      <c r="I115" s="363"/>
      <c r="J115" s="164">
        <f t="shared" si="6"/>
        <v>0</v>
      </c>
      <c r="K115" s="158">
        <f t="shared" si="9"/>
        <v>0.0006989817452154393</v>
      </c>
      <c r="L115" s="377">
        <f t="shared" si="10"/>
        <v>0</v>
      </c>
    </row>
    <row r="116" spans="1:12" ht="24.75" customHeight="1">
      <c r="A116" s="667" t="s">
        <v>593</v>
      </c>
      <c r="B116" s="664" t="s">
        <v>600</v>
      </c>
      <c r="C116" s="668"/>
      <c r="D116" s="668">
        <v>85156</v>
      </c>
      <c r="E116" s="664"/>
      <c r="F116" s="669">
        <f>F117</f>
        <v>644647</v>
      </c>
      <c r="G116" s="669">
        <f>G117</f>
        <v>1033000</v>
      </c>
      <c r="H116" s="669">
        <f>H117</f>
        <v>1033000</v>
      </c>
      <c r="I116" s="669">
        <f>I117</f>
        <v>0</v>
      </c>
      <c r="J116" s="439">
        <f t="shared" si="6"/>
        <v>160.24273749819668</v>
      </c>
      <c r="K116" s="440">
        <f t="shared" si="9"/>
        <v>0.017584253077381356</v>
      </c>
      <c r="L116" s="441">
        <f t="shared" si="10"/>
        <v>0.03158522707867256</v>
      </c>
    </row>
    <row r="117" spans="1:12" ht="23.25" customHeight="1">
      <c r="A117" s="76"/>
      <c r="B117" s="81" t="s">
        <v>558</v>
      </c>
      <c r="C117" s="7"/>
      <c r="D117" s="7"/>
      <c r="E117" s="137">
        <v>2110</v>
      </c>
      <c r="F117" s="363">
        <v>644647</v>
      </c>
      <c r="G117" s="363">
        <v>1033000</v>
      </c>
      <c r="H117" s="363">
        <f>G117</f>
        <v>1033000</v>
      </c>
      <c r="I117" s="363"/>
      <c r="J117" s="164">
        <f t="shared" si="6"/>
        <v>160.24273749819668</v>
      </c>
      <c r="K117" s="158">
        <f t="shared" si="9"/>
        <v>0.017584253077381356</v>
      </c>
      <c r="L117" s="377">
        <f t="shared" si="10"/>
        <v>0.03158522707867256</v>
      </c>
    </row>
    <row r="118" spans="1:12" ht="20.25" customHeight="1">
      <c r="A118" s="129" t="s">
        <v>559</v>
      </c>
      <c r="B118" s="126" t="s">
        <v>107</v>
      </c>
      <c r="C118" s="146">
        <v>852</v>
      </c>
      <c r="D118" s="146"/>
      <c r="E118" s="134"/>
      <c r="F118" s="361">
        <f>F119+F124+F129+F131+F135+F139+F142</f>
        <v>2044228</v>
      </c>
      <c r="G118" s="361">
        <f>G119+G124+G129+G131+G135+G139+G142</f>
        <v>1338783</v>
      </c>
      <c r="H118" s="361">
        <f>H119+H124+H129+H131+H135+H139+H142</f>
        <v>1338783</v>
      </c>
      <c r="I118" s="361">
        <f>I119+I124+I129+I131+I135+I139+I142</f>
        <v>0</v>
      </c>
      <c r="J118" s="343">
        <f t="shared" si="6"/>
        <v>65.49088457843254</v>
      </c>
      <c r="K118" s="336">
        <f t="shared" si="9"/>
        <v>0.055761094831542124</v>
      </c>
      <c r="L118" s="375">
        <f t="shared" si="10"/>
        <v>0.04093491293714084</v>
      </c>
    </row>
    <row r="119" spans="1:12" ht="19.5" customHeight="1">
      <c r="A119" s="663" t="s">
        <v>536</v>
      </c>
      <c r="B119" s="664" t="s">
        <v>410</v>
      </c>
      <c r="C119" s="670"/>
      <c r="D119" s="670" t="s">
        <v>108</v>
      </c>
      <c r="E119" s="670"/>
      <c r="F119" s="362">
        <f>F120+F121+F122+F123</f>
        <v>347127</v>
      </c>
      <c r="G119" s="362">
        <f>G120+G121+G122+G123</f>
        <v>90342</v>
      </c>
      <c r="H119" s="362">
        <f>H120+H121+H122+H123</f>
        <v>90342</v>
      </c>
      <c r="I119" s="362">
        <f>I120+I121+I122+I123</f>
        <v>0</v>
      </c>
      <c r="J119" s="344">
        <f t="shared" si="6"/>
        <v>26.025633269667875</v>
      </c>
      <c r="K119" s="337">
        <f t="shared" si="9"/>
        <v>0.009468699952054627</v>
      </c>
      <c r="L119" s="376">
        <f t="shared" si="10"/>
        <v>0.002762316151734208</v>
      </c>
    </row>
    <row r="120" spans="1:12" ht="21.75" customHeight="1">
      <c r="A120" s="131"/>
      <c r="B120" s="81" t="s">
        <v>362</v>
      </c>
      <c r="C120" s="143"/>
      <c r="D120" s="143"/>
      <c r="E120" s="138" t="s">
        <v>363</v>
      </c>
      <c r="F120" s="363">
        <v>500</v>
      </c>
      <c r="G120" s="363">
        <v>500</v>
      </c>
      <c r="H120" s="363">
        <f>G120</f>
        <v>500</v>
      </c>
      <c r="I120" s="363"/>
      <c r="J120" s="164">
        <f t="shared" si="6"/>
        <v>100</v>
      </c>
      <c r="K120" s="158">
        <f t="shared" si="9"/>
        <v>1.3638668199325644E-05</v>
      </c>
      <c r="L120" s="377">
        <f t="shared" si="10"/>
        <v>1.528810604001576E-05</v>
      </c>
    </row>
    <row r="121" spans="1:12" ht="17.25" customHeight="1">
      <c r="A121" s="131"/>
      <c r="B121" s="81" t="s">
        <v>538</v>
      </c>
      <c r="C121" s="12"/>
      <c r="D121" s="12"/>
      <c r="E121" s="138" t="s">
        <v>698</v>
      </c>
      <c r="F121" s="363">
        <v>200</v>
      </c>
      <c r="G121" s="363">
        <v>200</v>
      </c>
      <c r="H121" s="363">
        <f>G121</f>
        <v>200</v>
      </c>
      <c r="I121" s="363"/>
      <c r="J121" s="164">
        <f t="shared" si="6"/>
        <v>100</v>
      </c>
      <c r="K121" s="158">
        <f t="shared" si="9"/>
        <v>5.455467279730258E-06</v>
      </c>
      <c r="L121" s="377">
        <f t="shared" si="10"/>
        <v>6.1152424160063045E-06</v>
      </c>
    </row>
    <row r="122" spans="1:12" ht="19.5" customHeight="1">
      <c r="A122" s="131"/>
      <c r="B122" s="81" t="s">
        <v>561</v>
      </c>
      <c r="C122" s="12"/>
      <c r="D122" s="12"/>
      <c r="E122" s="138" t="s">
        <v>562</v>
      </c>
      <c r="F122" s="363">
        <v>203000</v>
      </c>
      <c r="G122" s="363">
        <v>0</v>
      </c>
      <c r="H122" s="363">
        <f>G122</f>
        <v>0</v>
      </c>
      <c r="I122" s="363"/>
      <c r="J122" s="164">
        <f t="shared" si="6"/>
        <v>0</v>
      </c>
      <c r="K122" s="158">
        <f t="shared" si="9"/>
        <v>0.005537299288926212</v>
      </c>
      <c r="L122" s="377">
        <f t="shared" si="10"/>
        <v>0</v>
      </c>
    </row>
    <row r="123" spans="1:12" ht="22.5" customHeight="1">
      <c r="A123" s="131"/>
      <c r="B123" s="81" t="s">
        <v>563</v>
      </c>
      <c r="C123" s="26"/>
      <c r="D123" s="54"/>
      <c r="E123" s="137">
        <v>2320</v>
      </c>
      <c r="F123" s="363">
        <v>143427</v>
      </c>
      <c r="G123" s="363">
        <v>89642</v>
      </c>
      <c r="H123" s="363">
        <f>G123</f>
        <v>89642</v>
      </c>
      <c r="I123" s="363"/>
      <c r="J123" s="164">
        <f t="shared" si="6"/>
        <v>62.50008715234928</v>
      </c>
      <c r="K123" s="158">
        <f t="shared" si="9"/>
        <v>0.003912306527649358</v>
      </c>
      <c r="L123" s="377">
        <f t="shared" si="10"/>
        <v>0.0027409128032781856</v>
      </c>
    </row>
    <row r="124" spans="1:12" ht="21" customHeight="1">
      <c r="A124" s="161" t="s">
        <v>539</v>
      </c>
      <c r="B124" s="133" t="s">
        <v>253</v>
      </c>
      <c r="C124" s="156"/>
      <c r="D124" s="156" t="s">
        <v>109</v>
      </c>
      <c r="E124" s="156"/>
      <c r="F124" s="362">
        <f>F125+F126+F127+F128</f>
        <v>1012600</v>
      </c>
      <c r="G124" s="362">
        <f>G125+G126+G127+G128</f>
        <v>861800</v>
      </c>
      <c r="H124" s="362">
        <f>H125+H126+H127+H128</f>
        <v>861800</v>
      </c>
      <c r="I124" s="362">
        <f>I125+I126+I127+I128</f>
        <v>0</v>
      </c>
      <c r="J124" s="344">
        <f t="shared" si="6"/>
        <v>85.10764368951214</v>
      </c>
      <c r="K124" s="337">
        <f t="shared" si="9"/>
        <v>0.027621030837274296</v>
      </c>
      <c r="L124" s="376">
        <f t="shared" si="10"/>
        <v>0.026350579570571166</v>
      </c>
    </row>
    <row r="125" spans="1:12" ht="22.5" customHeight="1">
      <c r="A125" s="76"/>
      <c r="B125" s="81" t="s">
        <v>544</v>
      </c>
      <c r="C125" s="12"/>
      <c r="D125" s="12"/>
      <c r="E125" s="138" t="s">
        <v>701</v>
      </c>
      <c r="F125" s="363">
        <v>426800</v>
      </c>
      <c r="G125" s="363">
        <v>495600</v>
      </c>
      <c r="H125" s="363">
        <f>G125</f>
        <v>495600</v>
      </c>
      <c r="I125" s="363"/>
      <c r="J125" s="164">
        <f t="shared" si="6"/>
        <v>116.11996251171507</v>
      </c>
      <c r="K125" s="158">
        <f t="shared" si="9"/>
        <v>0.01164196717494437</v>
      </c>
      <c r="L125" s="377">
        <f t="shared" si="10"/>
        <v>0.015153570706863623</v>
      </c>
    </row>
    <row r="126" spans="1:12" ht="18.75" customHeight="1">
      <c r="A126" s="76"/>
      <c r="B126" s="81" t="s">
        <v>328</v>
      </c>
      <c r="C126" s="12"/>
      <c r="D126" s="12"/>
      <c r="E126" s="138" t="s">
        <v>327</v>
      </c>
      <c r="F126" s="363">
        <v>0</v>
      </c>
      <c r="G126" s="363">
        <v>0</v>
      </c>
      <c r="H126" s="363"/>
      <c r="I126" s="363">
        <f>G126</f>
        <v>0</v>
      </c>
      <c r="J126" s="164">
        <v>0</v>
      </c>
      <c r="K126" s="158">
        <f t="shared" si="9"/>
        <v>0</v>
      </c>
      <c r="L126" s="377">
        <f t="shared" si="10"/>
        <v>0</v>
      </c>
    </row>
    <row r="127" spans="1:12" ht="18.75" customHeight="1">
      <c r="A127" s="76"/>
      <c r="B127" s="81" t="s">
        <v>538</v>
      </c>
      <c r="C127" s="12"/>
      <c r="D127" s="12"/>
      <c r="E127" s="138" t="s">
        <v>698</v>
      </c>
      <c r="F127" s="363">
        <v>200</v>
      </c>
      <c r="G127" s="363">
        <v>200</v>
      </c>
      <c r="H127" s="363">
        <f>G127</f>
        <v>200</v>
      </c>
      <c r="I127" s="363"/>
      <c r="J127" s="164">
        <f t="shared" si="6"/>
        <v>100</v>
      </c>
      <c r="K127" s="158">
        <f t="shared" si="9"/>
        <v>5.455467279730258E-06</v>
      </c>
      <c r="L127" s="377">
        <f t="shared" si="10"/>
        <v>6.1152424160063045E-06</v>
      </c>
    </row>
    <row r="128" spans="1:12" ht="20.25" customHeight="1">
      <c r="A128" s="76"/>
      <c r="B128" s="81" t="s">
        <v>564</v>
      </c>
      <c r="C128" s="7"/>
      <c r="D128" s="26"/>
      <c r="E128" s="137">
        <v>2130</v>
      </c>
      <c r="F128" s="363">
        <v>585600</v>
      </c>
      <c r="G128" s="363">
        <v>366000</v>
      </c>
      <c r="H128" s="363">
        <f>G128</f>
        <v>366000</v>
      </c>
      <c r="I128" s="363"/>
      <c r="J128" s="164">
        <f t="shared" si="6"/>
        <v>62.5</v>
      </c>
      <c r="K128" s="158">
        <f t="shared" si="9"/>
        <v>0.015973608195050195</v>
      </c>
      <c r="L128" s="377">
        <f t="shared" si="10"/>
        <v>0.011190893621291538</v>
      </c>
    </row>
    <row r="129" spans="1:12" ht="19.5" customHeight="1">
      <c r="A129" s="161" t="s">
        <v>591</v>
      </c>
      <c r="B129" s="133" t="s">
        <v>565</v>
      </c>
      <c r="C129" s="151"/>
      <c r="D129" s="151">
        <v>85203</v>
      </c>
      <c r="E129" s="151"/>
      <c r="F129" s="362">
        <f>F130</f>
        <v>300000</v>
      </c>
      <c r="G129" s="362">
        <f>G130</f>
        <v>307000</v>
      </c>
      <c r="H129" s="362">
        <f>H130</f>
        <v>307000</v>
      </c>
      <c r="I129" s="362">
        <f>I130</f>
        <v>0</v>
      </c>
      <c r="J129" s="344">
        <f t="shared" si="6"/>
        <v>102.33333333333334</v>
      </c>
      <c r="K129" s="337">
        <f t="shared" si="9"/>
        <v>0.008183200919595386</v>
      </c>
      <c r="L129" s="379">
        <f t="shared" si="10"/>
        <v>0.009386897108569678</v>
      </c>
    </row>
    <row r="130" spans="1:12" ht="23.25" customHeight="1">
      <c r="A130" s="76"/>
      <c r="B130" s="81" t="s">
        <v>558</v>
      </c>
      <c r="C130" s="7"/>
      <c r="D130" s="26"/>
      <c r="E130" s="137">
        <v>2110</v>
      </c>
      <c r="F130" s="363">
        <v>300000</v>
      </c>
      <c r="G130" s="363">
        <v>307000</v>
      </c>
      <c r="H130" s="363">
        <f>G130</f>
        <v>307000</v>
      </c>
      <c r="I130" s="363"/>
      <c r="J130" s="164">
        <f t="shared" si="6"/>
        <v>102.33333333333334</v>
      </c>
      <c r="K130" s="158">
        <f t="shared" si="9"/>
        <v>0.008183200919595386</v>
      </c>
      <c r="L130" s="377">
        <f t="shared" si="10"/>
        <v>0.009386897108569678</v>
      </c>
    </row>
    <row r="131" spans="1:12" ht="16.5" customHeight="1">
      <c r="A131" s="161" t="s">
        <v>593</v>
      </c>
      <c r="B131" s="133" t="s">
        <v>411</v>
      </c>
      <c r="C131" s="156"/>
      <c r="D131" s="156" t="s">
        <v>114</v>
      </c>
      <c r="E131" s="156"/>
      <c r="F131" s="362">
        <f>F132+F133+F134</f>
        <v>95611</v>
      </c>
      <c r="G131" s="362">
        <f>G132+G133+G134</f>
        <v>65541</v>
      </c>
      <c r="H131" s="362">
        <f>H132+H133+H134</f>
        <v>65541</v>
      </c>
      <c r="I131" s="362">
        <f>I132+I133+I134</f>
        <v>0</v>
      </c>
      <c r="J131" s="344">
        <f t="shared" si="6"/>
        <v>68.54964386942925</v>
      </c>
      <c r="K131" s="337">
        <f t="shared" si="9"/>
        <v>0.0026080134104114485</v>
      </c>
      <c r="L131" s="376">
        <f t="shared" si="10"/>
        <v>0.002003995515937346</v>
      </c>
    </row>
    <row r="132" spans="1:12" ht="23.25" customHeight="1">
      <c r="A132" s="76"/>
      <c r="B132" s="81" t="s">
        <v>362</v>
      </c>
      <c r="C132" s="12"/>
      <c r="D132" s="12"/>
      <c r="E132" s="138" t="s">
        <v>363</v>
      </c>
      <c r="F132" s="363">
        <v>500</v>
      </c>
      <c r="G132" s="363">
        <v>500</v>
      </c>
      <c r="H132" s="363">
        <f>G132</f>
        <v>500</v>
      </c>
      <c r="I132" s="363"/>
      <c r="J132" s="164">
        <f t="shared" si="6"/>
        <v>100</v>
      </c>
      <c r="K132" s="158">
        <f t="shared" si="9"/>
        <v>1.3638668199325644E-05</v>
      </c>
      <c r="L132" s="377">
        <f t="shared" si="10"/>
        <v>1.528810604001576E-05</v>
      </c>
    </row>
    <row r="133" spans="1:12" ht="22.5" customHeight="1">
      <c r="A133" s="76"/>
      <c r="B133" s="354" t="s">
        <v>813</v>
      </c>
      <c r="C133" s="12"/>
      <c r="D133" s="12"/>
      <c r="E133" s="138" t="s">
        <v>66</v>
      </c>
      <c r="F133" s="363">
        <v>34531</v>
      </c>
      <c r="G133" s="363">
        <v>28035</v>
      </c>
      <c r="H133" s="363">
        <f>G133</f>
        <v>28035</v>
      </c>
      <c r="I133" s="363"/>
      <c r="J133" s="164">
        <f t="shared" si="6"/>
        <v>81.1879181025745</v>
      </c>
      <c r="K133" s="158">
        <f t="shared" si="9"/>
        <v>0.0009419137031818276</v>
      </c>
      <c r="L133" s="377">
        <f t="shared" si="10"/>
        <v>0.0008572041056636837</v>
      </c>
    </row>
    <row r="134" spans="1:12" ht="23.25" customHeight="1">
      <c r="A134" s="76"/>
      <c r="B134" s="81" t="s">
        <v>563</v>
      </c>
      <c r="C134" s="12"/>
      <c r="D134" s="12"/>
      <c r="E134" s="138" t="s">
        <v>208</v>
      </c>
      <c r="F134" s="363">
        <v>60580</v>
      </c>
      <c r="G134" s="363">
        <v>37006</v>
      </c>
      <c r="H134" s="363">
        <f>G134</f>
        <v>37006</v>
      </c>
      <c r="I134" s="363"/>
      <c r="J134" s="164">
        <f t="shared" si="6"/>
        <v>61.086167051832284</v>
      </c>
      <c r="K134" s="158">
        <f t="shared" si="9"/>
        <v>0.001652461039030295</v>
      </c>
      <c r="L134" s="377">
        <f t="shared" si="10"/>
        <v>0.0011315033042336466</v>
      </c>
    </row>
    <row r="135" spans="1:12" ht="18.75" customHeight="1">
      <c r="A135" s="161" t="s">
        <v>594</v>
      </c>
      <c r="B135" s="133" t="s">
        <v>448</v>
      </c>
      <c r="C135" s="156"/>
      <c r="D135" s="156" t="s">
        <v>110</v>
      </c>
      <c r="E135" s="156"/>
      <c r="F135" s="362">
        <f>F136+F137+F138</f>
        <v>61000</v>
      </c>
      <c r="G135" s="362">
        <f>G136+G137+G138</f>
        <v>10500</v>
      </c>
      <c r="H135" s="362">
        <f>H136+H137+H138</f>
        <v>10500</v>
      </c>
      <c r="I135" s="362">
        <f>I136+I137+I138</f>
        <v>0</v>
      </c>
      <c r="J135" s="344">
        <f t="shared" si="6"/>
        <v>17.21311475409836</v>
      </c>
      <c r="K135" s="337">
        <f t="shared" si="9"/>
        <v>0.0016639175203177286</v>
      </c>
      <c r="L135" s="376">
        <f t="shared" si="10"/>
        <v>0.000321050226840331</v>
      </c>
    </row>
    <row r="136" spans="1:12" ht="16.5" customHeight="1">
      <c r="A136" s="76"/>
      <c r="B136" s="81" t="s">
        <v>538</v>
      </c>
      <c r="C136" s="12"/>
      <c r="D136" s="12"/>
      <c r="E136" s="138" t="s">
        <v>698</v>
      </c>
      <c r="F136" s="363">
        <v>100</v>
      </c>
      <c r="G136" s="363">
        <v>500</v>
      </c>
      <c r="H136" s="363">
        <f>G136</f>
        <v>500</v>
      </c>
      <c r="I136" s="363"/>
      <c r="J136" s="164">
        <f t="shared" si="6"/>
        <v>500</v>
      </c>
      <c r="K136" s="158">
        <f t="shared" si="9"/>
        <v>2.727733639865129E-06</v>
      </c>
      <c r="L136" s="377">
        <f t="shared" si="10"/>
        <v>1.528810604001576E-05</v>
      </c>
    </row>
    <row r="137" spans="1:12" ht="21" customHeight="1">
      <c r="A137" s="76"/>
      <c r="B137" s="81" t="s">
        <v>558</v>
      </c>
      <c r="C137" s="12"/>
      <c r="D137" s="12"/>
      <c r="E137" s="138" t="s">
        <v>196</v>
      </c>
      <c r="F137" s="363">
        <v>9000</v>
      </c>
      <c r="G137" s="363">
        <v>10000</v>
      </c>
      <c r="H137" s="363">
        <f>G137</f>
        <v>10000</v>
      </c>
      <c r="I137" s="363"/>
      <c r="J137" s="164">
        <f aca="true" t="shared" si="11" ref="J137:J185">G137/F137*100</f>
        <v>111.11111111111111</v>
      </c>
      <c r="K137" s="158">
        <f t="shared" si="9"/>
        <v>0.00024549602758786157</v>
      </c>
      <c r="L137" s="377">
        <f t="shared" si="10"/>
        <v>0.00030576212080031523</v>
      </c>
    </row>
    <row r="138" spans="1:12" ht="17.25" customHeight="1">
      <c r="A138" s="76"/>
      <c r="B138" s="81" t="s">
        <v>566</v>
      </c>
      <c r="C138" s="12"/>
      <c r="D138" s="12"/>
      <c r="E138" s="138" t="s">
        <v>562</v>
      </c>
      <c r="F138" s="363">
        <v>51900</v>
      </c>
      <c r="G138" s="363">
        <v>0</v>
      </c>
      <c r="H138" s="363">
        <f>G138</f>
        <v>0</v>
      </c>
      <c r="I138" s="363"/>
      <c r="J138" s="164">
        <f t="shared" si="11"/>
        <v>0</v>
      </c>
      <c r="K138" s="158">
        <f t="shared" si="9"/>
        <v>0.0014156937590900018</v>
      </c>
      <c r="L138" s="377">
        <f t="shared" si="10"/>
        <v>0</v>
      </c>
    </row>
    <row r="139" spans="1:12" ht="22.5" customHeight="1">
      <c r="A139" s="161" t="s">
        <v>630</v>
      </c>
      <c r="B139" s="488" t="s">
        <v>353</v>
      </c>
      <c r="C139" s="156"/>
      <c r="D139" s="156" t="s">
        <v>350</v>
      </c>
      <c r="E139" s="156"/>
      <c r="F139" s="362">
        <f>F140+F141</f>
        <v>27890</v>
      </c>
      <c r="G139" s="362">
        <f>G140+G141</f>
        <v>3600</v>
      </c>
      <c r="H139" s="362">
        <f>H140+H141</f>
        <v>3600</v>
      </c>
      <c r="I139" s="362">
        <f>I140+I141</f>
        <v>0</v>
      </c>
      <c r="J139" s="344">
        <f t="shared" si="11"/>
        <v>12.907852276801721</v>
      </c>
      <c r="K139" s="337">
        <f t="shared" si="9"/>
        <v>0.0007607649121583845</v>
      </c>
      <c r="L139" s="376">
        <f t="shared" si="10"/>
        <v>0.00011007436348811349</v>
      </c>
    </row>
    <row r="140" spans="1:12" ht="18" customHeight="1">
      <c r="A140" s="135"/>
      <c r="B140" s="81" t="s">
        <v>584</v>
      </c>
      <c r="C140" s="153"/>
      <c r="D140" s="153"/>
      <c r="E140" s="152" t="s">
        <v>702</v>
      </c>
      <c r="F140" s="363">
        <v>3600</v>
      </c>
      <c r="G140" s="363">
        <v>3600</v>
      </c>
      <c r="H140" s="363">
        <f>G140</f>
        <v>3600</v>
      </c>
      <c r="I140" s="363"/>
      <c r="J140" s="164">
        <f t="shared" si="11"/>
        <v>100</v>
      </c>
      <c r="K140" s="158">
        <f t="shared" si="9"/>
        <v>9.819841103514464E-05</v>
      </c>
      <c r="L140" s="377">
        <f t="shared" si="10"/>
        <v>0.00011007436348811349</v>
      </c>
    </row>
    <row r="141" spans="1:12" ht="18.75" customHeight="1">
      <c r="A141" s="76"/>
      <c r="B141" s="81" t="s">
        <v>566</v>
      </c>
      <c r="C141" s="12"/>
      <c r="D141" s="12"/>
      <c r="E141" s="138" t="s">
        <v>562</v>
      </c>
      <c r="F141" s="363">
        <v>24290</v>
      </c>
      <c r="G141" s="363">
        <v>0</v>
      </c>
      <c r="H141" s="363">
        <f>G141</f>
        <v>0</v>
      </c>
      <c r="I141" s="363"/>
      <c r="J141" s="164">
        <f t="shared" si="11"/>
        <v>0</v>
      </c>
      <c r="K141" s="158">
        <f t="shared" si="9"/>
        <v>0.0006625665011232398</v>
      </c>
      <c r="L141" s="377">
        <f t="shared" si="10"/>
        <v>0</v>
      </c>
    </row>
    <row r="142" spans="1:12" ht="15.75" customHeight="1">
      <c r="A142" s="161" t="s">
        <v>567</v>
      </c>
      <c r="B142" s="133" t="s">
        <v>76</v>
      </c>
      <c r="C142" s="156"/>
      <c r="D142" s="156" t="s">
        <v>112</v>
      </c>
      <c r="E142" s="156"/>
      <c r="F142" s="362">
        <f>F143</f>
        <v>200000</v>
      </c>
      <c r="G142" s="362">
        <f>G143</f>
        <v>0</v>
      </c>
      <c r="H142" s="362">
        <f>H143</f>
        <v>0</v>
      </c>
      <c r="I142" s="362">
        <f>I143</f>
        <v>0</v>
      </c>
      <c r="J142" s="344">
        <f t="shared" si="11"/>
        <v>0</v>
      </c>
      <c r="K142" s="337">
        <f aca="true" t="shared" si="12" ref="K142:K147">F142/$F$177</f>
        <v>0.0054554672797302575</v>
      </c>
      <c r="L142" s="376">
        <f aca="true" t="shared" si="13" ref="L142:L147">G142/$G$177</f>
        <v>0</v>
      </c>
    </row>
    <row r="143" spans="1:12" ht="22.5" customHeight="1">
      <c r="A143" s="76"/>
      <c r="B143" s="81" t="s">
        <v>417</v>
      </c>
      <c r="C143" s="12"/>
      <c r="D143" s="12"/>
      <c r="E143" s="138" t="s">
        <v>560</v>
      </c>
      <c r="F143" s="363">
        <v>200000</v>
      </c>
      <c r="G143" s="363">
        <v>0</v>
      </c>
      <c r="H143" s="363">
        <f>G143</f>
        <v>0</v>
      </c>
      <c r="I143" s="363"/>
      <c r="J143" s="164">
        <f t="shared" si="11"/>
        <v>0</v>
      </c>
      <c r="K143" s="158">
        <f t="shared" si="12"/>
        <v>0.0054554672797302575</v>
      </c>
      <c r="L143" s="377">
        <f t="shared" si="13"/>
        <v>0</v>
      </c>
    </row>
    <row r="144" spans="1:13" ht="27.75" customHeight="1">
      <c r="A144" s="129" t="s">
        <v>568</v>
      </c>
      <c r="B144" s="126" t="s">
        <v>111</v>
      </c>
      <c r="C144" s="139" t="s">
        <v>247</v>
      </c>
      <c r="D144" s="139"/>
      <c r="E144" s="140"/>
      <c r="F144" s="361">
        <f>F145+F147</f>
        <v>216378</v>
      </c>
      <c r="G144" s="361">
        <f>G145+G147</f>
        <v>362612</v>
      </c>
      <c r="H144" s="361">
        <f>H145+H147</f>
        <v>362612</v>
      </c>
      <c r="I144" s="361">
        <f>I145+I147</f>
        <v>0</v>
      </c>
      <c r="J144" s="343">
        <f t="shared" si="11"/>
        <v>167.5826562774404</v>
      </c>
      <c r="K144" s="336">
        <f t="shared" si="12"/>
        <v>0.0059022154952673685</v>
      </c>
      <c r="L144" s="375">
        <f t="shared" si="13"/>
        <v>0.01108730141476439</v>
      </c>
      <c r="M144" s="96"/>
    </row>
    <row r="145" spans="1:12" s="100" customFormat="1" ht="15.75" customHeight="1">
      <c r="A145" s="161" t="s">
        <v>536</v>
      </c>
      <c r="B145" s="133" t="s">
        <v>595</v>
      </c>
      <c r="C145" s="156"/>
      <c r="D145" s="156" t="s">
        <v>258</v>
      </c>
      <c r="E145" s="156"/>
      <c r="F145" s="362">
        <f>F146</f>
        <v>45193</v>
      </c>
      <c r="G145" s="362">
        <f>G146</f>
        <v>47251</v>
      </c>
      <c r="H145" s="362">
        <f>H146</f>
        <v>47251</v>
      </c>
      <c r="I145" s="362">
        <f>I146</f>
        <v>0</v>
      </c>
      <c r="J145" s="344">
        <f t="shared" si="11"/>
        <v>104.55380258004558</v>
      </c>
      <c r="K145" s="337">
        <f t="shared" si="12"/>
        <v>0.0012327446638642477</v>
      </c>
      <c r="L145" s="376">
        <f t="shared" si="13"/>
        <v>0.0014447565969935695</v>
      </c>
    </row>
    <row r="146" spans="1:12" s="100" customFormat="1" ht="15.75" customHeight="1">
      <c r="A146" s="76"/>
      <c r="B146" s="81" t="s">
        <v>584</v>
      </c>
      <c r="C146" s="12"/>
      <c r="D146" s="12"/>
      <c r="E146" s="138" t="s">
        <v>702</v>
      </c>
      <c r="F146" s="367">
        <v>45193</v>
      </c>
      <c r="G146" s="367">
        <v>47251</v>
      </c>
      <c r="H146" s="367">
        <f>G146</f>
        <v>47251</v>
      </c>
      <c r="I146" s="367"/>
      <c r="J146" s="164">
        <f t="shared" si="11"/>
        <v>104.55380258004558</v>
      </c>
      <c r="K146" s="158">
        <f t="shared" si="12"/>
        <v>0.0012327446638642477</v>
      </c>
      <c r="L146" s="377">
        <f t="shared" si="13"/>
        <v>0.0014447565969935695</v>
      </c>
    </row>
    <row r="147" spans="1:12" s="18" customFormat="1" ht="17.25" customHeight="1">
      <c r="A147" s="161" t="s">
        <v>539</v>
      </c>
      <c r="B147" s="162" t="s">
        <v>299</v>
      </c>
      <c r="C147" s="156"/>
      <c r="D147" s="156" t="s">
        <v>298</v>
      </c>
      <c r="E147" s="156"/>
      <c r="F147" s="362">
        <f>F148+F149+F150+F151</f>
        <v>171185</v>
      </c>
      <c r="G147" s="362">
        <f>G148+G149+G150+G151</f>
        <v>315361</v>
      </c>
      <c r="H147" s="362">
        <f>H148+H149+H150+H151</f>
        <v>315361</v>
      </c>
      <c r="I147" s="362">
        <f>I148+I149+I150+I151</f>
        <v>0</v>
      </c>
      <c r="J147" s="344">
        <f t="shared" si="11"/>
        <v>184.22233256418494</v>
      </c>
      <c r="K147" s="337">
        <f t="shared" si="12"/>
        <v>0.004669470831403121</v>
      </c>
      <c r="L147" s="376">
        <f t="shared" si="13"/>
        <v>0.009642544817770821</v>
      </c>
    </row>
    <row r="148" spans="1:12" s="18" customFormat="1" ht="21.75" customHeight="1">
      <c r="A148" s="358"/>
      <c r="B148" s="81" t="s">
        <v>752</v>
      </c>
      <c r="C148" s="152"/>
      <c r="D148" s="152"/>
      <c r="E148" s="152" t="s">
        <v>700</v>
      </c>
      <c r="F148" s="368">
        <v>20702</v>
      </c>
      <c r="G148" s="368">
        <v>20331</v>
      </c>
      <c r="H148" s="368">
        <f>G148</f>
        <v>20331</v>
      </c>
      <c r="I148" s="368"/>
      <c r="J148" s="164">
        <f t="shared" si="11"/>
        <v>98.20790261810453</v>
      </c>
      <c r="K148" s="158">
        <f aca="true" t="shared" si="14" ref="K148:K185">F148/$F$177</f>
        <v>0.0005646954181248789</v>
      </c>
      <c r="L148" s="377">
        <f aca="true" t="shared" si="15" ref="L148:L169">G148/$G$177</f>
        <v>0.0006216449677991209</v>
      </c>
    </row>
    <row r="149" spans="1:12" ht="18.75" customHeight="1">
      <c r="A149" s="131"/>
      <c r="B149" s="81" t="s">
        <v>328</v>
      </c>
      <c r="C149" s="143"/>
      <c r="D149" s="16"/>
      <c r="E149" s="138" t="s">
        <v>327</v>
      </c>
      <c r="F149" s="363">
        <v>98</v>
      </c>
      <c r="G149" s="363">
        <v>0</v>
      </c>
      <c r="H149" s="368">
        <f>G149</f>
        <v>0</v>
      </c>
      <c r="I149" s="363">
        <f>G149</f>
        <v>0</v>
      </c>
      <c r="J149" s="164">
        <f t="shared" si="11"/>
        <v>0</v>
      </c>
      <c r="K149" s="158">
        <f t="shared" si="14"/>
        <v>2.6731789670678263E-06</v>
      </c>
      <c r="L149" s="377">
        <f t="shared" si="15"/>
        <v>0</v>
      </c>
    </row>
    <row r="150" spans="1:12" ht="16.5" customHeight="1">
      <c r="A150" s="76"/>
      <c r="B150" s="81" t="s">
        <v>538</v>
      </c>
      <c r="C150" s="12"/>
      <c r="D150" s="12"/>
      <c r="E150" s="138" t="s">
        <v>698</v>
      </c>
      <c r="F150" s="363">
        <v>180</v>
      </c>
      <c r="G150" s="363">
        <v>530</v>
      </c>
      <c r="H150" s="363">
        <f>G150</f>
        <v>530</v>
      </c>
      <c r="I150" s="363"/>
      <c r="J150" s="164">
        <f t="shared" si="11"/>
        <v>294.44444444444446</v>
      </c>
      <c r="K150" s="158">
        <f t="shared" si="14"/>
        <v>4.909920551757232E-06</v>
      </c>
      <c r="L150" s="377">
        <f t="shared" si="15"/>
        <v>1.6205392402416707E-05</v>
      </c>
    </row>
    <row r="151" spans="1:12" s="18" customFormat="1" ht="20.25" customHeight="1">
      <c r="A151" s="131"/>
      <c r="B151" s="81" t="s">
        <v>412</v>
      </c>
      <c r="C151" s="54"/>
      <c r="D151" s="54"/>
      <c r="E151" s="137">
        <v>2690</v>
      </c>
      <c r="F151" s="363">
        <v>150205</v>
      </c>
      <c r="G151" s="363">
        <v>294500</v>
      </c>
      <c r="H151" s="363">
        <f>G151</f>
        <v>294500</v>
      </c>
      <c r="I151" s="363"/>
      <c r="J151" s="164">
        <f t="shared" si="11"/>
        <v>196.06537731766588</v>
      </c>
      <c r="K151" s="158">
        <f t="shared" si="14"/>
        <v>0.004097192313759416</v>
      </c>
      <c r="L151" s="377">
        <f t="shared" si="15"/>
        <v>0.009004694457569283</v>
      </c>
    </row>
    <row r="152" spans="1:12" s="18" customFormat="1" ht="22.5" customHeight="1">
      <c r="A152" s="129" t="s">
        <v>570</v>
      </c>
      <c r="B152" s="154" t="s">
        <v>596</v>
      </c>
      <c r="C152" s="139" t="s">
        <v>301</v>
      </c>
      <c r="D152" s="144"/>
      <c r="E152" s="145"/>
      <c r="F152" s="361">
        <f>F153+F159+F162+F167</f>
        <v>650547</v>
      </c>
      <c r="G152" s="361">
        <f>G153+G159+G162+G167</f>
        <v>285355</v>
      </c>
      <c r="H152" s="361">
        <f>H153+H159+H162+H167</f>
        <v>285355</v>
      </c>
      <c r="I152" s="361">
        <f>I153+I159+I162+I167</f>
        <v>0</v>
      </c>
      <c r="J152" s="343">
        <f t="shared" si="11"/>
        <v>43.8638561087823</v>
      </c>
      <c r="K152" s="336">
        <f t="shared" si="14"/>
        <v>0.0177451893621334</v>
      </c>
      <c r="L152" s="375">
        <f t="shared" si="15"/>
        <v>0.008725074998097396</v>
      </c>
    </row>
    <row r="153" spans="1:12" s="18" customFormat="1" ht="19.5" customHeight="1">
      <c r="A153" s="161" t="s">
        <v>536</v>
      </c>
      <c r="B153" s="133" t="s">
        <v>304</v>
      </c>
      <c r="C153" s="156"/>
      <c r="D153" s="156" t="s">
        <v>303</v>
      </c>
      <c r="E153" s="156"/>
      <c r="F153" s="362">
        <f>F154+F155+F157+F158++F156</f>
        <v>72625</v>
      </c>
      <c r="G153" s="362">
        <f>G154+G155+G157+G158++G156</f>
        <v>55548</v>
      </c>
      <c r="H153" s="362">
        <f>H154+H155+H157+H158++H156</f>
        <v>55548</v>
      </c>
      <c r="I153" s="362">
        <f>I154+I155+I157+I158++I156</f>
        <v>0</v>
      </c>
      <c r="J153" s="344">
        <f t="shared" si="11"/>
        <v>76.48605851979346</v>
      </c>
      <c r="K153" s="337">
        <f t="shared" si="14"/>
        <v>0.00198101655595205</v>
      </c>
      <c r="L153" s="376">
        <f t="shared" si="15"/>
        <v>0.001698447428621591</v>
      </c>
    </row>
    <row r="154" spans="1:12" ht="21.75" customHeight="1">
      <c r="A154" s="76"/>
      <c r="B154" s="81" t="s">
        <v>364</v>
      </c>
      <c r="C154" s="12"/>
      <c r="D154" s="12"/>
      <c r="E154" s="138" t="s">
        <v>363</v>
      </c>
      <c r="F154" s="363">
        <v>37000</v>
      </c>
      <c r="G154" s="363">
        <v>32848</v>
      </c>
      <c r="H154" s="363">
        <f>G154</f>
        <v>32848</v>
      </c>
      <c r="I154" s="363"/>
      <c r="J154" s="164">
        <f t="shared" si="11"/>
        <v>88.77837837837838</v>
      </c>
      <c r="K154" s="158">
        <f t="shared" si="14"/>
        <v>0.0010092614467500976</v>
      </c>
      <c r="L154" s="377">
        <f t="shared" si="15"/>
        <v>0.0010043674144048754</v>
      </c>
    </row>
    <row r="155" spans="1:12" ht="27" customHeight="1">
      <c r="A155" s="76"/>
      <c r="B155" s="81" t="s">
        <v>752</v>
      </c>
      <c r="C155" s="12"/>
      <c r="D155" s="12"/>
      <c r="E155" s="152" t="s">
        <v>700</v>
      </c>
      <c r="F155" s="369">
        <v>21351</v>
      </c>
      <c r="G155" s="369">
        <v>15000</v>
      </c>
      <c r="H155" s="363">
        <f>G155</f>
        <v>15000</v>
      </c>
      <c r="I155" s="369"/>
      <c r="J155" s="164">
        <f t="shared" si="11"/>
        <v>70.2543206407194</v>
      </c>
      <c r="K155" s="158">
        <f t="shared" si="14"/>
        <v>0.0005823984094476037</v>
      </c>
      <c r="L155" s="377">
        <f t="shared" si="15"/>
        <v>0.0004586431812004728</v>
      </c>
    </row>
    <row r="156" spans="1:12" ht="20.25" customHeight="1">
      <c r="A156" s="76"/>
      <c r="B156" s="81" t="s">
        <v>571</v>
      </c>
      <c r="C156" s="12"/>
      <c r="D156" s="12"/>
      <c r="E156" s="138" t="s">
        <v>327</v>
      </c>
      <c r="F156" s="363">
        <v>274</v>
      </c>
      <c r="G156" s="369">
        <v>0</v>
      </c>
      <c r="H156" s="369"/>
      <c r="I156" s="369">
        <f>G156</f>
        <v>0</v>
      </c>
      <c r="J156" s="164">
        <f t="shared" si="11"/>
        <v>0</v>
      </c>
      <c r="K156" s="158">
        <f t="shared" si="14"/>
        <v>7.473990173230453E-06</v>
      </c>
      <c r="L156" s="377">
        <f t="shared" si="15"/>
        <v>0</v>
      </c>
    </row>
    <row r="157" spans="1:12" ht="17.25" customHeight="1">
      <c r="A157" s="76"/>
      <c r="B157" s="81" t="s">
        <v>538</v>
      </c>
      <c r="C157" s="12"/>
      <c r="D157" s="12"/>
      <c r="E157" s="138" t="s">
        <v>698</v>
      </c>
      <c r="F157" s="363">
        <v>1000</v>
      </c>
      <c r="G157" s="369">
        <v>700</v>
      </c>
      <c r="H157" s="369">
        <f>G157</f>
        <v>700</v>
      </c>
      <c r="I157" s="369"/>
      <c r="J157" s="164">
        <f t="shared" si="11"/>
        <v>70</v>
      </c>
      <c r="K157" s="158">
        <f t="shared" si="14"/>
        <v>2.727733639865129E-05</v>
      </c>
      <c r="L157" s="377">
        <f t="shared" si="15"/>
        <v>2.1403348456022065E-05</v>
      </c>
    </row>
    <row r="158" spans="1:12" ht="18.75" customHeight="1">
      <c r="A158" s="76"/>
      <c r="B158" s="81" t="s">
        <v>584</v>
      </c>
      <c r="C158" s="12"/>
      <c r="D158" s="12"/>
      <c r="E158" s="138" t="s">
        <v>702</v>
      </c>
      <c r="F158" s="363">
        <v>13000</v>
      </c>
      <c r="G158" s="369">
        <v>7000</v>
      </c>
      <c r="H158" s="369">
        <f>G158</f>
        <v>7000</v>
      </c>
      <c r="I158" s="369"/>
      <c r="J158" s="164">
        <f t="shared" si="11"/>
        <v>53.84615384615385</v>
      </c>
      <c r="K158" s="158">
        <f t="shared" si="14"/>
        <v>0.0003546053731824667</v>
      </c>
      <c r="L158" s="377">
        <f t="shared" si="15"/>
        <v>0.00021403348456022067</v>
      </c>
    </row>
    <row r="159" spans="1:12" ht="21.75" customHeight="1">
      <c r="A159" s="161" t="s">
        <v>539</v>
      </c>
      <c r="B159" s="133" t="s">
        <v>722</v>
      </c>
      <c r="C159" s="156"/>
      <c r="D159" s="156" t="s">
        <v>306</v>
      </c>
      <c r="E159" s="156"/>
      <c r="F159" s="362">
        <f>F160+F161</f>
        <v>100</v>
      </c>
      <c r="G159" s="362">
        <f>G160+G161</f>
        <v>187</v>
      </c>
      <c r="H159" s="362">
        <f>H160+H161</f>
        <v>187</v>
      </c>
      <c r="I159" s="362">
        <f>I160+I161</f>
        <v>0</v>
      </c>
      <c r="J159" s="344">
        <f t="shared" si="11"/>
        <v>187</v>
      </c>
      <c r="K159" s="337">
        <f t="shared" si="14"/>
        <v>2.727733639865129E-06</v>
      </c>
      <c r="L159" s="376">
        <f t="shared" si="15"/>
        <v>5.717751658965895E-06</v>
      </c>
    </row>
    <row r="160" spans="1:12" ht="18.75" customHeight="1">
      <c r="A160" s="358"/>
      <c r="B160" s="127" t="s">
        <v>544</v>
      </c>
      <c r="C160" s="152"/>
      <c r="D160" s="152"/>
      <c r="E160" s="152" t="s">
        <v>701</v>
      </c>
      <c r="F160" s="368">
        <v>0</v>
      </c>
      <c r="G160" s="368">
        <v>152</v>
      </c>
      <c r="H160" s="368">
        <f>G160</f>
        <v>152</v>
      </c>
      <c r="I160" s="368"/>
      <c r="J160" s="359">
        <v>0</v>
      </c>
      <c r="K160" s="360">
        <f t="shared" si="14"/>
        <v>0</v>
      </c>
      <c r="L160" s="380">
        <f t="shared" si="15"/>
        <v>4.647584236164791E-06</v>
      </c>
    </row>
    <row r="161" spans="1:12" ht="21" customHeight="1">
      <c r="A161" s="76"/>
      <c r="B161" s="81" t="s">
        <v>538</v>
      </c>
      <c r="C161" s="12"/>
      <c r="D161" s="12"/>
      <c r="E161" s="138" t="s">
        <v>698</v>
      </c>
      <c r="F161" s="363">
        <v>100</v>
      </c>
      <c r="G161" s="369">
        <v>35</v>
      </c>
      <c r="H161" s="369">
        <f>G161</f>
        <v>35</v>
      </c>
      <c r="I161" s="369"/>
      <c r="J161" s="359">
        <f t="shared" si="11"/>
        <v>35</v>
      </c>
      <c r="K161" s="360">
        <f t="shared" si="14"/>
        <v>2.727733639865129E-06</v>
      </c>
      <c r="L161" s="380">
        <f t="shared" si="15"/>
        <v>1.0701674228011034E-06</v>
      </c>
    </row>
    <row r="162" spans="1:12" ht="21.75" customHeight="1">
      <c r="A162" s="161" t="s">
        <v>591</v>
      </c>
      <c r="B162" s="133" t="s">
        <v>309</v>
      </c>
      <c r="C162" s="156"/>
      <c r="D162" s="156" t="s">
        <v>308</v>
      </c>
      <c r="E162" s="156"/>
      <c r="F162" s="362">
        <f>F163+F164+F165+F166</f>
        <v>252200</v>
      </c>
      <c r="G162" s="362">
        <f>G163+G164+G165+G166</f>
        <v>229620</v>
      </c>
      <c r="H162" s="362">
        <f>H163+H164+H165+H166</f>
        <v>229620</v>
      </c>
      <c r="I162" s="362">
        <f>I163+I164+I165+I166</f>
        <v>0</v>
      </c>
      <c r="J162" s="344">
        <f t="shared" si="11"/>
        <v>91.0467882632831</v>
      </c>
      <c r="K162" s="337">
        <f t="shared" si="14"/>
        <v>0.006879344239739855</v>
      </c>
      <c r="L162" s="376">
        <f t="shared" si="15"/>
        <v>0.007020909817816838</v>
      </c>
    </row>
    <row r="163" spans="1:12" ht="23.25" customHeight="1">
      <c r="A163" s="76"/>
      <c r="B163" s="81" t="s">
        <v>543</v>
      </c>
      <c r="C163" s="12"/>
      <c r="D163" s="12"/>
      <c r="E163" s="138" t="s">
        <v>700</v>
      </c>
      <c r="F163" s="363">
        <v>120900</v>
      </c>
      <c r="G163" s="369">
        <v>135000</v>
      </c>
      <c r="H163" s="369">
        <f>G163</f>
        <v>135000</v>
      </c>
      <c r="I163" s="369"/>
      <c r="J163" s="164">
        <f t="shared" si="11"/>
        <v>111.66253101736973</v>
      </c>
      <c r="K163" s="158">
        <f t="shared" si="14"/>
        <v>0.003297829970596941</v>
      </c>
      <c r="L163" s="377">
        <f t="shared" si="15"/>
        <v>0.0041277886308042555</v>
      </c>
    </row>
    <row r="164" spans="1:12" ht="18" customHeight="1">
      <c r="A164" s="76"/>
      <c r="B164" s="127" t="s">
        <v>544</v>
      </c>
      <c r="C164" s="12"/>
      <c r="D164" s="12"/>
      <c r="E164" s="138" t="s">
        <v>701</v>
      </c>
      <c r="F164" s="363">
        <v>117336</v>
      </c>
      <c r="G164" s="363">
        <v>85000</v>
      </c>
      <c r="H164" s="369">
        <f>G164</f>
        <v>85000</v>
      </c>
      <c r="I164" s="363"/>
      <c r="J164" s="164">
        <f t="shared" si="11"/>
        <v>72.44153541964955</v>
      </c>
      <c r="K164" s="158">
        <f t="shared" si="14"/>
        <v>0.0032006135436721474</v>
      </c>
      <c r="L164" s="377">
        <f t="shared" si="15"/>
        <v>0.0025989780268026795</v>
      </c>
    </row>
    <row r="165" spans="1:12" ht="17.25" customHeight="1">
      <c r="A165" s="76"/>
      <c r="B165" s="127" t="s">
        <v>538</v>
      </c>
      <c r="C165" s="12"/>
      <c r="D165" s="12"/>
      <c r="E165" s="138" t="s">
        <v>698</v>
      </c>
      <c r="F165" s="363">
        <v>200</v>
      </c>
      <c r="G165" s="363">
        <v>120</v>
      </c>
      <c r="H165" s="369">
        <f>G165</f>
        <v>120</v>
      </c>
      <c r="I165" s="363"/>
      <c r="J165" s="164">
        <f t="shared" si="11"/>
        <v>60</v>
      </c>
      <c r="K165" s="158">
        <f t="shared" si="14"/>
        <v>5.455467279730258E-06</v>
      </c>
      <c r="L165" s="377">
        <f t="shared" si="15"/>
        <v>3.6691454496037826E-06</v>
      </c>
    </row>
    <row r="166" spans="1:12" ht="17.25" customHeight="1">
      <c r="A166" s="76"/>
      <c r="B166" s="127" t="s">
        <v>584</v>
      </c>
      <c r="C166" s="12"/>
      <c r="D166" s="12"/>
      <c r="E166" s="138" t="s">
        <v>702</v>
      </c>
      <c r="F166" s="363">
        <v>13764</v>
      </c>
      <c r="G166" s="363">
        <v>9500</v>
      </c>
      <c r="H166" s="369">
        <f>G166</f>
        <v>9500</v>
      </c>
      <c r="I166" s="363"/>
      <c r="J166" s="164">
        <f t="shared" si="11"/>
        <v>69.02063353676256</v>
      </c>
      <c r="K166" s="158">
        <f t="shared" si="14"/>
        <v>0.00037544525819103633</v>
      </c>
      <c r="L166" s="377">
        <f t="shared" si="15"/>
        <v>0.00029047401476029947</v>
      </c>
    </row>
    <row r="167" spans="1:12" ht="22.5" customHeight="1">
      <c r="A167" s="161" t="s">
        <v>593</v>
      </c>
      <c r="B167" s="133" t="s">
        <v>572</v>
      </c>
      <c r="C167" s="156"/>
      <c r="D167" s="156" t="s">
        <v>310</v>
      </c>
      <c r="E167" s="157"/>
      <c r="F167" s="362">
        <f>F168+F169+F170+F171+F172</f>
        <v>325622</v>
      </c>
      <c r="G167" s="362">
        <f>G168+G169+G170+G171+G172</f>
        <v>0</v>
      </c>
      <c r="H167" s="362">
        <f>H168+H169+H170+H171+H172</f>
        <v>0</v>
      </c>
      <c r="I167" s="362">
        <f>I168+I169+I170+I171+I172</f>
        <v>0</v>
      </c>
      <c r="J167" s="344">
        <f t="shared" si="11"/>
        <v>0</v>
      </c>
      <c r="K167" s="337">
        <f t="shared" si="14"/>
        <v>0.00888210083280163</v>
      </c>
      <c r="L167" s="376">
        <f t="shared" si="15"/>
        <v>0</v>
      </c>
    </row>
    <row r="168" spans="1:12" ht="19.5" customHeight="1">
      <c r="A168" s="135"/>
      <c r="B168" s="127" t="s">
        <v>538</v>
      </c>
      <c r="C168" s="153"/>
      <c r="D168" s="153"/>
      <c r="E168" s="152" t="s">
        <v>698</v>
      </c>
      <c r="F168" s="363">
        <v>40</v>
      </c>
      <c r="G168" s="363">
        <v>0</v>
      </c>
      <c r="H168" s="363">
        <f>G168</f>
        <v>0</v>
      </c>
      <c r="I168" s="363"/>
      <c r="J168" s="164">
        <f t="shared" si="11"/>
        <v>0</v>
      </c>
      <c r="K168" s="158">
        <f t="shared" si="14"/>
        <v>1.0910934559460516E-06</v>
      </c>
      <c r="L168" s="377">
        <f t="shared" si="15"/>
        <v>0</v>
      </c>
    </row>
    <row r="169" spans="1:12" ht="18.75" customHeight="1">
      <c r="A169" s="76"/>
      <c r="B169" s="81" t="s">
        <v>566</v>
      </c>
      <c r="C169" s="153"/>
      <c r="D169" s="153"/>
      <c r="E169" s="152" t="s">
        <v>562</v>
      </c>
      <c r="F169" s="363">
        <v>124202</v>
      </c>
      <c r="G169" s="363">
        <v>0</v>
      </c>
      <c r="H169" s="363">
        <f>G169</f>
        <v>0</v>
      </c>
      <c r="I169" s="363"/>
      <c r="J169" s="164">
        <f t="shared" si="11"/>
        <v>0</v>
      </c>
      <c r="K169" s="158">
        <f t="shared" si="14"/>
        <v>0.003387899735385287</v>
      </c>
      <c r="L169" s="377">
        <f t="shared" si="15"/>
        <v>0</v>
      </c>
    </row>
    <row r="170" spans="1:12" ht="20.25" customHeight="1">
      <c r="A170" s="76"/>
      <c r="B170" s="429" t="s">
        <v>820</v>
      </c>
      <c r="C170" s="153"/>
      <c r="D170" s="153"/>
      <c r="E170" s="152" t="s">
        <v>819</v>
      </c>
      <c r="F170" s="363">
        <v>850</v>
      </c>
      <c r="G170" s="363"/>
      <c r="H170" s="363">
        <f>G170</f>
        <v>0</v>
      </c>
      <c r="I170" s="363"/>
      <c r="J170" s="164"/>
      <c r="K170" s="158">
        <f t="shared" si="14"/>
        <v>2.3185735938853595E-05</v>
      </c>
      <c r="L170" s="377"/>
    </row>
    <row r="171" spans="1:12" ht="29.25" customHeight="1">
      <c r="A171" s="128"/>
      <c r="B171" s="429" t="s">
        <v>631</v>
      </c>
      <c r="C171" s="26"/>
      <c r="D171" s="26"/>
      <c r="E171" s="137">
        <v>2888</v>
      </c>
      <c r="F171" s="363">
        <v>136360</v>
      </c>
      <c r="G171" s="363">
        <v>0</v>
      </c>
      <c r="H171" s="363">
        <f>G171</f>
        <v>0</v>
      </c>
      <c r="I171" s="363"/>
      <c r="J171" s="164">
        <f t="shared" si="11"/>
        <v>0</v>
      </c>
      <c r="K171" s="158">
        <f t="shared" si="14"/>
        <v>0.00371953759132009</v>
      </c>
      <c r="L171" s="377">
        <f aca="true" t="shared" si="16" ref="L171:L177">G171/$G$177</f>
        <v>0</v>
      </c>
    </row>
    <row r="172" spans="1:12" ht="29.25" customHeight="1">
      <c r="A172" s="128"/>
      <c r="B172" s="429" t="s">
        <v>631</v>
      </c>
      <c r="C172" s="26"/>
      <c r="D172" s="26"/>
      <c r="E172" s="137">
        <v>2889</v>
      </c>
      <c r="F172" s="363">
        <v>64170</v>
      </c>
      <c r="G172" s="363">
        <v>0</v>
      </c>
      <c r="H172" s="363">
        <f>G172</f>
        <v>0</v>
      </c>
      <c r="I172" s="363"/>
      <c r="J172" s="164">
        <f t="shared" si="11"/>
        <v>0</v>
      </c>
      <c r="K172" s="158">
        <f t="shared" si="14"/>
        <v>0.0017503866767014532</v>
      </c>
      <c r="L172" s="377">
        <f t="shared" si="16"/>
        <v>0</v>
      </c>
    </row>
    <row r="173" spans="1:12" ht="24" customHeight="1">
      <c r="A173" s="129" t="s">
        <v>573</v>
      </c>
      <c r="B173" s="154" t="s">
        <v>821</v>
      </c>
      <c r="C173" s="146">
        <v>900</v>
      </c>
      <c r="D173" s="146"/>
      <c r="E173" s="134"/>
      <c r="F173" s="361">
        <f>F174</f>
        <v>196500</v>
      </c>
      <c r="G173" s="361">
        <f>G174</f>
        <v>50000</v>
      </c>
      <c r="H173" s="361">
        <f>H174</f>
        <v>50000</v>
      </c>
      <c r="I173" s="361">
        <f>I174</f>
        <v>0</v>
      </c>
      <c r="J173" s="343">
        <f t="shared" si="11"/>
        <v>25.44529262086514</v>
      </c>
      <c r="K173" s="336">
        <f t="shared" si="14"/>
        <v>0.0053599966023349785</v>
      </c>
      <c r="L173" s="375">
        <f t="shared" si="16"/>
        <v>0.0015288106040015762</v>
      </c>
    </row>
    <row r="174" spans="1:12" s="18" customFormat="1" ht="24" customHeight="1">
      <c r="A174" s="161" t="s">
        <v>536</v>
      </c>
      <c r="B174" s="133" t="s">
        <v>822</v>
      </c>
      <c r="C174" s="151"/>
      <c r="D174" s="151">
        <v>90011</v>
      </c>
      <c r="E174" s="133"/>
      <c r="F174" s="362">
        <f>F175+F176</f>
        <v>196500</v>
      </c>
      <c r="G174" s="362">
        <f>G175+G176</f>
        <v>50000</v>
      </c>
      <c r="H174" s="362">
        <f>H175+H176</f>
        <v>50000</v>
      </c>
      <c r="I174" s="362">
        <f>I175+I176</f>
        <v>0</v>
      </c>
      <c r="J174" s="344">
        <f t="shared" si="11"/>
        <v>25.44529262086514</v>
      </c>
      <c r="K174" s="337">
        <f t="shared" si="14"/>
        <v>0.0053599966023349785</v>
      </c>
      <c r="L174" s="376">
        <f t="shared" si="16"/>
        <v>0.0015288106040015762</v>
      </c>
    </row>
    <row r="175" spans="1:12" s="18" customFormat="1" ht="21.75" customHeight="1">
      <c r="A175" s="128"/>
      <c r="B175" s="81" t="s">
        <v>452</v>
      </c>
      <c r="C175" s="54"/>
      <c r="D175" s="54"/>
      <c r="E175" s="137">
        <v>2440</v>
      </c>
      <c r="F175" s="363">
        <v>42000</v>
      </c>
      <c r="G175" s="363">
        <v>50000</v>
      </c>
      <c r="H175" s="363">
        <f>G175</f>
        <v>50000</v>
      </c>
      <c r="I175" s="363"/>
      <c r="J175" s="164">
        <f t="shared" si="11"/>
        <v>119.04761904761905</v>
      </c>
      <c r="K175" s="158">
        <f t="shared" si="14"/>
        <v>0.001145648128743354</v>
      </c>
      <c r="L175" s="377">
        <f t="shared" si="16"/>
        <v>0.0015288106040015762</v>
      </c>
    </row>
    <row r="176" spans="1:12" s="18" customFormat="1" ht="33" customHeight="1">
      <c r="A176" s="131"/>
      <c r="B176" s="81" t="s">
        <v>451</v>
      </c>
      <c r="C176" s="54"/>
      <c r="D176" s="54"/>
      <c r="E176" s="137">
        <v>6260</v>
      </c>
      <c r="F176" s="363">
        <v>154500</v>
      </c>
      <c r="G176" s="363">
        <v>0</v>
      </c>
      <c r="H176" s="363"/>
      <c r="I176" s="363">
        <f>G176</f>
        <v>0</v>
      </c>
      <c r="J176" s="164">
        <f t="shared" si="11"/>
        <v>0</v>
      </c>
      <c r="K176" s="158">
        <f t="shared" si="14"/>
        <v>0.004214348473591624</v>
      </c>
      <c r="L176" s="377">
        <f t="shared" si="16"/>
        <v>0</v>
      </c>
    </row>
    <row r="177" spans="1:13" ht="18.75" customHeight="1">
      <c r="A177" s="350"/>
      <c r="B177" s="345" t="s">
        <v>648</v>
      </c>
      <c r="C177" s="346"/>
      <c r="D177" s="346"/>
      <c r="E177" s="346"/>
      <c r="F177" s="370">
        <f>F8+F15+F18+F29+F37+F47+F62+F71+F75+F87+F100+F105+F118+F144+F152+F173</f>
        <v>36660471</v>
      </c>
      <c r="G177" s="370">
        <f>G8+G15+G18+G29+G37+G47+G62+G71+G75+G87+G100+G105+G118+G144+G152+G173</f>
        <v>32705163</v>
      </c>
      <c r="H177" s="370">
        <f>H8+H15+H18+H29+H37+H47+H62+H71+H75+H87+H100+H105+H118+H144+H152+H173</f>
        <v>29041972</v>
      </c>
      <c r="I177" s="370">
        <f>I8+I15+I18+I29+I37+I47+I62+I71+I75+I87+I100+I105+I118+I144+I152+I173</f>
        <v>3663191</v>
      </c>
      <c r="J177" s="347">
        <f t="shared" si="11"/>
        <v>89.21097331237233</v>
      </c>
      <c r="K177" s="338">
        <f t="shared" si="14"/>
        <v>1</v>
      </c>
      <c r="L177" s="381">
        <f t="shared" si="16"/>
        <v>1</v>
      </c>
      <c r="M177" s="163"/>
    </row>
    <row r="178" spans="1:12" ht="18" customHeight="1">
      <c r="A178" s="161"/>
      <c r="B178" s="790" t="s">
        <v>649</v>
      </c>
      <c r="C178" s="790"/>
      <c r="D178" s="790"/>
      <c r="E178" s="790"/>
      <c r="F178" s="371">
        <f>F179+F180+F181+F182+F183</f>
        <v>8640389</v>
      </c>
      <c r="G178" s="371">
        <f>G179+G180+G181+G182+G183</f>
        <v>6715256</v>
      </c>
      <c r="H178" s="371">
        <f>H179+H180+H181+H182+H183</f>
        <v>5457660</v>
      </c>
      <c r="I178" s="371">
        <f>I179+I180+I181+I182+I183</f>
        <v>1257596</v>
      </c>
      <c r="J178" s="348">
        <f t="shared" si="11"/>
        <v>77.71937119960687</v>
      </c>
      <c r="K178" s="155">
        <f t="shared" si="14"/>
        <v>0.23568679736820622</v>
      </c>
      <c r="L178" s="378">
        <f aca="true" t="shared" si="17" ref="L178:L185">G178/$G$177</f>
        <v>0.20532709162770416</v>
      </c>
    </row>
    <row r="179" spans="1:12" ht="18.75" customHeight="1">
      <c r="A179" s="76"/>
      <c r="B179" s="791" t="s">
        <v>708</v>
      </c>
      <c r="C179" s="791"/>
      <c r="D179" s="791"/>
      <c r="E179" s="791"/>
      <c r="F179" s="363">
        <f>F99+F122+F128+F138+F141+F169</f>
        <v>1064569</v>
      </c>
      <c r="G179" s="363">
        <f>G99+G122+G128+G138+G141+G169</f>
        <v>366000</v>
      </c>
      <c r="H179" s="363">
        <f>H99+H122+H128+H138+H141+H169</f>
        <v>366000</v>
      </c>
      <c r="I179" s="363">
        <f>I99+I122+I128+I138+I141+I169</f>
        <v>0</v>
      </c>
      <c r="J179" s="349">
        <f t="shared" si="11"/>
        <v>34.380110636323245</v>
      </c>
      <c r="K179" s="159">
        <f t="shared" si="14"/>
        <v>0.029038606732575804</v>
      </c>
      <c r="L179" s="382">
        <f t="shared" si="17"/>
        <v>0.011190893621291538</v>
      </c>
    </row>
    <row r="180" spans="1:12" ht="19.5" customHeight="1">
      <c r="A180" s="76"/>
      <c r="B180" s="791" t="s">
        <v>905</v>
      </c>
      <c r="C180" s="791"/>
      <c r="D180" s="791"/>
      <c r="E180" s="791"/>
      <c r="F180" s="363">
        <f>F10+F36+F39+F41+F44+F49+F57+F65+F67+F117+F130+F137</f>
        <v>3752761</v>
      </c>
      <c r="G180" s="363">
        <f>G10+G36+G39+G41+G44+G49+G57+G65+G67+G117+G130+G137</f>
        <v>4544562</v>
      </c>
      <c r="H180" s="363">
        <f>H10+H36+H39+H41+H44+H49+H57+H65+H67+H117+H130+H137</f>
        <v>4394562</v>
      </c>
      <c r="I180" s="363">
        <f>I10+I36+I39+I41+I44+I49+I57+I65+I67+I117+I130+I137</f>
        <v>150000</v>
      </c>
      <c r="J180" s="349">
        <f t="shared" si="11"/>
        <v>121.09915872606862</v>
      </c>
      <c r="K180" s="159">
        <f t="shared" si="14"/>
        <v>0.102365324220739</v>
      </c>
      <c r="L180" s="382">
        <f t="shared" si="17"/>
        <v>0.13895549152285222</v>
      </c>
    </row>
    <row r="181" spans="1:12" ht="17.25" customHeight="1">
      <c r="A181" s="76"/>
      <c r="B181" s="794" t="s">
        <v>717</v>
      </c>
      <c r="C181" s="794"/>
      <c r="D181" s="794"/>
      <c r="E181" s="794"/>
      <c r="F181" s="363">
        <f>F24+F27+F28+F59+F61+F66+F69+F70+F104+F111+F113+F115+F123+F133+F134+F172</f>
        <v>1486226</v>
      </c>
      <c r="G181" s="363">
        <f>G24+G27+G28+G59+G61+G66+G69+G70+G104+G111+G113+G115+G123+G133+G134+G172</f>
        <v>1116312</v>
      </c>
      <c r="H181" s="363">
        <f>H24+H27+H28+H59+H61+H66+H69+H70+H104+H111+H113+H115+H123+H133+H134+H172</f>
        <v>210439</v>
      </c>
      <c r="I181" s="363">
        <f>I24+I27+I28+I59+I61+I66+I69+I70+I104+I111+I113+I115+I123+I133+I134+I172</f>
        <v>905873</v>
      </c>
      <c r="J181" s="349">
        <f t="shared" si="11"/>
        <v>75.11051482076077</v>
      </c>
      <c r="K181" s="159">
        <f t="shared" si="14"/>
        <v>0.04054028656642191</v>
      </c>
      <c r="L181" s="382">
        <f t="shared" si="17"/>
        <v>0.03413259245948415</v>
      </c>
    </row>
    <row r="182" spans="1:12" ht="21" customHeight="1">
      <c r="A182" s="76"/>
      <c r="B182" s="794" t="s">
        <v>166</v>
      </c>
      <c r="C182" s="794"/>
      <c r="D182" s="794"/>
      <c r="E182" s="794"/>
      <c r="F182" s="363">
        <f>F12+F46+F175+F176+F151</f>
        <v>421705</v>
      </c>
      <c r="G182" s="363">
        <f>G12+G46+G175+G176+G151</f>
        <v>344500</v>
      </c>
      <c r="H182" s="363">
        <f>H12+H46+H175+H176+H151</f>
        <v>344500</v>
      </c>
      <c r="I182" s="363">
        <f>I12+I46+I175+I176+I151</f>
        <v>0</v>
      </c>
      <c r="J182" s="349">
        <f t="shared" si="11"/>
        <v>81.69217818143014</v>
      </c>
      <c r="K182" s="159">
        <f t="shared" si="14"/>
        <v>0.011502989145993242</v>
      </c>
      <c r="L182" s="382">
        <f t="shared" si="17"/>
        <v>0.01053350506157086</v>
      </c>
    </row>
    <row r="183" spans="1:12" ht="21.75" customHeight="1">
      <c r="A183" s="76"/>
      <c r="B183" s="793" t="s">
        <v>718</v>
      </c>
      <c r="C183" s="793"/>
      <c r="D183" s="793"/>
      <c r="E183" s="793"/>
      <c r="F183" s="363">
        <f>F17+F26+F68+F108+F110+F143</f>
        <v>1915128</v>
      </c>
      <c r="G183" s="363">
        <f>G17+G26+G68+G108+G110+G143</f>
        <v>343882</v>
      </c>
      <c r="H183" s="363">
        <f>H17+H26+H68+H108+H110+H143</f>
        <v>142159</v>
      </c>
      <c r="I183" s="363">
        <f>I17+I26+I68+I108+I110+I143</f>
        <v>201723</v>
      </c>
      <c r="J183" s="349">
        <f t="shared" si="11"/>
        <v>17.95608439749197</v>
      </c>
      <c r="K183" s="159">
        <f t="shared" si="14"/>
        <v>0.052239590702476246</v>
      </c>
      <c r="L183" s="382">
        <f t="shared" si="17"/>
        <v>0.0105146089625054</v>
      </c>
    </row>
    <row r="184" spans="1:12" ht="21.75" customHeight="1">
      <c r="A184" s="988"/>
      <c r="B184" s="989" t="s">
        <v>963</v>
      </c>
      <c r="C184" s="990"/>
      <c r="D184" s="990"/>
      <c r="E184" s="991"/>
      <c r="F184" s="992">
        <f>F25+F60+F103+F109+F171</f>
        <v>4647243</v>
      </c>
      <c r="G184" s="992">
        <f aca="true" t="shared" si="18" ref="G184:L184">G25+G60+G103+G109+G171</f>
        <v>728823</v>
      </c>
      <c r="H184" s="992">
        <f t="shared" si="18"/>
        <v>473928</v>
      </c>
      <c r="I184" s="992">
        <f t="shared" si="18"/>
        <v>254895</v>
      </c>
      <c r="J184" s="993">
        <f t="shared" si="11"/>
        <v>15.682911351956418</v>
      </c>
      <c r="K184" s="994">
        <f t="shared" si="14"/>
        <v>0.12676441063727742</v>
      </c>
      <c r="L184" s="995">
        <f t="shared" si="17"/>
        <v>0.022284646616804814</v>
      </c>
    </row>
    <row r="185" spans="1:12" ht="20.25" customHeight="1" thickBot="1">
      <c r="A185" s="351"/>
      <c r="B185" s="792" t="s">
        <v>964</v>
      </c>
      <c r="C185" s="792"/>
      <c r="D185" s="792"/>
      <c r="E185" s="792"/>
      <c r="F185" s="372">
        <f>F14+F22+F23+F31+F32+F33+F34+F35+F43+F51+F52+F53+F54+F55+F64+F89+F90+F91+F93+F94+F95+F96+F97+F102+F107+F120+F121+F125+F126+F127+F132+F136+F140+F146+F148+F149+F150+F154+F155+F156+F157+F158+F160+F161+F163+F164+F165+F166+F168+F170+F84+F73+F74</f>
        <v>5367160</v>
      </c>
      <c r="G185" s="372">
        <f>G14+G22+G23+G31+G32+G33+G34+G35+G43+G51+G52+G53+G54+G55+G64+G89+G90+G91+G93+G94+G95+G96+G97+G102+G107+G120+G121+G125+G126+G127+G132+G136+G140+G146+G148+G149+G150+G154+G155+G156+G157+G158+G160+G161+G163+G164+G165+G166+G168+G170+G84+G73+G74</f>
        <v>6649949</v>
      </c>
      <c r="H185" s="372">
        <f>H14+H22+H23+H31+H32+H33+H34+H35+H43+H51+H52+H53+H54+H55+H64+H89+H90+H91+H93+H94+H95+H96+H97+H102+H107+H120+H121+H125+H126+H127+H132+H136+H140+H146+H148+H149+H150+H154+H155+H156+H157+H158+H160+H161+H163+H164+H165+H166+H168+H170+H84+H73+H74</f>
        <v>4499249</v>
      </c>
      <c r="I185" s="372">
        <f>I14+I22+I23+I31+I32+I33+I34+I35+I43+I51+I52+I53+I54+I55+I64+I89+I90+I91+I93+I94+I95+I96+I97+I102+I107+I120+I121+I125+I126+I127+I132+I136+I140+I146+I148+I149+I150+I154+I155+I156+I157+I158+I160+I161+I163+I164+I165+I166+I168+I170+I84+I73+I74</f>
        <v>2150700</v>
      </c>
      <c r="J185" s="383">
        <f t="shared" si="11"/>
        <v>123.90070353781144</v>
      </c>
      <c r="K185" s="352">
        <f t="shared" si="14"/>
        <v>0.14640182882538524</v>
      </c>
      <c r="L185" s="384">
        <f t="shared" si="17"/>
        <v>0.20333025094539356</v>
      </c>
    </row>
    <row r="186" spans="11:12" ht="18" customHeight="1">
      <c r="K186" s="373"/>
      <c r="L186" s="373"/>
    </row>
    <row r="187" spans="9:12" ht="14.25" customHeight="1">
      <c r="I187" t="s">
        <v>824</v>
      </c>
      <c r="K187" s="373"/>
      <c r="L187" s="373"/>
    </row>
    <row r="188" spans="2:12" ht="14.25" customHeight="1">
      <c r="B188" t="s">
        <v>823</v>
      </c>
      <c r="K188" s="373"/>
      <c r="L188" s="373"/>
    </row>
    <row r="189" spans="9:13" ht="14.25" customHeight="1">
      <c r="I189" t="s">
        <v>826</v>
      </c>
      <c r="K189" s="373"/>
      <c r="L189" s="373"/>
      <c r="M189" s="19"/>
    </row>
    <row r="190" spans="11:12" ht="12.75">
      <c r="K190" s="373"/>
      <c r="L190" s="373"/>
    </row>
  </sheetData>
  <mergeCells count="15">
    <mergeCell ref="J5:J6"/>
    <mergeCell ref="K5:L5"/>
    <mergeCell ref="H5:I5"/>
    <mergeCell ref="A5:A6"/>
    <mergeCell ref="C5:E5"/>
    <mergeCell ref="F5:F6"/>
    <mergeCell ref="G5:G6"/>
    <mergeCell ref="B178:E178"/>
    <mergeCell ref="B179:E179"/>
    <mergeCell ref="B185:E185"/>
    <mergeCell ref="B183:E183"/>
    <mergeCell ref="B181:E181"/>
    <mergeCell ref="B182:E182"/>
    <mergeCell ref="B180:E180"/>
    <mergeCell ref="B184:E184"/>
  </mergeCells>
  <printOptions/>
  <pageMargins left="1.1023622047244095" right="1.0236220472440944" top="0.6299212598425197" bottom="0.7874015748031497" header="0.4330708661417323" footer="0.5118110236220472"/>
  <pageSetup horizontalDpi="600" verticalDpi="600" orientation="landscape" paperSize="9" scale="82" r:id="rId1"/>
  <headerFooter alignWithMargins="0">
    <oddFooter>&amp;CStrona &amp;P</oddFooter>
  </headerFooter>
  <rowBreaks count="7" manualBreakCount="7">
    <brk id="28" max="11" man="1"/>
    <brk id="46" max="11" man="1"/>
    <brk id="70" max="11" man="1"/>
    <brk id="91" max="11" man="1"/>
    <brk id="117" max="11" man="1"/>
    <brk id="143" max="11" man="1"/>
    <brk id="16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7"/>
  <sheetViews>
    <sheetView workbookViewId="0" topLeftCell="A94">
      <selection activeCell="D59" sqref="D59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28.625" style="0" customWidth="1"/>
    <col min="5" max="5" width="14.00390625" style="0" customWidth="1"/>
    <col min="6" max="6" width="11.753906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938" t="s">
        <v>84</v>
      </c>
      <c r="D1" s="938"/>
      <c r="E1" s="938"/>
      <c r="F1" s="938"/>
      <c r="G1" s="938"/>
      <c r="H1" s="938"/>
      <c r="I1" s="938"/>
      <c r="J1" s="938"/>
      <c r="K1" s="938"/>
      <c r="L1" s="244"/>
    </row>
    <row r="2" spans="1:12" ht="22.5" customHeight="1">
      <c r="A2" s="939" t="s">
        <v>914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114"/>
    </row>
    <row r="3" spans="1:12" ht="17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2" customHeight="1">
      <c r="A4" s="940" t="s">
        <v>365</v>
      </c>
      <c r="B4" s="940"/>
      <c r="C4" s="940"/>
      <c r="D4" s="933" t="s">
        <v>366</v>
      </c>
      <c r="E4" s="935" t="s">
        <v>213</v>
      </c>
      <c r="F4" s="941" t="s">
        <v>395</v>
      </c>
      <c r="G4" s="944" t="s">
        <v>515</v>
      </c>
      <c r="H4" s="945"/>
      <c r="I4" s="945"/>
      <c r="J4" s="945"/>
      <c r="K4" s="946"/>
      <c r="L4" s="52"/>
    </row>
    <row r="5" spans="1:13" ht="12" customHeight="1">
      <c r="A5" s="940"/>
      <c r="B5" s="940"/>
      <c r="C5" s="940"/>
      <c r="D5" s="933"/>
      <c r="E5" s="935"/>
      <c r="F5" s="942"/>
      <c r="G5" s="935" t="s">
        <v>664</v>
      </c>
      <c r="H5" s="933" t="s">
        <v>420</v>
      </c>
      <c r="I5" s="933"/>
      <c r="J5" s="933"/>
      <c r="K5" s="941" t="s">
        <v>738</v>
      </c>
      <c r="L5" s="315"/>
      <c r="M5" s="102"/>
    </row>
    <row r="6" spans="1:13" ht="17.25" customHeight="1">
      <c r="A6" s="253" t="s">
        <v>369</v>
      </c>
      <c r="B6" s="253" t="s">
        <v>370</v>
      </c>
      <c r="C6" s="253" t="s">
        <v>785</v>
      </c>
      <c r="D6" s="933"/>
      <c r="E6" s="935"/>
      <c r="F6" s="943"/>
      <c r="G6" s="935"/>
      <c r="H6" s="254" t="s">
        <v>153</v>
      </c>
      <c r="I6" s="255" t="s">
        <v>238</v>
      </c>
      <c r="J6" s="254" t="s">
        <v>239</v>
      </c>
      <c r="K6" s="943"/>
      <c r="L6" s="315"/>
      <c r="M6" s="102"/>
    </row>
    <row r="7" spans="1:13" ht="11.25" customHeight="1">
      <c r="A7" s="59">
        <v>1</v>
      </c>
      <c r="B7" s="59">
        <v>2</v>
      </c>
      <c r="C7" s="59">
        <v>3</v>
      </c>
      <c r="D7" s="59">
        <v>4</v>
      </c>
      <c r="E7" s="252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/>
      <c r="L7" s="312"/>
      <c r="M7" s="102"/>
    </row>
    <row r="8" spans="1:13" ht="15.75" customHeight="1">
      <c r="A8" s="107"/>
      <c r="B8" s="107"/>
      <c r="C8" s="107"/>
      <c r="D8" s="108" t="s">
        <v>627</v>
      </c>
      <c r="E8" s="705">
        <f>E9+E13</f>
        <v>0</v>
      </c>
      <c r="F8" s="705">
        <f aca="true" t="shared" si="0" ref="F8:K8">F9+F13</f>
        <v>0</v>
      </c>
      <c r="G8" s="705">
        <f t="shared" si="0"/>
        <v>0</v>
      </c>
      <c r="H8" s="705">
        <f t="shared" si="0"/>
        <v>0</v>
      </c>
      <c r="I8" s="705">
        <f t="shared" si="0"/>
        <v>0</v>
      </c>
      <c r="J8" s="705">
        <f t="shared" si="0"/>
        <v>0</v>
      </c>
      <c r="K8" s="705">
        <f t="shared" si="0"/>
        <v>0</v>
      </c>
      <c r="L8" s="313"/>
      <c r="M8" s="102"/>
    </row>
    <row r="9" spans="1:13" ht="15" customHeight="1">
      <c r="A9" s="674">
        <v>803</v>
      </c>
      <c r="B9" s="674">
        <v>80309</v>
      </c>
      <c r="C9" s="675"/>
      <c r="D9" s="177" t="s">
        <v>450</v>
      </c>
      <c r="E9" s="706">
        <f>E11+E12</f>
        <v>0</v>
      </c>
      <c r="F9" s="706">
        <f aca="true" t="shared" si="1" ref="F9:K9">F11+F12</f>
        <v>0</v>
      </c>
      <c r="G9" s="706">
        <f t="shared" si="1"/>
        <v>0</v>
      </c>
      <c r="H9" s="706">
        <f t="shared" si="1"/>
        <v>0</v>
      </c>
      <c r="I9" s="706">
        <f t="shared" si="1"/>
        <v>0</v>
      </c>
      <c r="J9" s="706">
        <f t="shared" si="1"/>
        <v>0</v>
      </c>
      <c r="K9" s="706">
        <f t="shared" si="1"/>
        <v>0</v>
      </c>
      <c r="L9" s="313"/>
      <c r="M9" s="102"/>
    </row>
    <row r="10" spans="1:13" ht="11.25" customHeight="1">
      <c r="A10" s="4"/>
      <c r="B10" s="4"/>
      <c r="C10" s="27"/>
      <c r="D10" s="75" t="s">
        <v>420</v>
      </c>
      <c r="E10" s="699"/>
      <c r="F10" s="699"/>
      <c r="G10" s="699"/>
      <c r="H10" s="699"/>
      <c r="I10" s="699"/>
      <c r="J10" s="699"/>
      <c r="K10" s="699"/>
      <c r="L10" s="314"/>
      <c r="M10" s="102"/>
    </row>
    <row r="11" spans="1:13" ht="11.25" customHeight="1">
      <c r="A11" s="10"/>
      <c r="B11" s="10"/>
      <c r="C11" s="27">
        <v>2338</v>
      </c>
      <c r="D11" s="75" t="s">
        <v>139</v>
      </c>
      <c r="E11" s="699">
        <f>'Z 1'!G103</f>
        <v>0</v>
      </c>
      <c r="F11" s="699"/>
      <c r="G11" s="699"/>
      <c r="H11" s="699"/>
      <c r="I11" s="699"/>
      <c r="J11" s="699"/>
      <c r="K11" s="699"/>
      <c r="L11" s="314"/>
      <c r="M11" s="102"/>
    </row>
    <row r="12" spans="1:13" ht="11.25" customHeight="1">
      <c r="A12" s="10"/>
      <c r="B12" s="10"/>
      <c r="C12" s="27">
        <v>2339</v>
      </c>
      <c r="D12" s="75" t="s">
        <v>139</v>
      </c>
      <c r="E12" s="699">
        <f>'Z 1'!G104</f>
        <v>0</v>
      </c>
      <c r="F12" s="699"/>
      <c r="G12" s="699"/>
      <c r="H12" s="699"/>
      <c r="I12" s="699"/>
      <c r="J12" s="699"/>
      <c r="K12" s="699"/>
      <c r="L12" s="314"/>
      <c r="M12" s="102"/>
    </row>
    <row r="13" spans="1:13" ht="23.25" customHeight="1">
      <c r="A13" s="674">
        <v>854</v>
      </c>
      <c r="B13" s="674">
        <v>85415</v>
      </c>
      <c r="C13" s="675"/>
      <c r="D13" s="177" t="s">
        <v>596</v>
      </c>
      <c r="E13" s="706">
        <f>E15+E16</f>
        <v>0</v>
      </c>
      <c r="F13" s="706">
        <f aca="true" t="shared" si="2" ref="F13:K13">F15+F16</f>
        <v>0</v>
      </c>
      <c r="G13" s="706">
        <f t="shared" si="2"/>
        <v>0</v>
      </c>
      <c r="H13" s="706">
        <f t="shared" si="2"/>
        <v>0</v>
      </c>
      <c r="I13" s="706">
        <f t="shared" si="2"/>
        <v>0</v>
      </c>
      <c r="J13" s="706">
        <f t="shared" si="2"/>
        <v>0</v>
      </c>
      <c r="K13" s="706">
        <f t="shared" si="2"/>
        <v>0</v>
      </c>
      <c r="L13" s="313"/>
      <c r="M13" s="102"/>
    </row>
    <row r="14" spans="1:13" ht="11.25" customHeight="1">
      <c r="A14" s="10"/>
      <c r="B14" s="10"/>
      <c r="C14" s="27"/>
      <c r="D14" s="75" t="s">
        <v>420</v>
      </c>
      <c r="E14" s="699"/>
      <c r="F14" s="699"/>
      <c r="G14" s="699"/>
      <c r="H14" s="699"/>
      <c r="I14" s="699"/>
      <c r="J14" s="699"/>
      <c r="K14" s="699"/>
      <c r="L14" s="314"/>
      <c r="M14" s="102"/>
    </row>
    <row r="15" spans="1:13" ht="11.25" customHeight="1">
      <c r="A15" s="10"/>
      <c r="B15" s="10"/>
      <c r="C15" s="27">
        <v>2338</v>
      </c>
      <c r="D15" s="75" t="s">
        <v>139</v>
      </c>
      <c r="E15" s="699">
        <f>'Z 1'!G171</f>
        <v>0</v>
      </c>
      <c r="F15" s="699"/>
      <c r="G15" s="699"/>
      <c r="H15" s="699"/>
      <c r="I15" s="699"/>
      <c r="J15" s="699"/>
      <c r="K15" s="699"/>
      <c r="L15" s="314"/>
      <c r="M15" s="102"/>
    </row>
    <row r="16" spans="1:13" ht="11.25" customHeight="1">
      <c r="A16" s="10"/>
      <c r="B16" s="10"/>
      <c r="C16" s="27">
        <v>2339</v>
      </c>
      <c r="D16" s="75" t="s">
        <v>139</v>
      </c>
      <c r="E16" s="699">
        <f>'Z 1'!G172</f>
        <v>0</v>
      </c>
      <c r="F16" s="699"/>
      <c r="G16" s="699"/>
      <c r="H16" s="699"/>
      <c r="I16" s="699"/>
      <c r="J16" s="699"/>
      <c r="K16" s="699"/>
      <c r="L16" s="314"/>
      <c r="M16" s="102"/>
    </row>
    <row r="17" spans="1:13" ht="15.75" customHeight="1">
      <c r="A17" s="107"/>
      <c r="B17" s="107"/>
      <c r="C17" s="107"/>
      <c r="D17" s="108" t="s">
        <v>628</v>
      </c>
      <c r="E17" s="705">
        <f aca="true" t="shared" si="3" ref="E17:K17">E18+E22+E27+E49+E53+E68+E71+E78+E82+E97+E110+E113+E116</f>
        <v>1116312</v>
      </c>
      <c r="F17" s="705">
        <f t="shared" si="3"/>
        <v>1367855</v>
      </c>
      <c r="G17" s="705">
        <f t="shared" si="3"/>
        <v>396941</v>
      </c>
      <c r="H17" s="705">
        <f t="shared" si="3"/>
        <v>9670</v>
      </c>
      <c r="I17" s="705">
        <f t="shared" si="3"/>
        <v>1381</v>
      </c>
      <c r="J17" s="705">
        <f t="shared" si="3"/>
        <v>251543</v>
      </c>
      <c r="K17" s="705">
        <f t="shared" si="3"/>
        <v>905873</v>
      </c>
      <c r="L17" s="313"/>
      <c r="M17" s="102"/>
    </row>
    <row r="18" spans="1:13" ht="19.5" customHeight="1">
      <c r="A18" s="677" t="s">
        <v>786</v>
      </c>
      <c r="B18" s="677" t="s">
        <v>540</v>
      </c>
      <c r="C18" s="676">
        <v>2310</v>
      </c>
      <c r="D18" s="678" t="s">
        <v>76</v>
      </c>
      <c r="E18" s="706">
        <f>E21</f>
        <v>0</v>
      </c>
      <c r="F18" s="706">
        <f aca="true" t="shared" si="4" ref="F18:K18">F21</f>
        <v>1700</v>
      </c>
      <c r="G18" s="706">
        <f t="shared" si="4"/>
        <v>1700</v>
      </c>
      <c r="H18" s="706">
        <f t="shared" si="4"/>
        <v>0</v>
      </c>
      <c r="I18" s="706">
        <f t="shared" si="4"/>
        <v>0</v>
      </c>
      <c r="J18" s="706">
        <f t="shared" si="4"/>
        <v>1700</v>
      </c>
      <c r="K18" s="706">
        <f t="shared" si="4"/>
        <v>0</v>
      </c>
      <c r="L18" s="313"/>
      <c r="M18" s="102"/>
    </row>
    <row r="19" spans="1:13" ht="12" customHeight="1">
      <c r="A19" s="27"/>
      <c r="B19" s="27"/>
      <c r="C19" s="27"/>
      <c r="D19" s="88" t="s">
        <v>420</v>
      </c>
      <c r="E19" s="699"/>
      <c r="F19" s="699"/>
      <c r="G19" s="699"/>
      <c r="H19" s="699"/>
      <c r="I19" s="699"/>
      <c r="J19" s="699"/>
      <c r="K19" s="699"/>
      <c r="L19" s="314"/>
      <c r="M19" s="102"/>
    </row>
    <row r="20" spans="1:13" ht="15.75" customHeight="1" hidden="1">
      <c r="A20" s="27"/>
      <c r="B20" s="27"/>
      <c r="C20" s="27"/>
      <c r="D20" s="11" t="s">
        <v>766</v>
      </c>
      <c r="E20" s="699">
        <v>0</v>
      </c>
      <c r="F20" s="699"/>
      <c r="G20" s="699"/>
      <c r="H20" s="699"/>
      <c r="I20" s="699"/>
      <c r="J20" s="699"/>
      <c r="K20" s="699"/>
      <c r="L20" s="314"/>
      <c r="M20" s="102"/>
    </row>
    <row r="21" spans="1:13" ht="13.5" customHeight="1">
      <c r="A21" s="27"/>
      <c r="B21" s="27"/>
      <c r="C21" s="27">
        <v>2310</v>
      </c>
      <c r="D21" s="11" t="s">
        <v>937</v>
      </c>
      <c r="E21" s="699">
        <v>0</v>
      </c>
      <c r="F21" s="699">
        <v>1700</v>
      </c>
      <c r="G21" s="699">
        <f>F21</f>
        <v>1700</v>
      </c>
      <c r="H21" s="699"/>
      <c r="I21" s="699"/>
      <c r="J21" s="699">
        <f>G21</f>
        <v>1700</v>
      </c>
      <c r="K21" s="699"/>
      <c r="L21" s="314"/>
      <c r="M21" s="102"/>
    </row>
    <row r="22" spans="1:13" ht="24.75" customHeight="1">
      <c r="A22" s="677" t="s">
        <v>33</v>
      </c>
      <c r="B22" s="677" t="s">
        <v>35</v>
      </c>
      <c r="C22" s="676">
        <v>6610</v>
      </c>
      <c r="D22" s="673" t="s">
        <v>763</v>
      </c>
      <c r="E22" s="706">
        <f>E24+E25</f>
        <v>436407</v>
      </c>
      <c r="F22" s="706">
        <f aca="true" t="shared" si="5" ref="F22:K22">F24+F25+F26</f>
        <v>436407</v>
      </c>
      <c r="G22" s="706">
        <f t="shared" si="5"/>
        <v>0</v>
      </c>
      <c r="H22" s="706">
        <f t="shared" si="5"/>
        <v>0</v>
      </c>
      <c r="I22" s="706">
        <f t="shared" si="5"/>
        <v>0</v>
      </c>
      <c r="J22" s="706">
        <f t="shared" si="5"/>
        <v>0</v>
      </c>
      <c r="K22" s="706">
        <f t="shared" si="5"/>
        <v>436407</v>
      </c>
      <c r="L22" s="313"/>
      <c r="M22" s="102"/>
    </row>
    <row r="23" spans="1:13" ht="12.75" customHeight="1">
      <c r="A23" s="27"/>
      <c r="B23" s="27"/>
      <c r="C23" s="27"/>
      <c r="D23" s="11" t="s">
        <v>420</v>
      </c>
      <c r="E23" s="699"/>
      <c r="F23" s="699"/>
      <c r="G23" s="699"/>
      <c r="H23" s="699"/>
      <c r="I23" s="699"/>
      <c r="J23" s="699"/>
      <c r="K23" s="699"/>
      <c r="L23" s="314"/>
      <c r="M23" s="102"/>
    </row>
    <row r="24" spans="1:13" ht="11.25" customHeight="1">
      <c r="A24" s="27"/>
      <c r="B24" s="27"/>
      <c r="C24" s="27">
        <v>6610</v>
      </c>
      <c r="D24" s="11" t="s">
        <v>215</v>
      </c>
      <c r="E24" s="699">
        <v>386407</v>
      </c>
      <c r="F24" s="699"/>
      <c r="G24" s="699"/>
      <c r="H24" s="699"/>
      <c r="I24" s="699"/>
      <c r="J24" s="699"/>
      <c r="K24" s="699"/>
      <c r="L24" s="314"/>
      <c r="M24" s="102"/>
    </row>
    <row r="25" spans="1:13" ht="12" customHeight="1">
      <c r="A25" s="27"/>
      <c r="B25" s="27"/>
      <c r="C25" s="27">
        <v>6610</v>
      </c>
      <c r="D25" s="11" t="s">
        <v>724</v>
      </c>
      <c r="E25" s="699">
        <v>50000</v>
      </c>
      <c r="F25" s="699">
        <v>0</v>
      </c>
      <c r="G25" s="699">
        <f>F25</f>
        <v>0</v>
      </c>
      <c r="H25" s="699"/>
      <c r="I25" s="699"/>
      <c r="J25" s="699">
        <f>G25</f>
        <v>0</v>
      </c>
      <c r="K25" s="699"/>
      <c r="L25" s="314"/>
      <c r="M25" s="102"/>
    </row>
    <row r="26" spans="1:13" ht="12" customHeight="1">
      <c r="A26" s="27"/>
      <c r="B26" s="27"/>
      <c r="C26" s="27">
        <v>6050</v>
      </c>
      <c r="D26" s="11" t="s">
        <v>954</v>
      </c>
      <c r="E26" s="699"/>
      <c r="F26" s="699">
        <v>436407</v>
      </c>
      <c r="G26" s="699"/>
      <c r="H26" s="699"/>
      <c r="I26" s="699"/>
      <c r="J26" s="699"/>
      <c r="K26" s="699">
        <f>F26</f>
        <v>436407</v>
      </c>
      <c r="L26" s="314"/>
      <c r="M26" s="102"/>
    </row>
    <row r="27" spans="1:13" ht="18" customHeight="1">
      <c r="A27" s="676">
        <v>750</v>
      </c>
      <c r="B27" s="676">
        <v>75018</v>
      </c>
      <c r="C27" s="676">
        <v>2330</v>
      </c>
      <c r="D27" s="177" t="s">
        <v>742</v>
      </c>
      <c r="E27" s="706">
        <f>E29</f>
        <v>0</v>
      </c>
      <c r="F27" s="706">
        <f aca="true" t="shared" si="6" ref="F27:K27">F29</f>
        <v>3000</v>
      </c>
      <c r="G27" s="706">
        <f t="shared" si="6"/>
        <v>3000</v>
      </c>
      <c r="H27" s="706">
        <f t="shared" si="6"/>
        <v>0</v>
      </c>
      <c r="I27" s="706">
        <f t="shared" si="6"/>
        <v>0</v>
      </c>
      <c r="J27" s="706">
        <f t="shared" si="6"/>
        <v>3000</v>
      </c>
      <c r="K27" s="706">
        <f t="shared" si="6"/>
        <v>0</v>
      </c>
      <c r="L27" s="313"/>
      <c r="M27" s="102"/>
    </row>
    <row r="28" spans="1:13" ht="12" customHeight="1">
      <c r="A28" s="27"/>
      <c r="B28" s="27"/>
      <c r="C28" s="27"/>
      <c r="D28" s="88" t="s">
        <v>420</v>
      </c>
      <c r="E28" s="699"/>
      <c r="F28" s="699"/>
      <c r="G28" s="699"/>
      <c r="H28" s="699"/>
      <c r="I28" s="699"/>
      <c r="J28" s="699"/>
      <c r="K28" s="699"/>
      <c r="L28" s="314"/>
      <c r="M28" s="102"/>
    </row>
    <row r="29" spans="1:13" s="49" customFormat="1" ht="12" customHeight="1">
      <c r="A29" s="27"/>
      <c r="B29" s="27"/>
      <c r="C29" s="27">
        <v>2330</v>
      </c>
      <c r="D29" s="75" t="s">
        <v>730</v>
      </c>
      <c r="E29" s="699">
        <v>0</v>
      </c>
      <c r="F29" s="699">
        <v>3000</v>
      </c>
      <c r="G29" s="699">
        <f>F29</f>
        <v>3000</v>
      </c>
      <c r="H29" s="699"/>
      <c r="I29" s="699"/>
      <c r="J29" s="699">
        <f>F29</f>
        <v>3000</v>
      </c>
      <c r="K29" s="699"/>
      <c r="L29" s="314"/>
      <c r="M29" s="318"/>
    </row>
    <row r="30" spans="1:13" ht="15" customHeight="1" hidden="1">
      <c r="A30" s="25">
        <v>600</v>
      </c>
      <c r="B30" s="25">
        <v>60014</v>
      </c>
      <c r="C30" s="8">
        <v>663</v>
      </c>
      <c r="D30" s="8" t="s">
        <v>763</v>
      </c>
      <c r="E30" s="707">
        <f>E32</f>
        <v>0</v>
      </c>
      <c r="F30" s="707"/>
      <c r="G30" s="707"/>
      <c r="H30" s="707"/>
      <c r="I30" s="707"/>
      <c r="J30" s="707"/>
      <c r="K30" s="707"/>
      <c r="L30" s="313"/>
      <c r="M30" s="102"/>
    </row>
    <row r="31" spans="1:13" ht="12" customHeight="1" hidden="1">
      <c r="A31" s="11"/>
      <c r="B31" s="11"/>
      <c r="C31" s="27"/>
      <c r="D31" s="88" t="s">
        <v>420</v>
      </c>
      <c r="E31" s="699"/>
      <c r="F31" s="699"/>
      <c r="G31" s="699"/>
      <c r="H31" s="699"/>
      <c r="I31" s="699"/>
      <c r="J31" s="699"/>
      <c r="K31" s="699"/>
      <c r="L31" s="314"/>
      <c r="M31" s="102"/>
    </row>
    <row r="32" spans="1:13" ht="15" customHeight="1" hidden="1">
      <c r="A32" s="11"/>
      <c r="B32" s="11"/>
      <c r="C32" s="27"/>
      <c r="D32" s="11" t="s">
        <v>783</v>
      </c>
      <c r="E32" s="699">
        <v>0</v>
      </c>
      <c r="F32" s="699"/>
      <c r="G32" s="699"/>
      <c r="H32" s="699"/>
      <c r="I32" s="699"/>
      <c r="J32" s="699"/>
      <c r="K32" s="699"/>
      <c r="L32" s="314"/>
      <c r="M32" s="102"/>
    </row>
    <row r="33" spans="1:13" ht="15" customHeight="1" hidden="1">
      <c r="A33" s="25">
        <v>851</v>
      </c>
      <c r="B33" s="25">
        <v>85111</v>
      </c>
      <c r="C33" s="8">
        <v>231</v>
      </c>
      <c r="D33" s="25" t="s">
        <v>236</v>
      </c>
      <c r="E33" s="707">
        <f>E35+E36</f>
        <v>124000</v>
      </c>
      <c r="F33" s="707"/>
      <c r="G33" s="707"/>
      <c r="H33" s="707"/>
      <c r="I33" s="707"/>
      <c r="J33" s="707"/>
      <c r="K33" s="707"/>
      <c r="L33" s="313"/>
      <c r="M33" s="102"/>
    </row>
    <row r="34" spans="1:13" ht="9.75" customHeight="1" hidden="1">
      <c r="A34" s="11"/>
      <c r="B34" s="11"/>
      <c r="C34" s="27"/>
      <c r="D34" s="88" t="s">
        <v>420</v>
      </c>
      <c r="E34" s="699"/>
      <c r="F34" s="699"/>
      <c r="G34" s="699"/>
      <c r="H34" s="699"/>
      <c r="I34" s="699"/>
      <c r="J34" s="699"/>
      <c r="K34" s="699"/>
      <c r="L34" s="314"/>
      <c r="M34" s="102"/>
    </row>
    <row r="35" spans="1:13" ht="15" customHeight="1" hidden="1">
      <c r="A35" s="11"/>
      <c r="B35" s="11"/>
      <c r="C35" s="27"/>
      <c r="D35" s="11" t="s">
        <v>765</v>
      </c>
      <c r="E35" s="699">
        <v>100000</v>
      </c>
      <c r="F35" s="699"/>
      <c r="G35" s="699"/>
      <c r="H35" s="699"/>
      <c r="I35" s="699"/>
      <c r="J35" s="699"/>
      <c r="K35" s="699"/>
      <c r="L35" s="314"/>
      <c r="M35" s="102"/>
    </row>
    <row r="36" spans="1:13" ht="15" customHeight="1" hidden="1">
      <c r="A36" s="11"/>
      <c r="B36" s="11"/>
      <c r="C36" s="27"/>
      <c r="D36" s="11" t="s">
        <v>764</v>
      </c>
      <c r="E36" s="699">
        <v>24000</v>
      </c>
      <c r="F36" s="699"/>
      <c r="G36" s="699"/>
      <c r="H36" s="699"/>
      <c r="I36" s="699"/>
      <c r="J36" s="699"/>
      <c r="K36" s="699"/>
      <c r="L36" s="314"/>
      <c r="M36" s="102"/>
    </row>
    <row r="37" spans="1:13" ht="15" customHeight="1" hidden="1">
      <c r="A37" s="25">
        <v>600</v>
      </c>
      <c r="B37" s="25">
        <v>60014</v>
      </c>
      <c r="C37" s="8">
        <v>6610</v>
      </c>
      <c r="D37" s="8" t="s">
        <v>763</v>
      </c>
      <c r="E37" s="699">
        <f>E39</f>
        <v>0</v>
      </c>
      <c r="F37" s="699"/>
      <c r="G37" s="699"/>
      <c r="H37" s="699"/>
      <c r="I37" s="699"/>
      <c r="J37" s="699"/>
      <c r="K37" s="699"/>
      <c r="L37" s="313"/>
      <c r="M37" s="102"/>
    </row>
    <row r="38" spans="1:13" ht="11.25" customHeight="1" hidden="1">
      <c r="A38" s="11"/>
      <c r="B38" s="11"/>
      <c r="C38" s="27"/>
      <c r="D38" s="88" t="s">
        <v>420</v>
      </c>
      <c r="E38" s="699"/>
      <c r="F38" s="699"/>
      <c r="G38" s="699"/>
      <c r="H38" s="699"/>
      <c r="I38" s="699"/>
      <c r="J38" s="699"/>
      <c r="K38" s="699"/>
      <c r="L38" s="314"/>
      <c r="M38" s="102"/>
    </row>
    <row r="39" spans="1:13" ht="15" customHeight="1" hidden="1">
      <c r="A39" s="11"/>
      <c r="B39" s="11"/>
      <c r="C39" s="27"/>
      <c r="D39" s="11" t="s">
        <v>765</v>
      </c>
      <c r="E39" s="699">
        <v>0</v>
      </c>
      <c r="F39" s="699"/>
      <c r="G39" s="699"/>
      <c r="H39" s="699"/>
      <c r="I39" s="699"/>
      <c r="J39" s="699"/>
      <c r="K39" s="699"/>
      <c r="L39" s="314"/>
      <c r="M39" s="102"/>
    </row>
    <row r="40" spans="1:13" ht="15.75" customHeight="1" hidden="1">
      <c r="A40" s="8">
        <v>630</v>
      </c>
      <c r="B40" s="8">
        <v>63001</v>
      </c>
      <c r="C40" s="8">
        <v>6620</v>
      </c>
      <c r="D40" s="8" t="s">
        <v>757</v>
      </c>
      <c r="E40" s="707">
        <f>E42</f>
        <v>0</v>
      </c>
      <c r="F40" s="707"/>
      <c r="G40" s="707"/>
      <c r="H40" s="707"/>
      <c r="I40" s="707"/>
      <c r="J40" s="707"/>
      <c r="K40" s="707"/>
      <c r="L40" s="313"/>
      <c r="M40" s="102"/>
    </row>
    <row r="41" spans="1:13" ht="12" customHeight="1" hidden="1">
      <c r="A41" s="27"/>
      <c r="B41" s="27"/>
      <c r="C41" s="27"/>
      <c r="D41" s="88" t="s">
        <v>420</v>
      </c>
      <c r="E41" s="699"/>
      <c r="F41" s="699"/>
      <c r="G41" s="699"/>
      <c r="H41" s="699"/>
      <c r="I41" s="699"/>
      <c r="J41" s="699"/>
      <c r="K41" s="699"/>
      <c r="L41" s="314"/>
      <c r="M41" s="102"/>
    </row>
    <row r="42" spans="1:13" ht="26.25" customHeight="1" hidden="1">
      <c r="A42" s="27"/>
      <c r="B42" s="27"/>
      <c r="C42" s="27"/>
      <c r="D42" s="54" t="s">
        <v>758</v>
      </c>
      <c r="E42" s="699">
        <v>0</v>
      </c>
      <c r="F42" s="699"/>
      <c r="G42" s="699"/>
      <c r="H42" s="699"/>
      <c r="I42" s="699"/>
      <c r="J42" s="699"/>
      <c r="K42" s="699"/>
      <c r="L42" s="314"/>
      <c r="M42" s="102"/>
    </row>
    <row r="43" spans="1:13" ht="17.25" customHeight="1" hidden="1">
      <c r="A43" s="8">
        <v>630</v>
      </c>
      <c r="B43" s="8">
        <v>63001</v>
      </c>
      <c r="C43" s="8">
        <v>6610</v>
      </c>
      <c r="D43" s="8" t="s">
        <v>757</v>
      </c>
      <c r="E43" s="699">
        <v>0</v>
      </c>
      <c r="F43" s="699"/>
      <c r="G43" s="699"/>
      <c r="H43" s="699"/>
      <c r="I43" s="699"/>
      <c r="J43" s="699"/>
      <c r="K43" s="699"/>
      <c r="L43" s="313"/>
      <c r="M43" s="102"/>
    </row>
    <row r="44" spans="1:13" ht="10.5" customHeight="1" hidden="1">
      <c r="A44" s="27"/>
      <c r="B44" s="27"/>
      <c r="C44" s="27"/>
      <c r="D44" s="88" t="s">
        <v>420</v>
      </c>
      <c r="E44" s="699">
        <v>0</v>
      </c>
      <c r="F44" s="699"/>
      <c r="G44" s="699"/>
      <c r="H44" s="699"/>
      <c r="I44" s="699"/>
      <c r="J44" s="699"/>
      <c r="K44" s="699"/>
      <c r="L44" s="314"/>
      <c r="M44" s="102"/>
    </row>
    <row r="45" spans="1:13" ht="15.75" customHeight="1" hidden="1">
      <c r="A45" s="27"/>
      <c r="B45" s="27"/>
      <c r="C45" s="27"/>
      <c r="D45" s="54" t="s">
        <v>765</v>
      </c>
      <c r="E45" s="699">
        <v>0</v>
      </c>
      <c r="F45" s="699"/>
      <c r="G45" s="699"/>
      <c r="H45" s="699"/>
      <c r="I45" s="699"/>
      <c r="J45" s="699"/>
      <c r="K45" s="699"/>
      <c r="L45" s="314"/>
      <c r="M45" s="102"/>
    </row>
    <row r="46" spans="1:13" ht="15.75" customHeight="1" hidden="1">
      <c r="A46" s="13" t="s">
        <v>786</v>
      </c>
      <c r="B46" s="13" t="s">
        <v>540</v>
      </c>
      <c r="C46" s="8">
        <v>2310</v>
      </c>
      <c r="D46" s="26" t="s">
        <v>76</v>
      </c>
      <c r="E46" s="707">
        <v>0</v>
      </c>
      <c r="F46" s="707"/>
      <c r="G46" s="707"/>
      <c r="H46" s="707"/>
      <c r="I46" s="707"/>
      <c r="J46" s="707"/>
      <c r="K46" s="707"/>
      <c r="L46" s="313"/>
      <c r="M46" s="102"/>
    </row>
    <row r="47" spans="1:13" ht="11.25" customHeight="1" hidden="1">
      <c r="A47" s="17"/>
      <c r="B47" s="17"/>
      <c r="C47" s="27"/>
      <c r="D47" s="87" t="s">
        <v>420</v>
      </c>
      <c r="E47" s="699">
        <v>0</v>
      </c>
      <c r="F47" s="699"/>
      <c r="G47" s="699"/>
      <c r="H47" s="699"/>
      <c r="I47" s="699"/>
      <c r="J47" s="699"/>
      <c r="K47" s="699"/>
      <c r="L47" s="314"/>
      <c r="M47" s="102"/>
    </row>
    <row r="48" spans="1:13" ht="15.75" customHeight="1" hidden="1">
      <c r="A48" s="17"/>
      <c r="B48" s="17"/>
      <c r="C48" s="27"/>
      <c r="D48" s="54" t="s">
        <v>741</v>
      </c>
      <c r="E48" s="699">
        <v>0</v>
      </c>
      <c r="F48" s="699"/>
      <c r="G48" s="699"/>
      <c r="H48" s="699"/>
      <c r="I48" s="699"/>
      <c r="J48" s="699"/>
      <c r="K48" s="699"/>
      <c r="L48" s="314"/>
      <c r="M48" s="102"/>
    </row>
    <row r="49" spans="1:13" ht="16.5" customHeight="1">
      <c r="A49" s="679">
        <v>750</v>
      </c>
      <c r="B49" s="679">
        <v>75020</v>
      </c>
      <c r="C49" s="676">
        <v>2310</v>
      </c>
      <c r="D49" s="177" t="s">
        <v>71</v>
      </c>
      <c r="E49" s="706">
        <f>E51+E52</f>
        <v>0</v>
      </c>
      <c r="F49" s="706">
        <f aca="true" t="shared" si="7" ref="F49:K49">F51+F52</f>
        <v>10000</v>
      </c>
      <c r="G49" s="706">
        <f t="shared" si="7"/>
        <v>10000</v>
      </c>
      <c r="H49" s="706">
        <f t="shared" si="7"/>
        <v>0</v>
      </c>
      <c r="I49" s="706">
        <f t="shared" si="7"/>
        <v>0</v>
      </c>
      <c r="J49" s="706">
        <f t="shared" si="7"/>
        <v>10000</v>
      </c>
      <c r="K49" s="706">
        <f t="shared" si="7"/>
        <v>0</v>
      </c>
      <c r="L49" s="313"/>
      <c r="M49" s="102"/>
    </row>
    <row r="50" spans="1:13" ht="10.5" customHeight="1">
      <c r="A50" s="2"/>
      <c r="B50" s="2"/>
      <c r="C50" s="2"/>
      <c r="D50" s="88" t="s">
        <v>420</v>
      </c>
      <c r="E50" s="708"/>
      <c r="F50" s="708"/>
      <c r="G50" s="708"/>
      <c r="H50" s="708"/>
      <c r="I50" s="708"/>
      <c r="J50" s="708"/>
      <c r="K50" s="708"/>
      <c r="L50" s="316"/>
      <c r="M50" s="102"/>
    </row>
    <row r="51" spans="1:13" ht="11.25" customHeight="1">
      <c r="A51" s="2"/>
      <c r="B51" s="2"/>
      <c r="C51" s="2">
        <v>2310</v>
      </c>
      <c r="D51" s="75" t="s">
        <v>724</v>
      </c>
      <c r="E51" s="708"/>
      <c r="F51" s="708">
        <v>5000</v>
      </c>
      <c r="G51" s="708">
        <f>F51</f>
        <v>5000</v>
      </c>
      <c r="H51" s="708"/>
      <c r="I51" s="708"/>
      <c r="J51" s="708">
        <f>F51</f>
        <v>5000</v>
      </c>
      <c r="K51" s="708"/>
      <c r="L51" s="316"/>
      <c r="M51" s="102"/>
    </row>
    <row r="52" spans="1:13" ht="12.75" customHeight="1">
      <c r="A52" s="2"/>
      <c r="B52" s="2"/>
      <c r="C52" s="2">
        <v>2310</v>
      </c>
      <c r="D52" s="75" t="s">
        <v>640</v>
      </c>
      <c r="E52" s="708">
        <v>0</v>
      </c>
      <c r="F52" s="708">
        <v>5000</v>
      </c>
      <c r="G52" s="708">
        <f>F52</f>
        <v>5000</v>
      </c>
      <c r="H52" s="708"/>
      <c r="I52" s="708"/>
      <c r="J52" s="708">
        <f>G52</f>
        <v>5000</v>
      </c>
      <c r="K52" s="708"/>
      <c r="L52" s="316"/>
      <c r="M52" s="102"/>
    </row>
    <row r="53" spans="1:13" ht="28.5" customHeight="1">
      <c r="A53" s="680">
        <v>750</v>
      </c>
      <c r="B53" s="680">
        <v>75075</v>
      </c>
      <c r="C53" s="680">
        <v>2326</v>
      </c>
      <c r="D53" s="671" t="s">
        <v>938</v>
      </c>
      <c r="E53" s="709">
        <f>E55+E56</f>
        <v>55756</v>
      </c>
      <c r="F53" s="709">
        <f aca="true" t="shared" si="8" ref="F53:K53">F57+F58+F59+F60+F61+F62+F63+F64+F65+F66+F67</f>
        <v>55756</v>
      </c>
      <c r="G53" s="709">
        <f t="shared" si="8"/>
        <v>55756</v>
      </c>
      <c r="H53" s="709">
        <f t="shared" si="8"/>
        <v>9670</v>
      </c>
      <c r="I53" s="709">
        <f t="shared" si="8"/>
        <v>1381</v>
      </c>
      <c r="J53" s="709">
        <f t="shared" si="8"/>
        <v>0</v>
      </c>
      <c r="K53" s="709">
        <f t="shared" si="8"/>
        <v>0</v>
      </c>
      <c r="L53" s="316"/>
      <c r="M53" s="102"/>
    </row>
    <row r="54" spans="1:13" ht="12" customHeight="1">
      <c r="A54" s="2"/>
      <c r="B54" s="2"/>
      <c r="C54" s="2"/>
      <c r="D54" s="75" t="s">
        <v>420</v>
      </c>
      <c r="E54" s="708"/>
      <c r="F54" s="708"/>
      <c r="G54" s="708"/>
      <c r="H54" s="708"/>
      <c r="I54" s="708"/>
      <c r="J54" s="708"/>
      <c r="K54" s="708"/>
      <c r="L54" s="316"/>
      <c r="M54" s="102"/>
    </row>
    <row r="55" spans="1:13" ht="13.5" customHeight="1">
      <c r="A55" s="2"/>
      <c r="B55" s="2"/>
      <c r="C55" s="2">
        <v>2326</v>
      </c>
      <c r="D55" s="9" t="s">
        <v>644</v>
      </c>
      <c r="E55" s="708">
        <v>27878</v>
      </c>
      <c r="F55" s="708"/>
      <c r="G55" s="708"/>
      <c r="H55" s="708"/>
      <c r="I55" s="708"/>
      <c r="J55" s="708"/>
      <c r="K55" s="708"/>
      <c r="L55" s="316"/>
      <c r="M55" s="102"/>
    </row>
    <row r="56" spans="1:13" ht="12" customHeight="1">
      <c r="A56" s="2"/>
      <c r="B56" s="2"/>
      <c r="C56" s="2">
        <v>2326</v>
      </c>
      <c r="D56" s="15" t="s">
        <v>642</v>
      </c>
      <c r="E56" s="708">
        <v>27878</v>
      </c>
      <c r="F56" s="708"/>
      <c r="G56" s="708"/>
      <c r="H56" s="708"/>
      <c r="I56" s="708"/>
      <c r="J56" s="708"/>
      <c r="K56" s="708"/>
      <c r="L56" s="316"/>
      <c r="M56" s="102"/>
    </row>
    <row r="57" spans="1:13" ht="12" customHeight="1">
      <c r="A57" s="2"/>
      <c r="B57" s="2"/>
      <c r="C57" s="2">
        <v>4016</v>
      </c>
      <c r="D57" s="15" t="s">
        <v>955</v>
      </c>
      <c r="E57" s="708"/>
      <c r="F57" s="708">
        <v>7870</v>
      </c>
      <c r="G57" s="708">
        <f>F57</f>
        <v>7870</v>
      </c>
      <c r="H57" s="708">
        <f>G57</f>
        <v>7870</v>
      </c>
      <c r="I57" s="708"/>
      <c r="J57" s="708"/>
      <c r="K57" s="708"/>
      <c r="L57" s="316"/>
      <c r="M57" s="102"/>
    </row>
    <row r="58" spans="1:13" ht="15" customHeight="1">
      <c r="A58" s="2"/>
      <c r="B58" s="2"/>
      <c r="C58" s="2">
        <v>4116</v>
      </c>
      <c r="D58" s="16" t="s">
        <v>259</v>
      </c>
      <c r="E58" s="708"/>
      <c r="F58" s="708">
        <v>1188</v>
      </c>
      <c r="G58" s="708">
        <f aca="true" t="shared" si="9" ref="G58:G67">F58</f>
        <v>1188</v>
      </c>
      <c r="H58" s="708"/>
      <c r="I58" s="708">
        <f>G58</f>
        <v>1188</v>
      </c>
      <c r="J58" s="708"/>
      <c r="K58" s="708"/>
      <c r="L58" s="316"/>
      <c r="M58" s="102"/>
    </row>
    <row r="59" spans="1:13" ht="12" customHeight="1">
      <c r="A59" s="2"/>
      <c r="B59" s="2"/>
      <c r="C59" s="2">
        <v>4126</v>
      </c>
      <c r="D59" s="15" t="s">
        <v>956</v>
      </c>
      <c r="E59" s="708"/>
      <c r="F59" s="708">
        <v>193</v>
      </c>
      <c r="G59" s="708">
        <f t="shared" si="9"/>
        <v>193</v>
      </c>
      <c r="H59" s="708"/>
      <c r="I59" s="708">
        <f>G59</f>
        <v>193</v>
      </c>
      <c r="J59" s="708"/>
      <c r="K59" s="708"/>
      <c r="L59" s="316"/>
      <c r="M59" s="102"/>
    </row>
    <row r="60" spans="1:13" ht="13.5" customHeight="1">
      <c r="A60" s="2"/>
      <c r="B60" s="2"/>
      <c r="C60" s="2">
        <v>4176</v>
      </c>
      <c r="D60" s="16" t="s">
        <v>653</v>
      </c>
      <c r="E60" s="708"/>
      <c r="F60" s="708">
        <v>1800</v>
      </c>
      <c r="G60" s="708">
        <f t="shared" si="9"/>
        <v>1800</v>
      </c>
      <c r="H60" s="708">
        <f>G60</f>
        <v>1800</v>
      </c>
      <c r="I60" s="708"/>
      <c r="J60" s="708"/>
      <c r="K60" s="708"/>
      <c r="L60" s="316"/>
      <c r="M60" s="102"/>
    </row>
    <row r="61" spans="1:13" ht="13.5" customHeight="1">
      <c r="A61" s="2"/>
      <c r="B61" s="2"/>
      <c r="C61" s="2">
        <v>4216</v>
      </c>
      <c r="D61" s="16" t="s">
        <v>15</v>
      </c>
      <c r="E61" s="708"/>
      <c r="F61" s="708">
        <v>3000</v>
      </c>
      <c r="G61" s="708">
        <f t="shared" si="9"/>
        <v>3000</v>
      </c>
      <c r="H61" s="708"/>
      <c r="I61" s="708"/>
      <c r="J61" s="708"/>
      <c r="K61" s="708"/>
      <c r="L61" s="316"/>
      <c r="M61" s="102"/>
    </row>
    <row r="62" spans="1:13" ht="12" customHeight="1">
      <c r="A62" s="2"/>
      <c r="B62" s="2"/>
      <c r="C62" s="2">
        <v>4226</v>
      </c>
      <c r="D62" s="15" t="s">
        <v>839</v>
      </c>
      <c r="E62" s="708"/>
      <c r="F62" s="708">
        <v>12295</v>
      </c>
      <c r="G62" s="708">
        <f t="shared" si="9"/>
        <v>12295</v>
      </c>
      <c r="H62" s="708"/>
      <c r="I62" s="708"/>
      <c r="J62" s="708"/>
      <c r="K62" s="708"/>
      <c r="L62" s="316"/>
      <c r="M62" s="102"/>
    </row>
    <row r="63" spans="1:13" ht="14.25" customHeight="1">
      <c r="A63" s="2"/>
      <c r="B63" s="2"/>
      <c r="C63" s="2">
        <v>4246</v>
      </c>
      <c r="D63" s="16" t="s">
        <v>957</v>
      </c>
      <c r="E63" s="708"/>
      <c r="F63" s="708">
        <v>700</v>
      </c>
      <c r="G63" s="708">
        <f t="shared" si="9"/>
        <v>700</v>
      </c>
      <c r="H63" s="708"/>
      <c r="I63" s="708"/>
      <c r="J63" s="708"/>
      <c r="K63" s="708"/>
      <c r="L63" s="316"/>
      <c r="M63" s="102"/>
    </row>
    <row r="64" spans="1:13" ht="12" customHeight="1">
      <c r="A64" s="2"/>
      <c r="B64" s="2"/>
      <c r="C64" s="2">
        <v>4306</v>
      </c>
      <c r="D64" s="15" t="s">
        <v>101</v>
      </c>
      <c r="E64" s="708"/>
      <c r="F64" s="708">
        <v>24940</v>
      </c>
      <c r="G64" s="708">
        <f t="shared" si="9"/>
        <v>24940</v>
      </c>
      <c r="H64" s="708"/>
      <c r="I64" s="708"/>
      <c r="J64" s="708"/>
      <c r="K64" s="708"/>
      <c r="L64" s="316"/>
      <c r="M64" s="102"/>
    </row>
    <row r="65" spans="1:13" ht="15" customHeight="1">
      <c r="A65" s="2"/>
      <c r="B65" s="2"/>
      <c r="C65" s="2">
        <v>4426</v>
      </c>
      <c r="D65" s="16" t="s">
        <v>768</v>
      </c>
      <c r="E65" s="708"/>
      <c r="F65" s="708">
        <v>330</v>
      </c>
      <c r="G65" s="708">
        <f t="shared" si="9"/>
        <v>330</v>
      </c>
      <c r="H65" s="708"/>
      <c r="I65" s="708"/>
      <c r="J65" s="708"/>
      <c r="K65" s="708"/>
      <c r="L65" s="316"/>
      <c r="M65" s="102"/>
    </row>
    <row r="66" spans="1:13" ht="12" customHeight="1">
      <c r="A66" s="2"/>
      <c r="B66" s="2"/>
      <c r="C66" s="2">
        <v>4436</v>
      </c>
      <c r="D66" s="15" t="s">
        <v>958</v>
      </c>
      <c r="E66" s="708"/>
      <c r="F66" s="708">
        <v>380</v>
      </c>
      <c r="G66" s="708">
        <f t="shared" si="9"/>
        <v>380</v>
      </c>
      <c r="H66" s="708"/>
      <c r="I66" s="708"/>
      <c r="J66" s="708"/>
      <c r="K66" s="708"/>
      <c r="L66" s="316"/>
      <c r="M66" s="102"/>
    </row>
    <row r="67" spans="1:13" ht="12" customHeight="1">
      <c r="A67" s="2"/>
      <c r="B67" s="2"/>
      <c r="C67" s="2">
        <v>4756</v>
      </c>
      <c r="D67" s="15" t="s">
        <v>959</v>
      </c>
      <c r="E67" s="708"/>
      <c r="F67" s="708">
        <v>3060</v>
      </c>
      <c r="G67" s="708">
        <f t="shared" si="9"/>
        <v>3060</v>
      </c>
      <c r="H67" s="708"/>
      <c r="I67" s="708"/>
      <c r="J67" s="708"/>
      <c r="K67" s="708"/>
      <c r="L67" s="316"/>
      <c r="M67" s="102"/>
    </row>
    <row r="68" spans="1:13" ht="30" customHeight="1">
      <c r="A68" s="680">
        <v>801</v>
      </c>
      <c r="B68" s="680">
        <v>80146</v>
      </c>
      <c r="C68" s="680">
        <v>2320</v>
      </c>
      <c r="D68" s="672" t="s">
        <v>231</v>
      </c>
      <c r="E68" s="709">
        <f>E70</f>
        <v>0</v>
      </c>
      <c r="F68" s="709">
        <f aca="true" t="shared" si="10" ref="F68:K68">F70</f>
        <v>12000</v>
      </c>
      <c r="G68" s="709">
        <f t="shared" si="10"/>
        <v>12000</v>
      </c>
      <c r="H68" s="709">
        <f t="shared" si="10"/>
        <v>0</v>
      </c>
      <c r="I68" s="709">
        <f t="shared" si="10"/>
        <v>0</v>
      </c>
      <c r="J68" s="709">
        <f t="shared" si="10"/>
        <v>12000</v>
      </c>
      <c r="K68" s="709">
        <f t="shared" si="10"/>
        <v>0</v>
      </c>
      <c r="L68" s="316"/>
      <c r="M68" s="102"/>
    </row>
    <row r="69" spans="1:13" ht="12.75" customHeight="1">
      <c r="A69" s="2"/>
      <c r="B69" s="2"/>
      <c r="C69" s="2"/>
      <c r="D69" s="15" t="s">
        <v>420</v>
      </c>
      <c r="E69" s="708"/>
      <c r="F69" s="708"/>
      <c r="G69" s="708"/>
      <c r="H69" s="708"/>
      <c r="I69" s="708"/>
      <c r="J69" s="708"/>
      <c r="K69" s="708"/>
      <c r="L69" s="316"/>
      <c r="M69" s="102"/>
    </row>
    <row r="70" spans="1:13" ht="15" customHeight="1">
      <c r="A70" s="2"/>
      <c r="B70" s="2"/>
      <c r="C70" s="2">
        <v>2320</v>
      </c>
      <c r="D70" s="9" t="s">
        <v>644</v>
      </c>
      <c r="E70" s="708"/>
      <c r="F70" s="708">
        <v>12000</v>
      </c>
      <c r="G70" s="708">
        <f>F70</f>
        <v>12000</v>
      </c>
      <c r="H70" s="708"/>
      <c r="I70" s="708"/>
      <c r="J70" s="708">
        <f>F70</f>
        <v>12000</v>
      </c>
      <c r="K70" s="708"/>
      <c r="L70" s="316"/>
      <c r="M70" s="102"/>
    </row>
    <row r="71" spans="1:13" ht="17.25" customHeight="1">
      <c r="A71" s="680">
        <v>851</v>
      </c>
      <c r="B71" s="680">
        <v>85111</v>
      </c>
      <c r="C71" s="680">
        <v>6619</v>
      </c>
      <c r="D71" s="671" t="s">
        <v>236</v>
      </c>
      <c r="E71" s="709">
        <f>E73+E74+E75+E76</f>
        <v>319466</v>
      </c>
      <c r="F71" s="709">
        <f aca="true" t="shared" si="11" ref="F71:K71">F73+F74+F75+F76+F77</f>
        <v>319466</v>
      </c>
      <c r="G71" s="709">
        <f t="shared" si="11"/>
        <v>0</v>
      </c>
      <c r="H71" s="709">
        <f t="shared" si="11"/>
        <v>0</v>
      </c>
      <c r="I71" s="709">
        <f t="shared" si="11"/>
        <v>0</v>
      </c>
      <c r="J71" s="709">
        <f t="shared" si="11"/>
        <v>0</v>
      </c>
      <c r="K71" s="709">
        <f t="shared" si="11"/>
        <v>319466</v>
      </c>
      <c r="L71" s="316"/>
      <c r="M71" s="102"/>
    </row>
    <row r="72" spans="1:13" ht="12" customHeight="1">
      <c r="A72" s="2"/>
      <c r="B72" s="2"/>
      <c r="C72" s="2"/>
      <c r="D72" s="9" t="s">
        <v>420</v>
      </c>
      <c r="E72" s="708"/>
      <c r="F72" s="708"/>
      <c r="G72" s="708"/>
      <c r="H72" s="708"/>
      <c r="I72" s="708"/>
      <c r="J72" s="708"/>
      <c r="K72" s="708"/>
      <c r="L72" s="316"/>
      <c r="M72" s="102"/>
    </row>
    <row r="73" spans="1:13" ht="12" customHeight="1">
      <c r="A73" s="2"/>
      <c r="B73" s="2"/>
      <c r="C73" s="2">
        <v>6619</v>
      </c>
      <c r="D73" s="75" t="s">
        <v>729</v>
      </c>
      <c r="E73" s="708">
        <v>191275</v>
      </c>
      <c r="F73" s="708"/>
      <c r="G73" s="708"/>
      <c r="H73" s="708"/>
      <c r="I73" s="708"/>
      <c r="J73" s="708"/>
      <c r="K73" s="708"/>
      <c r="L73" s="316"/>
      <c r="M73" s="102"/>
    </row>
    <row r="74" spans="1:13" ht="12" customHeight="1">
      <c r="A74" s="2"/>
      <c r="B74" s="2"/>
      <c r="C74" s="2">
        <v>6619</v>
      </c>
      <c r="D74" s="75" t="s">
        <v>724</v>
      </c>
      <c r="E74" s="708">
        <v>30093</v>
      </c>
      <c r="F74" s="708"/>
      <c r="G74" s="708"/>
      <c r="H74" s="708"/>
      <c r="I74" s="708"/>
      <c r="J74" s="708"/>
      <c r="K74" s="708"/>
      <c r="L74" s="316"/>
      <c r="M74" s="102"/>
    </row>
    <row r="75" spans="1:13" ht="12" customHeight="1">
      <c r="A75" s="2"/>
      <c r="B75" s="2"/>
      <c r="C75" s="2">
        <v>6619</v>
      </c>
      <c r="D75" s="75" t="s">
        <v>641</v>
      </c>
      <c r="E75" s="708">
        <v>60599</v>
      </c>
      <c r="F75" s="708"/>
      <c r="G75" s="708"/>
      <c r="H75" s="708"/>
      <c r="I75" s="708"/>
      <c r="J75" s="708"/>
      <c r="K75" s="708"/>
      <c r="L75" s="316"/>
      <c r="M75" s="102"/>
    </row>
    <row r="76" spans="1:13" ht="12.75" customHeight="1">
      <c r="A76" s="2"/>
      <c r="B76" s="2"/>
      <c r="C76" s="2">
        <v>6619</v>
      </c>
      <c r="D76" s="75" t="s">
        <v>725</v>
      </c>
      <c r="E76" s="708">
        <v>37499</v>
      </c>
      <c r="F76" s="708"/>
      <c r="G76" s="708"/>
      <c r="H76" s="708"/>
      <c r="I76" s="708"/>
      <c r="J76" s="708"/>
      <c r="K76" s="708"/>
      <c r="L76" s="316"/>
      <c r="M76" s="102"/>
    </row>
    <row r="77" spans="1:13" ht="12.75" customHeight="1">
      <c r="A77" s="2"/>
      <c r="B77" s="2"/>
      <c r="C77" s="2">
        <v>6059</v>
      </c>
      <c r="D77" s="75" t="s">
        <v>960</v>
      </c>
      <c r="E77" s="708"/>
      <c r="F77" s="708">
        <v>319466</v>
      </c>
      <c r="G77" s="708"/>
      <c r="H77" s="708"/>
      <c r="I77" s="708"/>
      <c r="J77" s="708"/>
      <c r="K77" s="708">
        <f>F77</f>
        <v>319466</v>
      </c>
      <c r="L77" s="316"/>
      <c r="M77" s="102"/>
    </row>
    <row r="78" spans="1:13" ht="37.5" customHeight="1">
      <c r="A78" s="680">
        <v>851</v>
      </c>
      <c r="B78" s="680">
        <v>85117</v>
      </c>
      <c r="C78" s="680">
        <v>6610</v>
      </c>
      <c r="D78" s="671" t="s">
        <v>932</v>
      </c>
      <c r="E78" s="709">
        <f>E80</f>
        <v>150000</v>
      </c>
      <c r="F78" s="709">
        <f aca="true" t="shared" si="12" ref="F78:K78">F80+F81</f>
        <v>150000</v>
      </c>
      <c r="G78" s="709">
        <f t="shared" si="12"/>
        <v>0</v>
      </c>
      <c r="H78" s="709">
        <f t="shared" si="12"/>
        <v>0</v>
      </c>
      <c r="I78" s="709">
        <f t="shared" si="12"/>
        <v>0</v>
      </c>
      <c r="J78" s="709">
        <f t="shared" si="12"/>
        <v>0</v>
      </c>
      <c r="K78" s="709">
        <f t="shared" si="12"/>
        <v>150000</v>
      </c>
      <c r="L78" s="316"/>
      <c r="M78" s="102"/>
    </row>
    <row r="79" spans="1:13" ht="10.5" customHeight="1">
      <c r="A79" s="2"/>
      <c r="B79" s="2"/>
      <c r="C79" s="2"/>
      <c r="D79" s="75" t="s">
        <v>420</v>
      </c>
      <c r="E79" s="708"/>
      <c r="F79" s="708"/>
      <c r="G79" s="708"/>
      <c r="H79" s="708"/>
      <c r="I79" s="708"/>
      <c r="J79" s="708"/>
      <c r="K79" s="708"/>
      <c r="L79" s="316"/>
      <c r="M79" s="102"/>
    </row>
    <row r="80" spans="1:13" ht="12" customHeight="1">
      <c r="A80" s="2"/>
      <c r="B80" s="2"/>
      <c r="C80" s="2">
        <v>6610</v>
      </c>
      <c r="D80" s="75" t="s">
        <v>729</v>
      </c>
      <c r="E80" s="708">
        <v>150000</v>
      </c>
      <c r="F80" s="708"/>
      <c r="G80" s="708"/>
      <c r="H80" s="708"/>
      <c r="I80" s="708"/>
      <c r="J80" s="708"/>
      <c r="K80" s="708"/>
      <c r="L80" s="316"/>
      <c r="M80" s="102"/>
    </row>
    <row r="81" spans="1:13" ht="25.5" customHeight="1">
      <c r="A81" s="2"/>
      <c r="B81" s="2"/>
      <c r="C81" s="2">
        <v>6220</v>
      </c>
      <c r="D81" s="75" t="s">
        <v>961</v>
      </c>
      <c r="E81" s="708"/>
      <c r="F81" s="708">
        <v>150000</v>
      </c>
      <c r="G81" s="708"/>
      <c r="H81" s="708"/>
      <c r="I81" s="708"/>
      <c r="J81" s="708"/>
      <c r="K81" s="708">
        <f>F81</f>
        <v>150000</v>
      </c>
      <c r="L81" s="316"/>
      <c r="M81" s="102"/>
    </row>
    <row r="82" spans="1:13" ht="26.25" customHeight="1">
      <c r="A82" s="676">
        <v>852</v>
      </c>
      <c r="B82" s="679">
        <v>85201</v>
      </c>
      <c r="C82" s="676">
        <v>2320</v>
      </c>
      <c r="D82" s="681" t="s">
        <v>86</v>
      </c>
      <c r="E82" s="706">
        <f>E84+E85+E86+E91+E92</f>
        <v>89642</v>
      </c>
      <c r="F82" s="706">
        <f aca="true" t="shared" si="13" ref="F82:K82">F84+F85+F86+F91+F92+F93+F94+F95+F96</f>
        <v>230904</v>
      </c>
      <c r="G82" s="706">
        <f t="shared" si="13"/>
        <v>230904</v>
      </c>
      <c r="H82" s="706">
        <f t="shared" si="13"/>
        <v>0</v>
      </c>
      <c r="I82" s="706">
        <f t="shared" si="13"/>
        <v>0</v>
      </c>
      <c r="J82" s="706">
        <f t="shared" si="13"/>
        <v>141262</v>
      </c>
      <c r="K82" s="706">
        <f t="shared" si="13"/>
        <v>0</v>
      </c>
      <c r="L82" s="313"/>
      <c r="M82" s="102"/>
    </row>
    <row r="83" spans="1:13" ht="10.5" customHeight="1">
      <c r="A83" s="2"/>
      <c r="B83" s="2"/>
      <c r="C83" s="2"/>
      <c r="D83" s="89" t="s">
        <v>420</v>
      </c>
      <c r="E83" s="708"/>
      <c r="F83" s="708"/>
      <c r="G83" s="708"/>
      <c r="H83" s="708"/>
      <c r="I83" s="708"/>
      <c r="J83" s="708"/>
      <c r="K83" s="708"/>
      <c r="L83" s="316"/>
      <c r="M83" s="102"/>
    </row>
    <row r="84" spans="1:13" ht="15" customHeight="1">
      <c r="A84" s="2"/>
      <c r="B84" s="2"/>
      <c r="C84" s="2">
        <v>2320</v>
      </c>
      <c r="D84" s="15" t="s">
        <v>642</v>
      </c>
      <c r="E84" s="708">
        <v>0</v>
      </c>
      <c r="F84" s="708">
        <v>53334</v>
      </c>
      <c r="G84" s="708">
        <f>F84</f>
        <v>53334</v>
      </c>
      <c r="H84" s="708"/>
      <c r="I84" s="708"/>
      <c r="J84" s="708">
        <f>G84</f>
        <v>53334</v>
      </c>
      <c r="K84" s="708"/>
      <c r="L84" s="316"/>
      <c r="M84" s="102"/>
    </row>
    <row r="85" spans="1:13" ht="15.75" customHeight="1">
      <c r="A85" s="2"/>
      <c r="B85" s="2"/>
      <c r="C85" s="2">
        <v>2320</v>
      </c>
      <c r="D85" s="15" t="s">
        <v>643</v>
      </c>
      <c r="E85" s="708">
        <v>0</v>
      </c>
      <c r="F85" s="708">
        <v>31944</v>
      </c>
      <c r="G85" s="708">
        <f aca="true" t="shared" si="14" ref="G85:G96">F85</f>
        <v>31944</v>
      </c>
      <c r="H85" s="708"/>
      <c r="I85" s="708"/>
      <c r="J85" s="708">
        <f aca="true" t="shared" si="15" ref="J85:J92">G85</f>
        <v>31944</v>
      </c>
      <c r="K85" s="708"/>
      <c r="L85" s="316"/>
      <c r="M85" s="102"/>
    </row>
    <row r="86" spans="1:13" ht="15" customHeight="1">
      <c r="A86" s="2"/>
      <c r="B86" s="2"/>
      <c r="C86" s="2">
        <v>2320</v>
      </c>
      <c r="D86" s="9" t="s">
        <v>644</v>
      </c>
      <c r="E86" s="708">
        <v>35857</v>
      </c>
      <c r="F86" s="708">
        <v>55984</v>
      </c>
      <c r="G86" s="708">
        <f t="shared" si="14"/>
        <v>55984</v>
      </c>
      <c r="H86" s="708"/>
      <c r="I86" s="708"/>
      <c r="J86" s="708">
        <f t="shared" si="15"/>
        <v>55984</v>
      </c>
      <c r="K86" s="708"/>
      <c r="L86" s="316"/>
      <c r="M86" s="102"/>
    </row>
    <row r="87" spans="1:13" ht="25.5" customHeight="1" hidden="1">
      <c r="A87" s="4">
        <v>854</v>
      </c>
      <c r="B87" s="4">
        <v>85417</v>
      </c>
      <c r="C87" s="8">
        <v>2310</v>
      </c>
      <c r="D87" s="3" t="s">
        <v>421</v>
      </c>
      <c r="E87" s="707">
        <v>0</v>
      </c>
      <c r="F87" s="707"/>
      <c r="G87" s="708">
        <f t="shared" si="14"/>
        <v>0</v>
      </c>
      <c r="H87" s="707"/>
      <c r="I87" s="707"/>
      <c r="J87" s="708">
        <f t="shared" si="15"/>
        <v>0</v>
      </c>
      <c r="K87" s="707"/>
      <c r="L87" s="313"/>
      <c r="M87" s="102"/>
    </row>
    <row r="88" spans="1:13" ht="7.5" customHeight="1" hidden="1">
      <c r="A88" s="5"/>
      <c r="B88" s="5"/>
      <c r="C88" s="2"/>
      <c r="D88" s="81" t="s">
        <v>420</v>
      </c>
      <c r="E88" s="708"/>
      <c r="F88" s="708"/>
      <c r="G88" s="708">
        <f t="shared" si="14"/>
        <v>0</v>
      </c>
      <c r="H88" s="708"/>
      <c r="I88" s="708"/>
      <c r="J88" s="708">
        <f t="shared" si="15"/>
        <v>0</v>
      </c>
      <c r="K88" s="708"/>
      <c r="L88" s="316"/>
      <c r="M88" s="102"/>
    </row>
    <row r="89" spans="1:13" ht="18" customHeight="1" hidden="1">
      <c r="A89" s="5"/>
      <c r="B89" s="5"/>
      <c r="C89" s="2"/>
      <c r="D89" s="28" t="s">
        <v>422</v>
      </c>
      <c r="E89" s="708">
        <v>0</v>
      </c>
      <c r="F89" s="708"/>
      <c r="G89" s="708">
        <f t="shared" si="14"/>
        <v>0</v>
      </c>
      <c r="H89" s="708"/>
      <c r="I89" s="708"/>
      <c r="J89" s="708">
        <f t="shared" si="15"/>
        <v>0</v>
      </c>
      <c r="K89" s="708"/>
      <c r="L89" s="316"/>
      <c r="M89" s="102"/>
    </row>
    <row r="90" spans="1:13" ht="15" customHeight="1" hidden="1">
      <c r="A90" s="5"/>
      <c r="B90" s="5"/>
      <c r="C90" s="2"/>
      <c r="D90" s="28" t="s">
        <v>423</v>
      </c>
      <c r="E90" s="708">
        <v>0</v>
      </c>
      <c r="F90" s="708"/>
      <c r="G90" s="708">
        <f t="shared" si="14"/>
        <v>0</v>
      </c>
      <c r="H90" s="708"/>
      <c r="I90" s="708"/>
      <c r="J90" s="708">
        <f t="shared" si="15"/>
        <v>0</v>
      </c>
      <c r="K90" s="708"/>
      <c r="L90" s="316"/>
      <c r="M90" s="102"/>
    </row>
    <row r="91" spans="1:13" ht="15" customHeight="1">
      <c r="A91" s="5"/>
      <c r="B91" s="5"/>
      <c r="C91" s="2">
        <v>2320</v>
      </c>
      <c r="D91" s="28" t="s">
        <v>646</v>
      </c>
      <c r="E91" s="708">
        <v>17928</v>
      </c>
      <c r="F91" s="708"/>
      <c r="G91" s="708">
        <f t="shared" si="14"/>
        <v>0</v>
      </c>
      <c r="H91" s="708"/>
      <c r="I91" s="708"/>
      <c r="J91" s="708">
        <f t="shared" si="15"/>
        <v>0</v>
      </c>
      <c r="K91" s="708"/>
      <c r="L91" s="316"/>
      <c r="M91" s="102"/>
    </row>
    <row r="92" spans="1:13" ht="15" customHeight="1">
      <c r="A92" s="5"/>
      <c r="B92" s="5"/>
      <c r="C92" s="2">
        <v>2320</v>
      </c>
      <c r="D92" s="28" t="s">
        <v>645</v>
      </c>
      <c r="E92" s="708">
        <v>35857</v>
      </c>
      <c r="F92" s="708"/>
      <c r="G92" s="708">
        <f t="shared" si="14"/>
        <v>0</v>
      </c>
      <c r="H92" s="708"/>
      <c r="I92" s="708"/>
      <c r="J92" s="708">
        <f t="shared" si="15"/>
        <v>0</v>
      </c>
      <c r="K92" s="708"/>
      <c r="L92" s="316"/>
      <c r="M92" s="102"/>
    </row>
    <row r="93" spans="1:13" ht="15" customHeight="1">
      <c r="A93" s="5"/>
      <c r="B93" s="5"/>
      <c r="C93" s="2">
        <v>3110</v>
      </c>
      <c r="D93" s="28" t="s">
        <v>250</v>
      </c>
      <c r="E93" s="708"/>
      <c r="F93" s="708">
        <v>24484</v>
      </c>
      <c r="G93" s="708">
        <f t="shared" si="14"/>
        <v>24484</v>
      </c>
      <c r="H93" s="708"/>
      <c r="I93" s="708"/>
      <c r="J93" s="708"/>
      <c r="K93" s="708"/>
      <c r="L93" s="316"/>
      <c r="M93" s="102"/>
    </row>
    <row r="94" spans="1:13" ht="24" customHeight="1">
      <c r="A94" s="5"/>
      <c r="B94" s="5"/>
      <c r="C94" s="2">
        <v>4210</v>
      </c>
      <c r="D94" s="28" t="s">
        <v>15</v>
      </c>
      <c r="E94" s="708"/>
      <c r="F94" s="708">
        <v>14972</v>
      </c>
      <c r="G94" s="708">
        <f t="shared" si="14"/>
        <v>14972</v>
      </c>
      <c r="H94" s="708"/>
      <c r="I94" s="708"/>
      <c r="J94" s="708"/>
      <c r="K94" s="708"/>
      <c r="L94" s="316"/>
      <c r="M94" s="102"/>
    </row>
    <row r="95" spans="1:13" ht="15" customHeight="1">
      <c r="A95" s="5"/>
      <c r="B95" s="5"/>
      <c r="C95" s="2">
        <v>4220</v>
      </c>
      <c r="D95" s="28" t="s">
        <v>839</v>
      </c>
      <c r="E95" s="708"/>
      <c r="F95" s="708">
        <v>22601</v>
      </c>
      <c r="G95" s="708">
        <f t="shared" si="14"/>
        <v>22601</v>
      </c>
      <c r="H95" s="708"/>
      <c r="I95" s="708"/>
      <c r="J95" s="708"/>
      <c r="K95" s="708"/>
      <c r="L95" s="316"/>
      <c r="M95" s="102"/>
    </row>
    <row r="96" spans="1:13" ht="15" customHeight="1">
      <c r="A96" s="5"/>
      <c r="B96" s="5"/>
      <c r="C96" s="2">
        <v>4260</v>
      </c>
      <c r="D96" s="28" t="s">
        <v>99</v>
      </c>
      <c r="E96" s="708"/>
      <c r="F96" s="708">
        <v>27585</v>
      </c>
      <c r="G96" s="708">
        <f t="shared" si="14"/>
        <v>27585</v>
      </c>
      <c r="H96" s="708"/>
      <c r="I96" s="708"/>
      <c r="J96" s="708"/>
      <c r="K96" s="708"/>
      <c r="L96" s="316"/>
      <c r="M96" s="102"/>
    </row>
    <row r="97" spans="1:13" ht="21.75" customHeight="1">
      <c r="A97" s="674">
        <v>852</v>
      </c>
      <c r="B97" s="674">
        <v>85204</v>
      </c>
      <c r="C97" s="676"/>
      <c r="D97" s="177" t="s">
        <v>411</v>
      </c>
      <c r="E97" s="706">
        <f>E99+E100+E101+E102+E103+E104</f>
        <v>65041</v>
      </c>
      <c r="F97" s="706">
        <f>F99+F100+F101+F102+F103+F104+F109</f>
        <v>88040</v>
      </c>
      <c r="G97" s="706">
        <f>G99+G100+G101+G102+G103+G104</f>
        <v>22999</v>
      </c>
      <c r="H97" s="706">
        <f>H99+H100+H101+H102+H103+H104</f>
        <v>0</v>
      </c>
      <c r="I97" s="706">
        <f>I99+I100+I101+I102+I103+I104</f>
        <v>0</v>
      </c>
      <c r="J97" s="706">
        <f>J99+J100+J101+J102+J103+J104</f>
        <v>22999</v>
      </c>
      <c r="K97" s="706">
        <f>K99+K100+K101+K102+K103+K104</f>
        <v>0</v>
      </c>
      <c r="L97" s="313"/>
      <c r="M97" s="101"/>
    </row>
    <row r="98" spans="1:13" ht="11.25" customHeight="1">
      <c r="A98" s="5"/>
      <c r="B98" s="5"/>
      <c r="C98" s="2"/>
      <c r="D98" s="28" t="s">
        <v>420</v>
      </c>
      <c r="E98" s="708"/>
      <c r="F98" s="708"/>
      <c r="G98" s="708"/>
      <c r="H98" s="708"/>
      <c r="I98" s="708"/>
      <c r="J98" s="708"/>
      <c r="K98" s="708"/>
      <c r="L98" s="316"/>
      <c r="M98" s="102"/>
    </row>
    <row r="99" spans="1:13" ht="11.25" customHeight="1">
      <c r="A99" s="5"/>
      <c r="B99" s="5"/>
      <c r="C99" s="2">
        <v>2310</v>
      </c>
      <c r="D99" s="28" t="s">
        <v>939</v>
      </c>
      <c r="E99" s="708">
        <v>28035</v>
      </c>
      <c r="F99" s="708">
        <v>0</v>
      </c>
      <c r="G99" s="708"/>
      <c r="H99" s="708"/>
      <c r="I99" s="708"/>
      <c r="J99" s="708"/>
      <c r="K99" s="708"/>
      <c r="L99" s="316"/>
      <c r="M99" s="102"/>
    </row>
    <row r="100" spans="1:13" ht="15" customHeight="1">
      <c r="A100" s="5"/>
      <c r="B100" s="5"/>
      <c r="C100" s="2">
        <v>2310</v>
      </c>
      <c r="D100" s="28" t="s">
        <v>726</v>
      </c>
      <c r="E100" s="708">
        <v>0</v>
      </c>
      <c r="F100" s="708">
        <v>4394</v>
      </c>
      <c r="G100" s="708">
        <f>F100</f>
        <v>4394</v>
      </c>
      <c r="H100" s="708"/>
      <c r="I100" s="708"/>
      <c r="J100" s="708">
        <f>G100</f>
        <v>4394</v>
      </c>
      <c r="K100" s="708"/>
      <c r="L100" s="316"/>
      <c r="M100" s="102"/>
    </row>
    <row r="101" spans="1:13" ht="14.25" customHeight="1">
      <c r="A101" s="5"/>
      <c r="B101" s="5"/>
      <c r="C101" s="2">
        <v>2320</v>
      </c>
      <c r="D101" s="28" t="s">
        <v>727</v>
      </c>
      <c r="E101" s="708">
        <v>19764</v>
      </c>
      <c r="F101" s="708">
        <v>12676</v>
      </c>
      <c r="G101" s="708">
        <f aca="true" t="shared" si="16" ref="G101:G109">F101</f>
        <v>12676</v>
      </c>
      <c r="H101" s="708"/>
      <c r="I101" s="708"/>
      <c r="J101" s="708">
        <f>G101</f>
        <v>12676</v>
      </c>
      <c r="K101" s="708"/>
      <c r="L101" s="316"/>
      <c r="M101" s="102"/>
    </row>
    <row r="102" spans="1:13" ht="14.25" customHeight="1">
      <c r="A102" s="5"/>
      <c r="B102" s="5"/>
      <c r="C102" s="2">
        <v>2320</v>
      </c>
      <c r="D102" s="28" t="s">
        <v>639</v>
      </c>
      <c r="E102" s="708">
        <v>9336</v>
      </c>
      <c r="F102" s="708">
        <v>0</v>
      </c>
      <c r="G102" s="708">
        <f t="shared" si="16"/>
        <v>0</v>
      </c>
      <c r="H102" s="708"/>
      <c r="I102" s="708"/>
      <c r="J102" s="708">
        <f>G102</f>
        <v>0</v>
      </c>
      <c r="K102" s="708"/>
      <c r="L102" s="316"/>
      <c r="M102" s="102"/>
    </row>
    <row r="103" spans="1:13" ht="14.25" customHeight="1">
      <c r="A103" s="5"/>
      <c r="B103" s="5"/>
      <c r="C103" s="2">
        <v>2320</v>
      </c>
      <c r="D103" s="28" t="s">
        <v>940</v>
      </c>
      <c r="E103" s="708">
        <v>0</v>
      </c>
      <c r="F103" s="708">
        <v>5929</v>
      </c>
      <c r="G103" s="708">
        <f>F103</f>
        <v>5929</v>
      </c>
      <c r="H103" s="708"/>
      <c r="I103" s="708"/>
      <c r="J103" s="708">
        <f>F103</f>
        <v>5929</v>
      </c>
      <c r="K103" s="708"/>
      <c r="L103" s="316"/>
      <c r="M103" s="102"/>
    </row>
    <row r="104" spans="1:13" ht="15" customHeight="1">
      <c r="A104" s="5"/>
      <c r="B104" s="5"/>
      <c r="C104" s="2">
        <v>2320</v>
      </c>
      <c r="D104" s="28" t="s">
        <v>728</v>
      </c>
      <c r="E104" s="708">
        <v>7906</v>
      </c>
      <c r="F104" s="708">
        <v>0</v>
      </c>
      <c r="G104" s="708">
        <f t="shared" si="16"/>
        <v>0</v>
      </c>
      <c r="H104" s="708"/>
      <c r="I104" s="708"/>
      <c r="J104" s="708">
        <f>G104</f>
        <v>0</v>
      </c>
      <c r="K104" s="708"/>
      <c r="L104" s="316"/>
      <c r="M104" s="102"/>
    </row>
    <row r="105" spans="1:13" ht="12" customHeight="1" hidden="1">
      <c r="A105" s="5"/>
      <c r="B105" s="5"/>
      <c r="C105" s="2"/>
      <c r="D105" s="28" t="s">
        <v>424</v>
      </c>
      <c r="E105" s="708">
        <v>0</v>
      </c>
      <c r="F105" s="708"/>
      <c r="G105" s="708">
        <f t="shared" si="16"/>
        <v>0</v>
      </c>
      <c r="H105" s="708"/>
      <c r="I105" s="708"/>
      <c r="J105" s="708"/>
      <c r="K105" s="708"/>
      <c r="L105" s="316"/>
      <c r="M105" s="102"/>
    </row>
    <row r="106" spans="1:13" ht="15" customHeight="1" hidden="1">
      <c r="A106" s="4">
        <v>750</v>
      </c>
      <c r="B106" s="4">
        <v>75018</v>
      </c>
      <c r="C106" s="8">
        <v>2330</v>
      </c>
      <c r="D106" s="29" t="s">
        <v>742</v>
      </c>
      <c r="E106" s="707">
        <v>0</v>
      </c>
      <c r="F106" s="707"/>
      <c r="G106" s="708">
        <f t="shared" si="16"/>
        <v>0</v>
      </c>
      <c r="H106" s="707"/>
      <c r="I106" s="707"/>
      <c r="J106" s="707"/>
      <c r="K106" s="707"/>
      <c r="L106" s="313"/>
      <c r="M106" s="102"/>
    </row>
    <row r="107" spans="1:13" ht="10.5" customHeight="1" hidden="1">
      <c r="A107" s="10"/>
      <c r="B107" s="10"/>
      <c r="C107" s="27"/>
      <c r="D107" s="90" t="s">
        <v>420</v>
      </c>
      <c r="E107" s="699"/>
      <c r="F107" s="699"/>
      <c r="G107" s="708">
        <f t="shared" si="16"/>
        <v>0</v>
      </c>
      <c r="H107" s="699"/>
      <c r="I107" s="699"/>
      <c r="J107" s="699"/>
      <c r="K107" s="699"/>
      <c r="L107" s="314"/>
      <c r="M107" s="102"/>
    </row>
    <row r="108" spans="1:13" ht="24.75" customHeight="1" hidden="1">
      <c r="A108" s="10"/>
      <c r="B108" s="10"/>
      <c r="C108" s="27"/>
      <c r="D108" s="75" t="s">
        <v>747</v>
      </c>
      <c r="E108" s="699">
        <v>0</v>
      </c>
      <c r="F108" s="699"/>
      <c r="G108" s="708">
        <f t="shared" si="16"/>
        <v>0</v>
      </c>
      <c r="H108" s="699"/>
      <c r="I108" s="699"/>
      <c r="J108" s="699"/>
      <c r="K108" s="699"/>
      <c r="L108" s="314"/>
      <c r="M108" s="102"/>
    </row>
    <row r="109" spans="1:13" ht="21" customHeight="1">
      <c r="A109" s="10"/>
      <c r="B109" s="10"/>
      <c r="C109" s="27">
        <v>3110</v>
      </c>
      <c r="D109" s="75" t="s">
        <v>250</v>
      </c>
      <c r="E109" s="699"/>
      <c r="F109" s="699">
        <v>65041</v>
      </c>
      <c r="G109" s="708">
        <f t="shared" si="16"/>
        <v>65041</v>
      </c>
      <c r="H109" s="699"/>
      <c r="I109" s="699"/>
      <c r="J109" s="699"/>
      <c r="K109" s="699"/>
      <c r="L109" s="314"/>
      <c r="M109" s="102"/>
    </row>
    <row r="110" spans="1:13" ht="24.75" customHeight="1">
      <c r="A110" s="674">
        <v>853</v>
      </c>
      <c r="B110" s="674">
        <v>85311</v>
      </c>
      <c r="C110" s="676">
        <v>2310</v>
      </c>
      <c r="D110" s="177" t="s">
        <v>214</v>
      </c>
      <c r="E110" s="706">
        <f>E112</f>
        <v>0</v>
      </c>
      <c r="F110" s="706">
        <f aca="true" t="shared" si="17" ref="F110:K110">F112</f>
        <v>26082</v>
      </c>
      <c r="G110" s="706">
        <f t="shared" si="17"/>
        <v>26082</v>
      </c>
      <c r="H110" s="706">
        <f t="shared" si="17"/>
        <v>0</v>
      </c>
      <c r="I110" s="706">
        <f t="shared" si="17"/>
        <v>0</v>
      </c>
      <c r="J110" s="706">
        <f t="shared" si="17"/>
        <v>26082</v>
      </c>
      <c r="K110" s="706">
        <f t="shared" si="17"/>
        <v>0</v>
      </c>
      <c r="L110" s="313"/>
      <c r="M110" s="102"/>
    </row>
    <row r="111" spans="1:13" ht="11.25" customHeight="1">
      <c r="A111" s="10"/>
      <c r="B111" s="10"/>
      <c r="C111" s="27"/>
      <c r="D111" s="75" t="s">
        <v>420</v>
      </c>
      <c r="E111" s="699"/>
      <c r="F111" s="699"/>
      <c r="G111" s="699"/>
      <c r="H111" s="699"/>
      <c r="I111" s="699"/>
      <c r="J111" s="699"/>
      <c r="K111" s="699"/>
      <c r="L111" s="314"/>
      <c r="M111" s="102"/>
    </row>
    <row r="112" spans="1:13" ht="15.75" customHeight="1">
      <c r="A112" s="10"/>
      <c r="B112" s="10"/>
      <c r="C112" s="27">
        <v>2310</v>
      </c>
      <c r="D112" s="176" t="s">
        <v>215</v>
      </c>
      <c r="E112" s="699">
        <v>0</v>
      </c>
      <c r="F112" s="699">
        <v>26082</v>
      </c>
      <c r="G112" s="699">
        <f>F112</f>
        <v>26082</v>
      </c>
      <c r="H112" s="699"/>
      <c r="I112" s="699"/>
      <c r="J112" s="699">
        <f>G112</f>
        <v>26082</v>
      </c>
      <c r="K112" s="699"/>
      <c r="L112" s="314"/>
      <c r="M112" s="102"/>
    </row>
    <row r="113" spans="1:13" ht="19.5" customHeight="1">
      <c r="A113" s="674">
        <v>854</v>
      </c>
      <c r="B113" s="674">
        <v>85417</v>
      </c>
      <c r="C113" s="676">
        <v>2310</v>
      </c>
      <c r="D113" s="177" t="s">
        <v>731</v>
      </c>
      <c r="E113" s="706">
        <f>E115</f>
        <v>0</v>
      </c>
      <c r="F113" s="706">
        <f aca="true" t="shared" si="18" ref="F113:K113">F115</f>
        <v>1500</v>
      </c>
      <c r="G113" s="706">
        <f t="shared" si="18"/>
        <v>1500</v>
      </c>
      <c r="H113" s="706">
        <f t="shared" si="18"/>
        <v>0</v>
      </c>
      <c r="I113" s="706">
        <f t="shared" si="18"/>
        <v>0</v>
      </c>
      <c r="J113" s="706">
        <f t="shared" si="18"/>
        <v>1500</v>
      </c>
      <c r="K113" s="706">
        <f t="shared" si="18"/>
        <v>0</v>
      </c>
      <c r="L113" s="313"/>
      <c r="M113" s="102"/>
    </row>
    <row r="114" spans="1:13" ht="10.5" customHeight="1">
      <c r="A114" s="10"/>
      <c r="B114" s="10"/>
      <c r="C114" s="27"/>
      <c r="D114" s="75" t="s">
        <v>420</v>
      </c>
      <c r="E114" s="699"/>
      <c r="F114" s="699"/>
      <c r="G114" s="699"/>
      <c r="H114" s="699"/>
      <c r="I114" s="699"/>
      <c r="J114" s="699"/>
      <c r="K114" s="699"/>
      <c r="L114" s="314"/>
      <c r="M114" s="102"/>
    </row>
    <row r="115" spans="1:13" ht="15.75" customHeight="1">
      <c r="A115" s="10"/>
      <c r="B115" s="10"/>
      <c r="C115" s="27">
        <v>2310</v>
      </c>
      <c r="D115" s="75" t="s">
        <v>725</v>
      </c>
      <c r="E115" s="699">
        <v>0</v>
      </c>
      <c r="F115" s="699">
        <v>1500</v>
      </c>
      <c r="G115" s="699">
        <f>F115</f>
        <v>1500</v>
      </c>
      <c r="H115" s="699"/>
      <c r="I115" s="699"/>
      <c r="J115" s="699">
        <f>G115</f>
        <v>1500</v>
      </c>
      <c r="K115" s="699"/>
      <c r="L115" s="314"/>
      <c r="M115" s="102"/>
    </row>
    <row r="116" spans="1:13" ht="25.5" customHeight="1">
      <c r="A116" s="674">
        <v>921</v>
      </c>
      <c r="B116" s="674">
        <v>92116</v>
      </c>
      <c r="C116" s="676">
        <v>2310</v>
      </c>
      <c r="D116" s="177" t="s">
        <v>425</v>
      </c>
      <c r="E116" s="706">
        <v>0</v>
      </c>
      <c r="F116" s="706">
        <f aca="true" t="shared" si="19" ref="F116:K116">F118</f>
        <v>33000</v>
      </c>
      <c r="G116" s="706">
        <f t="shared" si="19"/>
        <v>33000</v>
      </c>
      <c r="H116" s="706">
        <f t="shared" si="19"/>
        <v>0</v>
      </c>
      <c r="I116" s="706">
        <f t="shared" si="19"/>
        <v>0</v>
      </c>
      <c r="J116" s="706">
        <f t="shared" si="19"/>
        <v>33000</v>
      </c>
      <c r="K116" s="706">
        <f t="shared" si="19"/>
        <v>0</v>
      </c>
      <c r="L116" s="313"/>
      <c r="M116" s="102"/>
    </row>
    <row r="117" spans="1:13" ht="9" customHeight="1">
      <c r="A117" s="5"/>
      <c r="B117" s="5"/>
      <c r="C117" s="2"/>
      <c r="D117" s="91" t="s">
        <v>420</v>
      </c>
      <c r="E117" s="708"/>
      <c r="F117" s="708"/>
      <c r="G117" s="708"/>
      <c r="H117" s="708"/>
      <c r="I117" s="708"/>
      <c r="J117" s="708"/>
      <c r="K117" s="708"/>
      <c r="L117" s="316"/>
      <c r="M117" s="102"/>
    </row>
    <row r="118" spans="1:13" ht="12.75" customHeight="1">
      <c r="A118" s="5"/>
      <c r="B118" s="5"/>
      <c r="C118" s="2">
        <v>2310</v>
      </c>
      <c r="D118" s="176" t="s">
        <v>215</v>
      </c>
      <c r="E118" s="708">
        <v>0</v>
      </c>
      <c r="F118" s="708">
        <v>33000</v>
      </c>
      <c r="G118" s="708">
        <f>F118</f>
        <v>33000</v>
      </c>
      <c r="H118" s="708"/>
      <c r="I118" s="708"/>
      <c r="J118" s="708">
        <f>G118</f>
        <v>33000</v>
      </c>
      <c r="K118" s="708"/>
      <c r="L118" s="316"/>
      <c r="M118" s="102"/>
    </row>
    <row r="119" spans="1:13" ht="15" customHeight="1" hidden="1">
      <c r="A119" s="4">
        <v>921</v>
      </c>
      <c r="B119" s="4">
        <v>92195</v>
      </c>
      <c r="C119" s="8">
        <v>2310</v>
      </c>
      <c r="D119" s="29" t="s">
        <v>76</v>
      </c>
      <c r="E119" s="707">
        <f>E121</f>
        <v>0</v>
      </c>
      <c r="F119" s="707"/>
      <c r="G119" s="707"/>
      <c r="H119" s="707"/>
      <c r="I119" s="707"/>
      <c r="J119" s="707"/>
      <c r="K119" s="707"/>
      <c r="L119" s="313"/>
      <c r="M119" s="102"/>
    </row>
    <row r="120" spans="1:13" ht="10.5" customHeight="1" hidden="1">
      <c r="A120" s="5"/>
      <c r="B120" s="5"/>
      <c r="C120" s="2"/>
      <c r="D120" s="90" t="s">
        <v>420</v>
      </c>
      <c r="E120" s="708"/>
      <c r="F120" s="708"/>
      <c r="G120" s="708"/>
      <c r="H120" s="708"/>
      <c r="I120" s="708"/>
      <c r="J120" s="708"/>
      <c r="K120" s="708"/>
      <c r="L120" s="316"/>
      <c r="M120" s="102"/>
    </row>
    <row r="121" spans="1:13" ht="15" customHeight="1" hidden="1">
      <c r="A121" s="5"/>
      <c r="B121" s="5"/>
      <c r="C121" s="2"/>
      <c r="D121" s="28" t="s">
        <v>765</v>
      </c>
      <c r="E121" s="708">
        <v>0</v>
      </c>
      <c r="F121" s="708"/>
      <c r="G121" s="708"/>
      <c r="H121" s="708"/>
      <c r="I121" s="708"/>
      <c r="J121" s="708"/>
      <c r="K121" s="708"/>
      <c r="L121" s="316"/>
      <c r="M121" s="102"/>
    </row>
    <row r="122" spans="1:13" ht="21" customHeight="1">
      <c r="A122" s="109"/>
      <c r="B122" s="109"/>
      <c r="C122" s="108"/>
      <c r="D122" s="110" t="s">
        <v>629</v>
      </c>
      <c r="E122" s="705">
        <f>E8+E17</f>
        <v>1116312</v>
      </c>
      <c r="F122" s="705">
        <f aca="true" t="shared" si="20" ref="F122:K122">F8+F17</f>
        <v>1367855</v>
      </c>
      <c r="G122" s="705">
        <f t="shared" si="20"/>
        <v>396941</v>
      </c>
      <c r="H122" s="705">
        <f t="shared" si="20"/>
        <v>9670</v>
      </c>
      <c r="I122" s="705">
        <f t="shared" si="20"/>
        <v>1381</v>
      </c>
      <c r="J122" s="705">
        <f t="shared" si="20"/>
        <v>251543</v>
      </c>
      <c r="K122" s="705">
        <f t="shared" si="20"/>
        <v>905873</v>
      </c>
      <c r="L122" s="313"/>
      <c r="M122" s="313"/>
    </row>
    <row r="123" spans="12:13" ht="10.5" customHeight="1" hidden="1">
      <c r="L123" s="102"/>
      <c r="M123" s="102"/>
    </row>
    <row r="124" spans="1:13" ht="15" customHeight="1">
      <c r="A124" s="759" t="s">
        <v>941</v>
      </c>
      <c r="B124" s="759"/>
      <c r="C124" s="759"/>
      <c r="D124" s="759"/>
      <c r="E124" s="759"/>
      <c r="F124" s="759"/>
      <c r="G124" s="759"/>
      <c r="H124" s="759"/>
      <c r="I124" s="759"/>
      <c r="J124" s="759"/>
      <c r="K124" s="759"/>
      <c r="L124" s="317"/>
      <c r="M124" s="102"/>
    </row>
    <row r="125" spans="1:13" ht="15" customHeight="1">
      <c r="A125" s="49"/>
      <c r="B125" s="49"/>
      <c r="C125" s="49"/>
      <c r="D125" s="49" t="s">
        <v>216</v>
      </c>
      <c r="E125" s="49"/>
      <c r="F125" s="49"/>
      <c r="G125" s="49"/>
      <c r="H125" s="49"/>
      <c r="I125" s="78" t="s">
        <v>942</v>
      </c>
      <c r="J125" s="78"/>
      <c r="K125" s="78"/>
      <c r="L125" s="318"/>
      <c r="M125" s="102"/>
    </row>
    <row r="126" spans="1:13" ht="7.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318"/>
      <c r="M126" s="102"/>
    </row>
    <row r="127" spans="1:12" ht="14.25" customHeight="1">
      <c r="A127" s="49"/>
      <c r="B127" s="49"/>
      <c r="C127" s="49"/>
      <c r="D127" s="49"/>
      <c r="E127" s="49"/>
      <c r="F127" s="49"/>
      <c r="G127" s="49"/>
      <c r="H127" s="49"/>
      <c r="I127" s="773" t="s">
        <v>825</v>
      </c>
      <c r="J127" s="773"/>
      <c r="K127" s="49"/>
      <c r="L127" s="49"/>
    </row>
    <row r="128" spans="1:12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2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3.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8" customHeight="1">
      <c r="A132" s="947"/>
      <c r="B132" s="948"/>
      <c r="C132" s="948"/>
      <c r="D132" s="948"/>
      <c r="E132" s="948"/>
      <c r="F132" s="948"/>
      <c r="G132" s="948"/>
      <c r="H132" s="948"/>
      <c r="I132" s="948"/>
      <c r="J132" s="948"/>
      <c r="K132" s="948"/>
      <c r="L132" s="246"/>
    </row>
    <row r="133" spans="1:12" ht="14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4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5" customHeight="1">
      <c r="A135" s="1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3.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24.75" customHeight="1">
      <c r="A140" s="949"/>
      <c r="B140" s="949"/>
      <c r="C140" s="949"/>
      <c r="D140" s="949"/>
      <c r="E140" s="949"/>
      <c r="F140" s="949"/>
      <c r="G140" s="949"/>
      <c r="H140" s="949"/>
      <c r="I140" s="949"/>
      <c r="J140" s="949"/>
      <c r="K140" s="949"/>
      <c r="L140" s="247"/>
    </row>
    <row r="141" spans="1:12" ht="54.75" customHeight="1">
      <c r="A141" s="949"/>
      <c r="B141" s="949"/>
      <c r="C141" s="949"/>
      <c r="D141" s="949"/>
      <c r="E141" s="949"/>
      <c r="F141" s="949"/>
      <c r="G141" s="949"/>
      <c r="H141" s="949"/>
      <c r="I141" s="949"/>
      <c r="J141" s="949"/>
      <c r="K141" s="949"/>
      <c r="L141" s="247"/>
    </row>
    <row r="142" spans="1:12" ht="18" customHeight="1" hidden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5.75" customHeight="1" hidden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47.25" customHeight="1">
      <c r="A145" s="951"/>
      <c r="B145" s="951"/>
      <c r="C145" s="951"/>
      <c r="D145" s="951"/>
      <c r="E145" s="951"/>
      <c r="F145" s="951"/>
      <c r="G145" s="951"/>
      <c r="H145" s="951"/>
      <c r="I145" s="951"/>
      <c r="J145" s="951"/>
      <c r="K145" s="951"/>
      <c r="L145" s="248"/>
    </row>
    <row r="146" spans="1:12" ht="26.25" customHeight="1">
      <c r="A146" s="949"/>
      <c r="B146" s="949"/>
      <c r="C146" s="949"/>
      <c r="D146" s="949"/>
      <c r="E146" s="949"/>
      <c r="F146" s="949"/>
      <c r="G146" s="949"/>
      <c r="H146" s="949"/>
      <c r="I146" s="949"/>
      <c r="J146" s="949"/>
      <c r="K146" s="949"/>
      <c r="L146" s="247"/>
    </row>
    <row r="147" spans="1:12" ht="16.5" customHeight="1">
      <c r="A147" s="1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5" customHeight="1">
      <c r="A148" s="949"/>
      <c r="B148" s="949"/>
      <c r="C148" s="949"/>
      <c r="D148" s="949"/>
      <c r="E148" s="949"/>
      <c r="F148" s="949"/>
      <c r="G148" s="949"/>
      <c r="H148" s="949"/>
      <c r="I148" s="949"/>
      <c r="J148" s="949"/>
      <c r="K148" s="949"/>
      <c r="L148" s="247"/>
    </row>
    <row r="149" spans="1:12" ht="37.5" customHeight="1">
      <c r="A149" s="949"/>
      <c r="B149" s="949"/>
      <c r="C149" s="949"/>
      <c r="D149" s="949"/>
      <c r="E149" s="949"/>
      <c r="F149" s="949"/>
      <c r="G149" s="949"/>
      <c r="H149" s="949"/>
      <c r="I149" s="949"/>
      <c r="J149" s="949"/>
      <c r="K149" s="949"/>
      <c r="L149" s="247"/>
    </row>
    <row r="150" spans="1:12" ht="27.75" customHeight="1">
      <c r="A150" s="949"/>
      <c r="B150" s="949"/>
      <c r="C150" s="949"/>
      <c r="D150" s="949"/>
      <c r="E150" s="949"/>
      <c r="F150" s="949"/>
      <c r="G150" s="949"/>
      <c r="H150" s="949"/>
      <c r="I150" s="949"/>
      <c r="J150" s="949"/>
      <c r="K150" s="949"/>
      <c r="L150" s="247"/>
    </row>
    <row r="151" spans="1:12" ht="27.75" customHeight="1">
      <c r="A151" s="949"/>
      <c r="B151" s="949"/>
      <c r="C151" s="949"/>
      <c r="D151" s="949"/>
      <c r="E151" s="949"/>
      <c r="F151" s="949"/>
      <c r="G151" s="949"/>
      <c r="H151" s="949"/>
      <c r="I151" s="949"/>
      <c r="J151" s="949"/>
      <c r="K151" s="949"/>
      <c r="L151" s="247"/>
    </row>
    <row r="152" spans="1:12" ht="12.75">
      <c r="A152" s="947"/>
      <c r="B152" s="948"/>
      <c r="C152" s="948"/>
      <c r="D152" s="948"/>
      <c r="E152" s="948"/>
      <c r="F152" s="948"/>
      <c r="G152" s="948"/>
      <c r="H152" s="948"/>
      <c r="I152" s="948"/>
      <c r="J152" s="948"/>
      <c r="K152" s="948"/>
      <c r="L152" s="246"/>
    </row>
    <row r="153" spans="1: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29.25" customHeight="1">
      <c r="A157" s="49"/>
      <c r="B157" s="49"/>
      <c r="C157" s="49"/>
      <c r="D157" s="950"/>
      <c r="E157" s="950"/>
      <c r="F157" s="950"/>
      <c r="G157" s="950"/>
      <c r="H157" s="950"/>
      <c r="I157" s="950"/>
      <c r="J157" s="950"/>
      <c r="K157" s="950"/>
      <c r="L157" s="245"/>
    </row>
  </sheetData>
  <mergeCells count="23">
    <mergeCell ref="D157:K157"/>
    <mergeCell ref="A152:K152"/>
    <mergeCell ref="A148:K148"/>
    <mergeCell ref="A145:K145"/>
    <mergeCell ref="A146:K146"/>
    <mergeCell ref="A150:K150"/>
    <mergeCell ref="A151:K151"/>
    <mergeCell ref="A149:K149"/>
    <mergeCell ref="A132:K132"/>
    <mergeCell ref="A141:K141"/>
    <mergeCell ref="A140:K140"/>
    <mergeCell ref="D4:D6"/>
    <mergeCell ref="E4:E6"/>
    <mergeCell ref="K5:K6"/>
    <mergeCell ref="A124:K124"/>
    <mergeCell ref="I127:J127"/>
    <mergeCell ref="C1:K1"/>
    <mergeCell ref="A2:K2"/>
    <mergeCell ref="A4:C5"/>
    <mergeCell ref="F4:F6"/>
    <mergeCell ref="G5:G6"/>
    <mergeCell ref="H5:J5"/>
    <mergeCell ref="G4:K4"/>
  </mergeCells>
  <printOptions/>
  <pageMargins left="0.984251968503937" right="0.984251968503937" top="0.3937007874015748" bottom="0.5118110236220472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59" max="10" man="1"/>
    <brk id="9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7">
      <selection activeCell="E23" sqref="E23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777"/>
      <c r="F1" s="777"/>
      <c r="G1" s="777"/>
      <c r="H1" s="777"/>
      <c r="I1" s="777"/>
      <c r="J1" s="777"/>
      <c r="K1" s="777"/>
    </row>
    <row r="2" spans="3:11" ht="21" customHeight="1">
      <c r="C2" s="952" t="s">
        <v>82</v>
      </c>
      <c r="D2" s="952"/>
      <c r="E2" s="952"/>
      <c r="F2" s="952"/>
      <c r="G2" s="952"/>
      <c r="H2" s="952"/>
      <c r="I2" s="952"/>
      <c r="J2" s="952"/>
      <c r="K2" s="952"/>
    </row>
    <row r="3" spans="3:11" ht="21" customHeight="1">
      <c r="C3" s="95"/>
      <c r="D3" s="95"/>
      <c r="E3" s="95"/>
      <c r="F3" s="95"/>
      <c r="G3" s="95"/>
      <c r="H3" s="95"/>
      <c r="I3" s="95"/>
      <c r="J3" s="95"/>
      <c r="K3" s="95"/>
    </row>
    <row r="4" spans="3:11" ht="12.75">
      <c r="C4" s="952"/>
      <c r="D4" s="952"/>
      <c r="E4" s="952"/>
      <c r="F4" s="952"/>
      <c r="G4" s="952"/>
      <c r="H4" s="952"/>
      <c r="I4" s="952"/>
      <c r="J4" s="952"/>
      <c r="K4" s="952"/>
    </row>
    <row r="5" spans="1:11" ht="28.5" customHeight="1">
      <c r="A5" s="953" t="s">
        <v>858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</row>
    <row r="6" spans="1:11" ht="22.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9" customHeight="1">
      <c r="A7" s="468" t="s">
        <v>666</v>
      </c>
      <c r="B7" s="469" t="s">
        <v>657</v>
      </c>
      <c r="C7" s="470" t="s">
        <v>860</v>
      </c>
      <c r="D7" s="470"/>
      <c r="E7" s="469" t="s">
        <v>409</v>
      </c>
      <c r="F7" s="469"/>
      <c r="G7" s="470" t="s">
        <v>769</v>
      </c>
      <c r="H7" s="470"/>
      <c r="I7" s="471"/>
      <c r="J7" s="471"/>
      <c r="K7" s="472" t="s">
        <v>859</v>
      </c>
    </row>
    <row r="8" spans="1:11" ht="14.25" customHeight="1">
      <c r="A8" s="473">
        <v>1</v>
      </c>
      <c r="B8" s="466">
        <v>2</v>
      </c>
      <c r="C8" s="465">
        <v>3</v>
      </c>
      <c r="D8" s="465"/>
      <c r="E8" s="466">
        <v>4</v>
      </c>
      <c r="F8" s="466"/>
      <c r="G8" s="466">
        <v>7</v>
      </c>
      <c r="H8" s="466"/>
      <c r="I8" s="466"/>
      <c r="J8" s="466"/>
      <c r="K8" s="474">
        <v>10</v>
      </c>
    </row>
    <row r="9" spans="1:11" ht="38.25">
      <c r="A9" s="475" t="s">
        <v>430</v>
      </c>
      <c r="B9" s="167" t="s">
        <v>634</v>
      </c>
      <c r="C9" s="485">
        <f>C11+C12+C13+C14+C15+C16</f>
        <v>0</v>
      </c>
      <c r="D9" s="485">
        <f aca="true" t="shared" si="0" ref="D9:K9">D11+D12+D13+D14+D15+D16</f>
        <v>12743</v>
      </c>
      <c r="E9" s="485">
        <f t="shared" si="0"/>
        <v>263110</v>
      </c>
      <c r="F9" s="485">
        <f t="shared" si="0"/>
        <v>213750</v>
      </c>
      <c r="G9" s="485">
        <f t="shared" si="0"/>
        <v>263110</v>
      </c>
      <c r="H9" s="485">
        <f t="shared" si="0"/>
        <v>219384</v>
      </c>
      <c r="I9" s="485">
        <f t="shared" si="0"/>
        <v>0</v>
      </c>
      <c r="J9" s="485">
        <f t="shared" si="0"/>
        <v>0</v>
      </c>
      <c r="K9" s="486">
        <f t="shared" si="0"/>
        <v>0</v>
      </c>
    </row>
    <row r="10" spans="1:11" ht="25.5" hidden="1">
      <c r="A10" s="66" t="s">
        <v>438</v>
      </c>
      <c r="B10" s="6" t="s">
        <v>755</v>
      </c>
      <c r="C10" s="364">
        <v>0</v>
      </c>
      <c r="D10" s="364">
        <v>5558</v>
      </c>
      <c r="E10" s="364">
        <v>0</v>
      </c>
      <c r="F10" s="364">
        <v>182220</v>
      </c>
      <c r="G10" s="364">
        <v>0</v>
      </c>
      <c r="H10" s="364">
        <v>181928</v>
      </c>
      <c r="I10" s="364"/>
      <c r="J10" s="364"/>
      <c r="K10" s="487">
        <f aca="true" t="shared" si="1" ref="K10:K16">C10+E10-G10</f>
        <v>0</v>
      </c>
    </row>
    <row r="11" spans="1:11" ht="30" customHeight="1">
      <c r="A11" s="66" t="s">
        <v>438</v>
      </c>
      <c r="B11" s="467" t="s">
        <v>525</v>
      </c>
      <c r="C11" s="364">
        <v>0</v>
      </c>
      <c r="D11" s="364">
        <v>2200</v>
      </c>
      <c r="E11" s="364">
        <v>97120</v>
      </c>
      <c r="F11" s="364">
        <v>99450</v>
      </c>
      <c r="G11" s="364">
        <v>97120</v>
      </c>
      <c r="H11" s="364">
        <v>100550</v>
      </c>
      <c r="I11" s="364"/>
      <c r="J11" s="364"/>
      <c r="K11" s="487">
        <f t="shared" si="1"/>
        <v>0</v>
      </c>
    </row>
    <row r="12" spans="1:11" ht="31.5" customHeight="1">
      <c r="A12" s="66">
        <v>2</v>
      </c>
      <c r="B12" s="467" t="s">
        <v>855</v>
      </c>
      <c r="C12" s="364">
        <v>0</v>
      </c>
      <c r="D12" s="364">
        <v>6009</v>
      </c>
      <c r="E12" s="364">
        <v>84300</v>
      </c>
      <c r="F12" s="364">
        <v>101000</v>
      </c>
      <c r="G12" s="364">
        <v>84300</v>
      </c>
      <c r="H12" s="364">
        <v>101000</v>
      </c>
      <c r="I12" s="364"/>
      <c r="J12" s="364"/>
      <c r="K12" s="487">
        <f t="shared" si="1"/>
        <v>0</v>
      </c>
    </row>
    <row r="13" spans="1:11" ht="38.25" customHeight="1">
      <c r="A13" s="66">
        <v>3</v>
      </c>
      <c r="B13" s="467" t="s">
        <v>87</v>
      </c>
      <c r="C13" s="364">
        <v>0</v>
      </c>
      <c r="D13" s="364">
        <v>0</v>
      </c>
      <c r="E13" s="364">
        <v>3040</v>
      </c>
      <c r="F13" s="364">
        <v>8100</v>
      </c>
      <c r="G13" s="364">
        <v>3040</v>
      </c>
      <c r="H13" s="364">
        <v>8100</v>
      </c>
      <c r="I13" s="364"/>
      <c r="J13" s="364"/>
      <c r="K13" s="487">
        <f t="shared" si="1"/>
        <v>0</v>
      </c>
    </row>
    <row r="14" spans="1:11" ht="20.25" customHeight="1">
      <c r="A14" s="66">
        <v>4</v>
      </c>
      <c r="B14" s="467" t="s">
        <v>668</v>
      </c>
      <c r="C14" s="364">
        <v>0</v>
      </c>
      <c r="D14" s="364">
        <v>4534</v>
      </c>
      <c r="E14" s="364">
        <v>2050</v>
      </c>
      <c r="F14" s="364">
        <v>5200</v>
      </c>
      <c r="G14" s="364">
        <v>2050</v>
      </c>
      <c r="H14" s="364">
        <v>9734</v>
      </c>
      <c r="I14" s="364"/>
      <c r="J14" s="364"/>
      <c r="K14" s="487">
        <f t="shared" si="1"/>
        <v>0</v>
      </c>
    </row>
    <row r="15" spans="1:11" ht="36" customHeight="1">
      <c r="A15" s="66">
        <v>5</v>
      </c>
      <c r="B15" s="467" t="s">
        <v>857</v>
      </c>
      <c r="C15" s="364">
        <v>0</v>
      </c>
      <c r="D15" s="364"/>
      <c r="E15" s="364">
        <v>0</v>
      </c>
      <c r="F15" s="364"/>
      <c r="G15" s="364">
        <v>0</v>
      </c>
      <c r="H15" s="364"/>
      <c r="I15" s="364"/>
      <c r="J15" s="364"/>
      <c r="K15" s="487">
        <f t="shared" si="1"/>
        <v>0</v>
      </c>
    </row>
    <row r="16" spans="1:11" ht="29.25" customHeight="1" thickBot="1">
      <c r="A16" s="67">
        <v>6</v>
      </c>
      <c r="B16" s="476" t="s">
        <v>856</v>
      </c>
      <c r="C16" s="452">
        <v>0</v>
      </c>
      <c r="D16" s="452"/>
      <c r="E16" s="452">
        <v>76600</v>
      </c>
      <c r="F16" s="452"/>
      <c r="G16" s="452">
        <v>76600</v>
      </c>
      <c r="H16" s="452"/>
      <c r="I16" s="452"/>
      <c r="J16" s="452"/>
      <c r="K16" s="453">
        <f t="shared" si="1"/>
        <v>0</v>
      </c>
    </row>
    <row r="19" spans="5:7" ht="12.75">
      <c r="E19" s="777" t="s">
        <v>217</v>
      </c>
      <c r="F19" s="777"/>
      <c r="G19" s="777"/>
    </row>
    <row r="21" spans="5:7" ht="12.75">
      <c r="E21" s="777" t="s">
        <v>825</v>
      </c>
      <c r="F21" s="777"/>
      <c r="G21" s="777"/>
    </row>
  </sheetData>
  <mergeCells count="6">
    <mergeCell ref="E19:G19"/>
    <mergeCell ref="E21:G21"/>
    <mergeCell ref="E1:K1"/>
    <mergeCell ref="C2:K2"/>
    <mergeCell ref="A5:K5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1">
      <selection activeCell="E31" sqref="E31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773" t="s">
        <v>796</v>
      </c>
      <c r="F1" s="773"/>
    </row>
    <row r="2" spans="5:6" ht="15.75" customHeight="1">
      <c r="E2" s="773" t="s">
        <v>801</v>
      </c>
      <c r="F2" s="773"/>
    </row>
    <row r="3" spans="5:6" ht="13.5" customHeight="1">
      <c r="E3" s="773" t="s">
        <v>514</v>
      </c>
      <c r="F3" s="773"/>
    </row>
    <row r="4" spans="1:6" ht="63" customHeight="1" thickBot="1">
      <c r="A4" s="954" t="s">
        <v>915</v>
      </c>
      <c r="B4" s="954"/>
      <c r="C4" s="954"/>
      <c r="D4" s="954"/>
      <c r="E4" s="954"/>
      <c r="F4" s="954"/>
    </row>
    <row r="5" spans="1:6" ht="24.75" customHeight="1">
      <c r="A5" s="319" t="s">
        <v>427</v>
      </c>
      <c r="B5" s="320" t="s">
        <v>369</v>
      </c>
      <c r="C5" s="321" t="s">
        <v>370</v>
      </c>
      <c r="D5" s="320" t="s">
        <v>785</v>
      </c>
      <c r="E5" s="320" t="s">
        <v>711</v>
      </c>
      <c r="F5" s="322" t="s">
        <v>712</v>
      </c>
    </row>
    <row r="6" spans="1:6" ht="10.5" customHeight="1" thickBot="1">
      <c r="A6" s="571">
        <v>1</v>
      </c>
      <c r="B6" s="572">
        <v>2</v>
      </c>
      <c r="C6" s="572">
        <v>3</v>
      </c>
      <c r="D6" s="572">
        <v>4</v>
      </c>
      <c r="E6" s="572">
        <v>5</v>
      </c>
      <c r="F6" s="573">
        <v>6</v>
      </c>
    </row>
    <row r="7" spans="1:7" ht="18.75" customHeight="1">
      <c r="A7" s="574" t="s">
        <v>438</v>
      </c>
      <c r="B7" s="575">
        <v>801</v>
      </c>
      <c r="C7" s="575"/>
      <c r="D7" s="575"/>
      <c r="E7" s="576" t="s">
        <v>771</v>
      </c>
      <c r="F7" s="577">
        <f>F8+F9</f>
        <v>58951</v>
      </c>
      <c r="G7" s="64"/>
    </row>
    <row r="8" spans="1:7" ht="17.25" customHeight="1">
      <c r="A8" s="578"/>
      <c r="B8" s="82"/>
      <c r="C8" s="82">
        <v>80120</v>
      </c>
      <c r="D8" s="82">
        <v>2540</v>
      </c>
      <c r="E8" s="81" t="s">
        <v>772</v>
      </c>
      <c r="F8" s="325">
        <v>41012</v>
      </c>
      <c r="G8" s="64"/>
    </row>
    <row r="9" spans="1:6" ht="17.25" customHeight="1" thickBot="1">
      <c r="A9" s="580"/>
      <c r="B9" s="581"/>
      <c r="C9" s="581">
        <v>80130</v>
      </c>
      <c r="D9" s="581">
        <v>2540</v>
      </c>
      <c r="E9" s="582" t="s">
        <v>773</v>
      </c>
      <c r="F9" s="583">
        <v>17939</v>
      </c>
    </row>
    <row r="10" spans="1:6" ht="12.75" hidden="1">
      <c r="A10" s="324"/>
      <c r="B10" s="80"/>
      <c r="C10" s="80"/>
      <c r="D10" s="80"/>
      <c r="E10" s="106" t="s">
        <v>715</v>
      </c>
      <c r="F10" s="329">
        <v>0</v>
      </c>
    </row>
    <row r="11" spans="1:6" ht="24.75" customHeight="1">
      <c r="A11" s="574" t="s">
        <v>439</v>
      </c>
      <c r="B11" s="575">
        <v>801</v>
      </c>
      <c r="C11" s="575"/>
      <c r="D11" s="575"/>
      <c r="E11" s="576" t="s">
        <v>774</v>
      </c>
      <c r="F11" s="577">
        <f>F12+F13</f>
        <v>320698</v>
      </c>
    </row>
    <row r="12" spans="1:6" ht="18.75" customHeight="1">
      <c r="A12" s="578"/>
      <c r="B12" s="82"/>
      <c r="C12" s="82">
        <v>80120</v>
      </c>
      <c r="D12" s="82">
        <v>2540</v>
      </c>
      <c r="E12" s="81" t="s">
        <v>775</v>
      </c>
      <c r="F12" s="325">
        <v>200075</v>
      </c>
    </row>
    <row r="13" spans="1:6" ht="18.75" customHeight="1" thickBot="1">
      <c r="A13" s="580"/>
      <c r="B13" s="581"/>
      <c r="C13" s="581">
        <v>80130</v>
      </c>
      <c r="D13" s="581">
        <v>2540</v>
      </c>
      <c r="E13" s="582" t="s">
        <v>776</v>
      </c>
      <c r="F13" s="583">
        <v>120623</v>
      </c>
    </row>
    <row r="14" spans="1:6" ht="12.75" hidden="1">
      <c r="A14" s="328" t="s">
        <v>443</v>
      </c>
      <c r="B14" s="579"/>
      <c r="C14" s="579"/>
      <c r="D14" s="579"/>
      <c r="E14" s="584" t="s">
        <v>713</v>
      </c>
      <c r="F14" s="585">
        <f>F15</f>
        <v>0</v>
      </c>
    </row>
    <row r="15" spans="1:6" ht="24" customHeight="1" hidden="1">
      <c r="A15" s="327"/>
      <c r="B15" s="84"/>
      <c r="C15" s="84"/>
      <c r="D15" s="84"/>
      <c r="E15" s="83" t="s">
        <v>714</v>
      </c>
      <c r="F15" s="326">
        <v>0</v>
      </c>
    </row>
    <row r="16" spans="1:7" ht="25.5" customHeight="1">
      <c r="A16" s="574" t="s">
        <v>441</v>
      </c>
      <c r="B16" s="575">
        <v>801</v>
      </c>
      <c r="C16" s="575"/>
      <c r="D16" s="575"/>
      <c r="E16" s="576" t="s">
        <v>777</v>
      </c>
      <c r="F16" s="577">
        <f>F17+F18+F19+F20</f>
        <v>1118071</v>
      </c>
      <c r="G16" s="64"/>
    </row>
    <row r="17" spans="1:6" ht="12.75">
      <c r="A17" s="578"/>
      <c r="B17" s="82"/>
      <c r="C17" s="82">
        <v>80102</v>
      </c>
      <c r="D17" s="82">
        <v>2540</v>
      </c>
      <c r="E17" s="81" t="s">
        <v>636</v>
      </c>
      <c r="F17" s="325">
        <v>326163</v>
      </c>
    </row>
    <row r="18" spans="1:6" ht="12.75">
      <c r="A18" s="578"/>
      <c r="B18" s="82"/>
      <c r="C18" s="82">
        <v>80105</v>
      </c>
      <c r="D18" s="82">
        <v>2540</v>
      </c>
      <c r="E18" s="81" t="s">
        <v>635</v>
      </c>
      <c r="F18" s="325">
        <v>334712</v>
      </c>
    </row>
    <row r="19" spans="1:6" ht="12.75">
      <c r="A19" s="578"/>
      <c r="B19" s="82"/>
      <c r="C19" s="82">
        <v>80111</v>
      </c>
      <c r="D19" s="82">
        <v>2540</v>
      </c>
      <c r="E19" s="81" t="s">
        <v>778</v>
      </c>
      <c r="F19" s="325">
        <v>224386</v>
      </c>
    </row>
    <row r="20" spans="1:6" ht="23.25" thickBot="1">
      <c r="A20" s="580"/>
      <c r="B20" s="581"/>
      <c r="C20" s="581">
        <v>80134</v>
      </c>
      <c r="D20" s="581">
        <v>2540</v>
      </c>
      <c r="E20" s="582" t="s">
        <v>779</v>
      </c>
      <c r="F20" s="583">
        <v>232810</v>
      </c>
    </row>
    <row r="21" spans="1:6" ht="12.75" hidden="1">
      <c r="A21" s="324"/>
      <c r="B21" s="80"/>
      <c r="C21" s="80"/>
      <c r="D21" s="80"/>
      <c r="E21" s="106"/>
      <c r="F21" s="329"/>
    </row>
    <row r="22" spans="1:6" ht="28.5" customHeight="1">
      <c r="A22" s="574" t="s">
        <v>443</v>
      </c>
      <c r="B22" s="575">
        <v>801</v>
      </c>
      <c r="C22" s="575"/>
      <c r="D22" s="575"/>
      <c r="E22" s="576" t="s">
        <v>226</v>
      </c>
      <c r="F22" s="577">
        <f>F23</f>
        <v>11897</v>
      </c>
    </row>
    <row r="23" spans="1:6" ht="15" customHeight="1" thickBot="1">
      <c r="A23" s="586"/>
      <c r="B23" s="587"/>
      <c r="C23" s="581">
        <v>80120</v>
      </c>
      <c r="D23" s="581">
        <v>2540</v>
      </c>
      <c r="E23" s="582" t="s">
        <v>775</v>
      </c>
      <c r="F23" s="583">
        <v>11897</v>
      </c>
    </row>
    <row r="24" spans="1:6" ht="15" customHeight="1">
      <c r="A24" s="574" t="s">
        <v>445</v>
      </c>
      <c r="B24" s="575">
        <v>801</v>
      </c>
      <c r="C24" s="575"/>
      <c r="D24" s="575"/>
      <c r="E24" s="576" t="s">
        <v>227</v>
      </c>
      <c r="F24" s="577">
        <f>F25</f>
        <v>27359</v>
      </c>
    </row>
    <row r="25" spans="1:6" ht="14.25" customHeight="1" thickBot="1">
      <c r="A25" s="580"/>
      <c r="B25" s="581"/>
      <c r="C25" s="581">
        <v>80120</v>
      </c>
      <c r="D25" s="581">
        <v>2540</v>
      </c>
      <c r="E25" s="582" t="s">
        <v>775</v>
      </c>
      <c r="F25" s="583">
        <v>27359</v>
      </c>
    </row>
    <row r="26" spans="1:6" ht="20.25" customHeight="1" thickBot="1">
      <c r="A26" s="225"/>
      <c r="B26" s="588">
        <v>801</v>
      </c>
      <c r="C26" s="589"/>
      <c r="D26" s="589"/>
      <c r="E26" s="226" t="s">
        <v>228</v>
      </c>
      <c r="F26" s="227">
        <f>F7+F11+F16+F22+F24</f>
        <v>1536976</v>
      </c>
    </row>
    <row r="27" spans="1:6" ht="12.75">
      <c r="A27" s="49"/>
      <c r="B27" s="49"/>
      <c r="C27" s="49"/>
      <c r="D27" s="49"/>
      <c r="E27" s="49"/>
      <c r="F27" s="179"/>
    </row>
    <row r="28" spans="1:6" ht="12.75">
      <c r="A28" s="49"/>
      <c r="B28" s="49"/>
      <c r="C28" s="49"/>
      <c r="D28" s="49"/>
      <c r="E28" s="334" t="s">
        <v>802</v>
      </c>
      <c r="F28" s="179"/>
    </row>
    <row r="29" spans="1:6" ht="16.5" customHeight="1">
      <c r="A29" s="49"/>
      <c r="B29" s="49"/>
      <c r="C29" s="49"/>
      <c r="D29" s="49"/>
      <c r="E29" s="49"/>
      <c r="F29" s="179"/>
    </row>
    <row r="30" spans="1:6" ht="12" customHeight="1">
      <c r="A30" s="49"/>
      <c r="B30" s="49"/>
      <c r="C30" s="49"/>
      <c r="D30" s="49"/>
      <c r="E30" s="113" t="s">
        <v>1</v>
      </c>
      <c r="F30" s="179"/>
    </row>
    <row r="31" spans="1:6" ht="12.75">
      <c r="A31" s="49"/>
      <c r="B31" s="49"/>
      <c r="C31" s="49"/>
      <c r="D31" s="49"/>
      <c r="E31" s="49"/>
      <c r="F31" s="179"/>
    </row>
    <row r="32" spans="1:6" ht="12.75">
      <c r="A32" s="49"/>
      <c r="B32" s="49"/>
      <c r="C32" s="49"/>
      <c r="D32" s="49"/>
      <c r="E32" s="49"/>
      <c r="F32" s="179"/>
    </row>
    <row r="33" spans="1:6" ht="12.75">
      <c r="A33" s="49"/>
      <c r="B33" s="49"/>
      <c r="C33" s="49"/>
      <c r="D33" s="49"/>
      <c r="E33" s="49"/>
      <c r="F33" s="179"/>
    </row>
    <row r="34" spans="1:6" ht="12.75">
      <c r="A34" s="49"/>
      <c r="B34" s="49"/>
      <c r="C34" s="49"/>
      <c r="D34" s="49"/>
      <c r="E34" s="49"/>
      <c r="F34" s="179"/>
    </row>
    <row r="35" spans="1:6" ht="12.75">
      <c r="A35" s="49"/>
      <c r="B35" s="49"/>
      <c r="C35" s="49"/>
      <c r="D35" s="49"/>
      <c r="E35" s="49"/>
      <c r="F35" s="179"/>
    </row>
    <row r="36" spans="1:6" ht="12.75">
      <c r="A36" s="49"/>
      <c r="B36" s="49"/>
      <c r="C36" s="49"/>
      <c r="D36" s="49"/>
      <c r="E36" s="49"/>
      <c r="F36" s="179"/>
    </row>
    <row r="37" spans="1:6" ht="12.75">
      <c r="A37" s="49"/>
      <c r="B37" s="49"/>
      <c r="C37" s="49"/>
      <c r="D37" s="49"/>
      <c r="E37" s="49"/>
      <c r="F37" s="179"/>
    </row>
    <row r="38" spans="1:6" ht="12.75">
      <c r="A38" s="49"/>
      <c r="B38" s="49"/>
      <c r="C38" s="49"/>
      <c r="D38" s="49"/>
      <c r="E38" s="49"/>
      <c r="F38" s="179"/>
    </row>
    <row r="39" spans="1:6" ht="12.75">
      <c r="A39" s="49"/>
      <c r="B39" s="49"/>
      <c r="C39" s="49"/>
      <c r="D39" s="49"/>
      <c r="E39" s="49"/>
      <c r="F39" s="179"/>
    </row>
    <row r="40" spans="1:6" ht="12.75">
      <c r="A40" s="49"/>
      <c r="B40" s="49"/>
      <c r="C40" s="49"/>
      <c r="D40" s="49"/>
      <c r="E40" s="49"/>
      <c r="F40" s="49"/>
    </row>
  </sheetData>
  <mergeCells count="4">
    <mergeCell ref="A4:F4"/>
    <mergeCell ref="E1:F1"/>
    <mergeCell ref="E2:F2"/>
    <mergeCell ref="E3:F3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8" sqref="E8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8.375" style="0" customWidth="1"/>
    <col min="4" max="4" width="6.125" style="0" customWidth="1"/>
    <col min="5" max="5" width="41.375" style="0" customWidth="1"/>
    <col min="6" max="6" width="22.25390625" style="0" customWidth="1"/>
  </cols>
  <sheetData>
    <row r="1" ht="69" customHeight="1">
      <c r="F1" s="20" t="s">
        <v>797</v>
      </c>
    </row>
    <row r="2" spans="1:6" ht="39" customHeight="1">
      <c r="A2" s="955" t="s">
        <v>916</v>
      </c>
      <c r="B2" s="955"/>
      <c r="C2" s="955"/>
      <c r="D2" s="955"/>
      <c r="E2" s="955"/>
      <c r="F2" s="955"/>
    </row>
    <row r="3" spans="5:6" ht="12.75">
      <c r="E3" s="73"/>
      <c r="F3" s="73"/>
    </row>
    <row r="5" ht="7.5" customHeight="1" thickBot="1"/>
    <row r="6" spans="1:6" ht="30" customHeight="1">
      <c r="A6" s="229" t="s">
        <v>388</v>
      </c>
      <c r="B6" s="230" t="s">
        <v>369</v>
      </c>
      <c r="C6" s="230" t="s">
        <v>370</v>
      </c>
      <c r="D6" s="230" t="s">
        <v>785</v>
      </c>
      <c r="E6" s="231" t="s">
        <v>748</v>
      </c>
      <c r="F6" s="594" t="s">
        <v>740</v>
      </c>
    </row>
    <row r="7" spans="1:6" ht="10.5" customHeight="1">
      <c r="A7" s="323">
        <v>1</v>
      </c>
      <c r="B7" s="59">
        <v>2</v>
      </c>
      <c r="C7" s="59">
        <v>3</v>
      </c>
      <c r="D7" s="59">
        <v>4</v>
      </c>
      <c r="E7" s="592">
        <v>5</v>
      </c>
      <c r="F7" s="595">
        <v>6</v>
      </c>
    </row>
    <row r="8" spans="1:6" ht="51" customHeight="1">
      <c r="A8" s="590">
        <v>1</v>
      </c>
      <c r="B8" s="593">
        <v>750</v>
      </c>
      <c r="C8" s="593">
        <v>75075</v>
      </c>
      <c r="D8" s="593">
        <v>2820</v>
      </c>
      <c r="E8" s="178" t="s">
        <v>919</v>
      </c>
      <c r="F8" s="596">
        <v>3000</v>
      </c>
    </row>
    <row r="9" spans="1:6" ht="54" customHeight="1">
      <c r="A9" s="591">
        <v>2</v>
      </c>
      <c r="B9" s="228">
        <v>926</v>
      </c>
      <c r="C9" s="228">
        <v>92695</v>
      </c>
      <c r="D9" s="228">
        <v>2820</v>
      </c>
      <c r="E9" s="599" t="s">
        <v>921</v>
      </c>
      <c r="F9" s="597">
        <v>16000</v>
      </c>
    </row>
    <row r="10" spans="1:6" ht="22.5" customHeight="1" thickBot="1">
      <c r="A10" s="956" t="s">
        <v>920</v>
      </c>
      <c r="B10" s="957"/>
      <c r="C10" s="957"/>
      <c r="D10" s="957"/>
      <c r="E10" s="958"/>
      <c r="F10" s="598">
        <f>SUM(F8:F9)</f>
        <v>19000</v>
      </c>
    </row>
    <row r="11" ht="19.5" customHeight="1">
      <c r="F11" s="19"/>
    </row>
    <row r="12" ht="21" customHeight="1">
      <c r="F12" s="333" t="s">
        <v>218</v>
      </c>
    </row>
    <row r="14" ht="12.75">
      <c r="F14" s="600" t="s">
        <v>825</v>
      </c>
    </row>
  </sheetData>
  <mergeCells count="2">
    <mergeCell ref="A2:F2"/>
    <mergeCell ref="A10:E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4">
      <selection activeCell="B4" sqref="B4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12.75">
      <c r="C1" s="959" t="s">
        <v>798</v>
      </c>
    </row>
    <row r="2" ht="57.75" customHeight="1">
      <c r="C2" s="959"/>
    </row>
    <row r="3" spans="1:3" ht="39.75" customHeight="1">
      <c r="A3" s="960" t="s">
        <v>678</v>
      </c>
      <c r="B3" s="960"/>
      <c r="C3" s="960"/>
    </row>
    <row r="4" spans="1:3" ht="15.75">
      <c r="A4" s="56"/>
      <c r="B4" s="56"/>
      <c r="C4" s="1"/>
    </row>
    <row r="5" ht="13.5" thickBot="1">
      <c r="C5" s="20"/>
    </row>
    <row r="6" spans="1:3" ht="24" customHeight="1" thickBot="1">
      <c r="A6" s="232" t="s">
        <v>427</v>
      </c>
      <c r="B6" s="233" t="s">
        <v>657</v>
      </c>
      <c r="C6" s="615" t="s">
        <v>917</v>
      </c>
    </row>
    <row r="7" spans="1:3" ht="17.25" customHeight="1" thickBot="1">
      <c r="A7" s="241" t="s">
        <v>430</v>
      </c>
      <c r="B7" s="237" t="s">
        <v>658</v>
      </c>
      <c r="C7" s="618">
        <f>C8+C9-C10</f>
        <v>849</v>
      </c>
    </row>
    <row r="8" spans="1:3" ht="12.75">
      <c r="A8" s="35" t="s">
        <v>438</v>
      </c>
      <c r="B8" s="616" t="s">
        <v>659</v>
      </c>
      <c r="C8" s="617">
        <v>849</v>
      </c>
    </row>
    <row r="9" spans="1:3" ht="12.75">
      <c r="A9" s="37" t="s">
        <v>439</v>
      </c>
      <c r="B9" s="606" t="s">
        <v>660</v>
      </c>
      <c r="C9" s="487">
        <v>0</v>
      </c>
    </row>
    <row r="10" spans="1:3" ht="12.75">
      <c r="A10" s="37" t="s">
        <v>441</v>
      </c>
      <c r="B10" s="606" t="s">
        <v>661</v>
      </c>
      <c r="C10" s="487">
        <v>0</v>
      </c>
    </row>
    <row r="11" spans="1:3" ht="13.5" thickBot="1">
      <c r="A11" s="38" t="s">
        <v>443</v>
      </c>
      <c r="B11" s="619" t="s">
        <v>662</v>
      </c>
      <c r="C11" s="620">
        <v>0</v>
      </c>
    </row>
    <row r="12" spans="1:3" ht="16.5" customHeight="1" thickBot="1">
      <c r="A12" s="241" t="s">
        <v>432</v>
      </c>
      <c r="B12" s="237" t="s">
        <v>663</v>
      </c>
      <c r="C12" s="618">
        <f>C13+C14</f>
        <v>95000</v>
      </c>
    </row>
    <row r="13" spans="1:3" ht="12.75">
      <c r="A13" s="35" t="s">
        <v>438</v>
      </c>
      <c r="B13" s="621" t="s">
        <v>675</v>
      </c>
      <c r="C13" s="617">
        <v>95000</v>
      </c>
    </row>
    <row r="14" spans="1:3" ht="27" customHeight="1" thickBot="1">
      <c r="A14" s="622" t="s">
        <v>439</v>
      </c>
      <c r="B14" s="623" t="s">
        <v>676</v>
      </c>
      <c r="C14" s="624">
        <v>0</v>
      </c>
    </row>
    <row r="15" spans="1:3" ht="18" customHeight="1" thickBot="1">
      <c r="A15" s="241" t="s">
        <v>436</v>
      </c>
      <c r="B15" s="237" t="s">
        <v>367</v>
      </c>
      <c r="C15" s="618">
        <f>C16+C24</f>
        <v>89000</v>
      </c>
    </row>
    <row r="16" spans="1:3" ht="18" customHeight="1">
      <c r="A16" s="625" t="s">
        <v>438</v>
      </c>
      <c r="B16" s="166" t="s">
        <v>664</v>
      </c>
      <c r="C16" s="626">
        <f>SUM(C17:C23)</f>
        <v>79000</v>
      </c>
    </row>
    <row r="17" spans="1:3" ht="24.75" customHeight="1">
      <c r="A17" s="37"/>
      <c r="B17" s="467" t="s">
        <v>926</v>
      </c>
      <c r="C17" s="487">
        <v>50000</v>
      </c>
    </row>
    <row r="18" spans="1:3" ht="24.75" customHeight="1">
      <c r="A18" s="37"/>
      <c r="B18" s="467" t="s">
        <v>925</v>
      </c>
      <c r="C18" s="487">
        <v>0</v>
      </c>
    </row>
    <row r="19" spans="1:3" ht="36" customHeight="1">
      <c r="A19" s="37"/>
      <c r="B19" s="467" t="s">
        <v>924</v>
      </c>
      <c r="C19" s="487">
        <v>3000</v>
      </c>
    </row>
    <row r="20" spans="1:3" ht="16.5" customHeight="1">
      <c r="A20" s="37"/>
      <c r="B20" s="467" t="s">
        <v>923</v>
      </c>
      <c r="C20" s="487">
        <v>12000</v>
      </c>
    </row>
    <row r="21" spans="1:3" ht="17.25" customHeight="1">
      <c r="A21" s="37"/>
      <c r="B21" s="467" t="s">
        <v>922</v>
      </c>
      <c r="C21" s="487">
        <v>10000</v>
      </c>
    </row>
    <row r="22" spans="1:3" ht="17.25" customHeight="1">
      <c r="A22" s="37"/>
      <c r="B22" s="467" t="s">
        <v>927</v>
      </c>
      <c r="C22" s="487">
        <v>2000</v>
      </c>
    </row>
    <row r="23" spans="1:3" ht="17.25" customHeight="1">
      <c r="A23" s="37"/>
      <c r="B23" s="467" t="s">
        <v>223</v>
      </c>
      <c r="C23" s="487">
        <v>2000</v>
      </c>
    </row>
    <row r="24" spans="1:3" ht="19.5" customHeight="1">
      <c r="A24" s="627" t="s">
        <v>439</v>
      </c>
      <c r="B24" s="120" t="s">
        <v>679</v>
      </c>
      <c r="C24" s="628">
        <f>C25+C26+C27</f>
        <v>10000</v>
      </c>
    </row>
    <row r="25" spans="1:3" ht="12.75">
      <c r="A25" s="610"/>
      <c r="B25" s="607" t="s">
        <v>749</v>
      </c>
      <c r="C25" s="611">
        <v>0</v>
      </c>
    </row>
    <row r="26" spans="1:3" ht="12.75">
      <c r="A26" s="610"/>
      <c r="B26" s="607" t="s">
        <v>677</v>
      </c>
      <c r="C26" s="611">
        <v>10000</v>
      </c>
    </row>
    <row r="27" spans="1:3" ht="24.75" customHeight="1">
      <c r="A27" s="610"/>
      <c r="B27" s="608" t="s">
        <v>219</v>
      </c>
      <c r="C27" s="611">
        <v>0</v>
      </c>
    </row>
    <row r="28" spans="1:3" ht="16.5" customHeight="1">
      <c r="A28" s="609" t="s">
        <v>598</v>
      </c>
      <c r="B28" s="119" t="s">
        <v>665</v>
      </c>
      <c r="C28" s="486">
        <f>C7+C12-C15</f>
        <v>6849</v>
      </c>
    </row>
    <row r="29" spans="1:3" ht="12.75">
      <c r="A29" s="37" t="s">
        <v>438</v>
      </c>
      <c r="B29" s="606" t="s">
        <v>659</v>
      </c>
      <c r="C29" s="487">
        <f>C28</f>
        <v>6849</v>
      </c>
    </row>
    <row r="30" spans="1:3" ht="12.75">
      <c r="A30" s="37" t="s">
        <v>439</v>
      </c>
      <c r="B30" s="606" t="s">
        <v>660</v>
      </c>
      <c r="C30" s="612">
        <v>0</v>
      </c>
    </row>
    <row r="31" spans="1:3" ht="13.5" thickBot="1">
      <c r="A31" s="22" t="s">
        <v>441</v>
      </c>
      <c r="B31" s="613" t="s">
        <v>661</v>
      </c>
      <c r="C31" s="614">
        <v>0</v>
      </c>
    </row>
    <row r="32" ht="33.75" customHeight="1"/>
    <row r="33" spans="2:3" ht="12.75">
      <c r="B33" s="961" t="s">
        <v>218</v>
      </c>
      <c r="C33" s="961"/>
    </row>
    <row r="35" ht="12.75">
      <c r="C35" s="333" t="s">
        <v>4</v>
      </c>
    </row>
  </sheetData>
  <mergeCells count="3">
    <mergeCell ref="C1:C2"/>
    <mergeCell ref="A3:C3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0">
      <selection activeCell="B26" sqref="B26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963" t="s">
        <v>799</v>
      </c>
    </row>
    <row r="2" ht="12.75">
      <c r="C2" s="963"/>
    </row>
    <row r="3" ht="12.75">
      <c r="C3" s="963"/>
    </row>
    <row r="4" spans="1:3" ht="33.75" customHeight="1">
      <c r="A4" s="960" t="s">
        <v>732</v>
      </c>
      <c r="B4" s="960"/>
      <c r="C4" s="960"/>
    </row>
    <row r="5" spans="1:2" ht="14.25" customHeight="1">
      <c r="A5" s="56"/>
      <c r="B5" s="56"/>
    </row>
    <row r="6" ht="13.5" thickBot="1">
      <c r="C6" s="60" t="s">
        <v>733</v>
      </c>
    </row>
    <row r="7" spans="1:3" ht="23.25" customHeight="1" thickBot="1">
      <c r="A7" s="232" t="s">
        <v>427</v>
      </c>
      <c r="B7" s="233" t="s">
        <v>657</v>
      </c>
      <c r="C7" s="234" t="s">
        <v>899</v>
      </c>
    </row>
    <row r="8" spans="1:3" ht="16.5" customHeight="1">
      <c r="A8" s="629" t="s">
        <v>430</v>
      </c>
      <c r="B8" s="166" t="s">
        <v>658</v>
      </c>
      <c r="C8" s="630">
        <f>C9+C10-C11</f>
        <v>195724</v>
      </c>
    </row>
    <row r="9" spans="1:3" ht="15.75" customHeight="1">
      <c r="A9" s="45" t="s">
        <v>438</v>
      </c>
      <c r="B9" s="604" t="s">
        <v>659</v>
      </c>
      <c r="C9" s="631">
        <v>197724</v>
      </c>
    </row>
    <row r="10" spans="1:3" ht="18.75" customHeight="1">
      <c r="A10" s="46" t="s">
        <v>439</v>
      </c>
      <c r="B10" s="601" t="s">
        <v>660</v>
      </c>
      <c r="C10" s="363">
        <v>4000</v>
      </c>
    </row>
    <row r="11" spans="1:3" ht="17.25" customHeight="1">
      <c r="A11" s="46" t="s">
        <v>441</v>
      </c>
      <c r="B11" s="601" t="s">
        <v>661</v>
      </c>
      <c r="C11" s="363">
        <v>6000</v>
      </c>
    </row>
    <row r="12" spans="1:3" ht="16.5" customHeight="1" thickBot="1">
      <c r="A12" s="47" t="s">
        <v>443</v>
      </c>
      <c r="B12" s="602" t="s">
        <v>662</v>
      </c>
      <c r="C12" s="479">
        <v>0</v>
      </c>
    </row>
    <row r="13" spans="1:3" ht="20.25" customHeight="1" thickBot="1">
      <c r="A13" s="235" t="s">
        <v>432</v>
      </c>
      <c r="B13" s="236" t="s">
        <v>663</v>
      </c>
      <c r="C13" s="632">
        <f>C14+C15</f>
        <v>150000</v>
      </c>
    </row>
    <row r="14" spans="1:3" ht="16.5" customHeight="1">
      <c r="A14" s="45" t="s">
        <v>438</v>
      </c>
      <c r="B14" s="636" t="s">
        <v>673</v>
      </c>
      <c r="C14" s="631">
        <v>150000</v>
      </c>
    </row>
    <row r="15" spans="1:3" ht="16.5" customHeight="1" thickBot="1">
      <c r="A15" s="46">
        <v>2</v>
      </c>
      <c r="B15" s="637" t="s">
        <v>674</v>
      </c>
      <c r="C15" s="363">
        <v>0</v>
      </c>
    </row>
    <row r="16" spans="1:3" ht="18" customHeight="1" thickBot="1">
      <c r="A16" s="235" t="s">
        <v>436</v>
      </c>
      <c r="B16" s="236" t="s">
        <v>367</v>
      </c>
      <c r="C16" s="632">
        <f>C17+C30</f>
        <v>335724</v>
      </c>
    </row>
    <row r="17" spans="1:3" ht="17.25" customHeight="1">
      <c r="A17" s="640" t="s">
        <v>438</v>
      </c>
      <c r="B17" s="641" t="s">
        <v>664</v>
      </c>
      <c r="C17" s="630">
        <f>C18+C21+C22+C23+C24+C25+C26+C27+C28+C29</f>
        <v>315724</v>
      </c>
    </row>
    <row r="18" spans="1:3" ht="17.25" customHeight="1">
      <c r="A18" s="46"/>
      <c r="B18" s="637" t="s">
        <v>734</v>
      </c>
      <c r="C18" s="363">
        <f>C19+C20</f>
        <v>30000</v>
      </c>
    </row>
    <row r="19" spans="1:3" ht="17.25" customHeight="1">
      <c r="A19" s="46"/>
      <c r="B19" s="601" t="s">
        <v>621</v>
      </c>
      <c r="C19" s="363">
        <v>15000</v>
      </c>
    </row>
    <row r="20" spans="1:3" ht="17.25" customHeight="1">
      <c r="A20" s="46"/>
      <c r="B20" s="601" t="s">
        <v>622</v>
      </c>
      <c r="C20" s="363">
        <v>15000</v>
      </c>
    </row>
    <row r="21" spans="1:3" ht="17.25" customHeight="1">
      <c r="A21" s="46"/>
      <c r="B21" s="637" t="s">
        <v>735</v>
      </c>
      <c r="C21" s="363">
        <v>20000</v>
      </c>
    </row>
    <row r="22" spans="1:3" ht="17.25" customHeight="1">
      <c r="A22" s="46"/>
      <c r="B22" s="637" t="s">
        <v>224</v>
      </c>
      <c r="C22" s="363">
        <v>15000</v>
      </c>
    </row>
    <row r="23" spans="1:3" ht="16.5" customHeight="1">
      <c r="A23" s="46"/>
      <c r="B23" s="637" t="s">
        <v>736</v>
      </c>
      <c r="C23" s="363">
        <v>10000</v>
      </c>
    </row>
    <row r="24" spans="1:3" ht="19.5" customHeight="1">
      <c r="A24" s="46"/>
      <c r="B24" s="603" t="s">
        <v>737</v>
      </c>
      <c r="C24" s="363">
        <v>202724</v>
      </c>
    </row>
    <row r="25" spans="1:3" ht="19.5" customHeight="1">
      <c r="A25" s="46"/>
      <c r="B25" s="603" t="s">
        <v>943</v>
      </c>
      <c r="C25" s="363">
        <v>1000</v>
      </c>
    </row>
    <row r="26" spans="1:3" ht="19.5" customHeight="1">
      <c r="A26" s="46"/>
      <c r="B26" s="603" t="s">
        <v>220</v>
      </c>
      <c r="C26" s="363">
        <v>2000</v>
      </c>
    </row>
    <row r="27" spans="1:3" ht="18" customHeight="1">
      <c r="A27" s="47"/>
      <c r="B27" s="638" t="s">
        <v>221</v>
      </c>
      <c r="C27" s="363">
        <v>5000</v>
      </c>
    </row>
    <row r="28" spans="1:3" ht="18" customHeight="1">
      <c r="A28" s="47"/>
      <c r="B28" s="638" t="s">
        <v>222</v>
      </c>
      <c r="C28" s="363">
        <v>10000</v>
      </c>
    </row>
    <row r="29" spans="1:3" ht="18" customHeight="1">
      <c r="A29" s="47"/>
      <c r="B29" s="638" t="s">
        <v>223</v>
      </c>
      <c r="C29" s="363">
        <v>20000</v>
      </c>
    </row>
    <row r="30" spans="1:3" ht="15.75" customHeight="1">
      <c r="A30" s="642" t="s">
        <v>439</v>
      </c>
      <c r="B30" s="643" t="s">
        <v>738</v>
      </c>
      <c r="C30" s="366">
        <f>C31</f>
        <v>20000</v>
      </c>
    </row>
    <row r="31" spans="1:3" ht="12.75">
      <c r="A31" s="47"/>
      <c r="B31" s="639" t="s">
        <v>739</v>
      </c>
      <c r="C31" s="479">
        <v>20000</v>
      </c>
    </row>
    <row r="32" spans="1:3" ht="16.5" customHeight="1">
      <c r="A32" s="105" t="s">
        <v>461</v>
      </c>
      <c r="B32" s="120" t="s">
        <v>665</v>
      </c>
      <c r="C32" s="366">
        <f>C33+C34-C35</f>
        <v>10000</v>
      </c>
    </row>
    <row r="33" spans="1:3" ht="15.75" customHeight="1">
      <c r="A33" s="45" t="s">
        <v>438</v>
      </c>
      <c r="B33" s="604" t="s">
        <v>659</v>
      </c>
      <c r="C33" s="633">
        <v>13000</v>
      </c>
    </row>
    <row r="34" spans="1:3" ht="15" customHeight="1">
      <c r="A34" s="46" t="s">
        <v>439</v>
      </c>
      <c r="B34" s="601" t="s">
        <v>660</v>
      </c>
      <c r="C34" s="634">
        <v>3000</v>
      </c>
    </row>
    <row r="35" spans="1:3" ht="15" customHeight="1" thickBot="1">
      <c r="A35" s="21" t="s">
        <v>441</v>
      </c>
      <c r="B35" s="605" t="s">
        <v>661</v>
      </c>
      <c r="C35" s="635">
        <v>6000</v>
      </c>
    </row>
    <row r="38" spans="2:3" ht="12.75">
      <c r="B38" s="961" t="s">
        <v>225</v>
      </c>
      <c r="C38" s="961"/>
    </row>
    <row r="40" ht="12.75">
      <c r="C40" s="600" t="s">
        <v>825</v>
      </c>
    </row>
    <row r="43" spans="1:3" ht="12.75">
      <c r="A43" s="19"/>
      <c r="B43" s="19"/>
      <c r="C43" s="964"/>
    </row>
    <row r="44" spans="1:3" ht="12" customHeight="1">
      <c r="A44" s="19"/>
      <c r="B44" s="19"/>
      <c r="C44" s="964"/>
    </row>
    <row r="45" spans="1:3" ht="14.25" customHeight="1">
      <c r="A45" s="962"/>
      <c r="B45" s="962"/>
      <c r="C45" s="19"/>
    </row>
    <row r="46" spans="1:3" ht="15.75">
      <c r="A46" s="69"/>
      <c r="B46" s="69"/>
      <c r="C46" s="68"/>
    </row>
    <row r="47" spans="1:3" ht="12.75">
      <c r="A47" s="19"/>
      <c r="B47" s="19"/>
      <c r="C47" s="70"/>
    </row>
    <row r="48" spans="1:3" ht="12.75">
      <c r="A48" s="53"/>
      <c r="B48" s="53"/>
      <c r="C48" s="65"/>
    </row>
    <row r="49" spans="1:3" ht="12.75">
      <c r="A49" s="53"/>
      <c r="B49" s="50"/>
      <c r="C49" s="50"/>
    </row>
    <row r="50" spans="1:3" ht="12.75">
      <c r="A50" s="57"/>
      <c r="B50" s="71"/>
      <c r="C50" s="19"/>
    </row>
    <row r="51" spans="1:3" ht="12.75">
      <c r="A51" s="57"/>
      <c r="B51" s="71"/>
      <c r="C51" s="19"/>
    </row>
    <row r="52" spans="1:3" ht="12.75">
      <c r="A52" s="57"/>
      <c r="B52" s="71"/>
      <c r="C52" s="19"/>
    </row>
    <row r="53" spans="1:3" ht="12.75">
      <c r="A53" s="57"/>
      <c r="B53" s="71"/>
      <c r="C53" s="19"/>
    </row>
    <row r="54" spans="1:3" ht="12.75">
      <c r="A54" s="53"/>
      <c r="B54" s="50"/>
      <c r="C54" s="50"/>
    </row>
    <row r="55" spans="1:3" ht="12.75">
      <c r="A55" s="57"/>
      <c r="B55" s="19"/>
      <c r="C55" s="19"/>
    </row>
    <row r="56" spans="1:3" ht="12.75">
      <c r="A56" s="53"/>
      <c r="B56" s="50"/>
      <c r="C56" s="50"/>
    </row>
    <row r="57" spans="1:3" ht="12.75">
      <c r="A57" s="53"/>
      <c r="B57" s="50"/>
      <c r="C57" s="50"/>
    </row>
    <row r="58" spans="1:3" ht="12.75">
      <c r="A58" s="57"/>
      <c r="B58" s="70"/>
      <c r="C58" s="19"/>
    </row>
    <row r="59" spans="1:3" ht="12.75">
      <c r="A59" s="57"/>
      <c r="B59" s="70"/>
      <c r="C59" s="19"/>
    </row>
    <row r="60" spans="1:3" ht="12.75">
      <c r="A60" s="72"/>
      <c r="B60" s="50"/>
      <c r="C60" s="50"/>
    </row>
    <row r="61" spans="1:3" ht="12.75">
      <c r="A61" s="57"/>
      <c r="B61" s="70"/>
      <c r="C61" s="19"/>
    </row>
    <row r="62" spans="1:3" ht="12.75">
      <c r="A62" s="53"/>
      <c r="B62" s="50"/>
      <c r="C62" s="50"/>
    </row>
    <row r="63" spans="1:3" ht="12.75">
      <c r="A63" s="57"/>
      <c r="B63" s="71"/>
      <c r="C63" s="19"/>
    </row>
    <row r="64" spans="1:3" ht="12.75">
      <c r="A64" s="57"/>
      <c r="B64" s="71"/>
      <c r="C64" s="51"/>
    </row>
    <row r="65" spans="1:3" ht="12.75">
      <c r="A65" s="57"/>
      <c r="B65" s="71"/>
      <c r="C65" s="51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/>
      <c r="B71" s="19"/>
      <c r="C71" s="19"/>
    </row>
    <row r="72" spans="1:3" ht="12.75">
      <c r="A72" s="19"/>
      <c r="B72" s="19"/>
      <c r="C72" s="19"/>
    </row>
    <row r="73" spans="1:3" ht="12.75">
      <c r="A73" s="19"/>
      <c r="B73" s="19"/>
      <c r="C73" s="19"/>
    </row>
    <row r="74" spans="1:3" ht="12.75">
      <c r="A74" s="19"/>
      <c r="B74" s="19"/>
      <c r="C74" s="19"/>
    </row>
    <row r="75" spans="1:3" ht="12.75">
      <c r="A75" s="19"/>
      <c r="B75" s="19"/>
      <c r="C75" s="19"/>
    </row>
    <row r="76" spans="1:3" ht="12.75">
      <c r="A76" s="19"/>
      <c r="B76" s="19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</sheetData>
  <mergeCells count="5">
    <mergeCell ref="A45:B45"/>
    <mergeCell ref="C1:C3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0">
      <selection activeCell="E12" sqref="E1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65"/>
      <c r="J1" s="965"/>
      <c r="K1" s="965"/>
      <c r="L1" s="965"/>
      <c r="M1" s="965"/>
      <c r="N1" s="331"/>
      <c r="O1" s="331"/>
      <c r="P1" s="331"/>
      <c r="Q1" s="331"/>
      <c r="R1" s="331"/>
    </row>
    <row r="2" spans="5:19" ht="12.75">
      <c r="E2" s="333"/>
      <c r="L2" s="973" t="s">
        <v>952</v>
      </c>
      <c r="M2" s="973"/>
      <c r="N2" s="973"/>
      <c r="O2" s="973"/>
      <c r="P2" s="973"/>
      <c r="Q2" s="973"/>
      <c r="R2" s="973"/>
      <c r="S2" s="973"/>
    </row>
    <row r="3" spans="9:18" ht="12.75"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8:18" ht="12.75">
      <c r="H4" s="2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18" ht="18">
      <c r="A5" s="974" t="s">
        <v>918</v>
      </c>
      <c r="B5" s="974"/>
      <c r="C5" s="974"/>
      <c r="D5" s="974"/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4"/>
      <c r="R5" s="974"/>
    </row>
    <row r="6" spans="1:18" ht="12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ht="12.75" customHeight="1" thickBot="1">
      <c r="A7" s="78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N7" s="200"/>
      <c r="O7" s="200"/>
      <c r="P7" s="200"/>
      <c r="Q7" s="200" t="s">
        <v>520</v>
      </c>
      <c r="R7" s="200"/>
      <c r="S7" s="78"/>
    </row>
    <row r="8" spans="1:19" ht="21" customHeight="1">
      <c r="A8" s="967" t="s">
        <v>388</v>
      </c>
      <c r="B8" s="967" t="s">
        <v>950</v>
      </c>
      <c r="C8" s="969" t="s">
        <v>951</v>
      </c>
      <c r="D8" s="971" t="s">
        <v>681</v>
      </c>
      <c r="E8" s="971"/>
      <c r="F8" s="971"/>
      <c r="G8" s="971"/>
      <c r="H8" s="971"/>
      <c r="I8" s="971"/>
      <c r="J8" s="971"/>
      <c r="K8" s="971"/>
      <c r="L8" s="971"/>
      <c r="M8" s="971"/>
      <c r="N8" s="971"/>
      <c r="O8" s="971"/>
      <c r="P8" s="971"/>
      <c r="Q8" s="971"/>
      <c r="R8" s="972"/>
      <c r="S8" s="78"/>
    </row>
    <row r="9" spans="1:19" ht="49.5" customHeight="1" thickBot="1">
      <c r="A9" s="968"/>
      <c r="B9" s="968"/>
      <c r="C9" s="970"/>
      <c r="D9" s="735">
        <v>2008</v>
      </c>
      <c r="E9" s="735">
        <v>2009</v>
      </c>
      <c r="F9" s="735">
        <v>2010</v>
      </c>
      <c r="G9" s="735">
        <v>2011</v>
      </c>
      <c r="H9" s="735">
        <v>2012</v>
      </c>
      <c r="I9" s="735">
        <v>2013</v>
      </c>
      <c r="J9" s="735">
        <v>2014</v>
      </c>
      <c r="K9" s="735">
        <v>2015</v>
      </c>
      <c r="L9" s="735">
        <v>2016</v>
      </c>
      <c r="M9" s="735">
        <v>2017</v>
      </c>
      <c r="N9" s="736">
        <v>2018</v>
      </c>
      <c r="O9" s="736">
        <v>2019</v>
      </c>
      <c r="P9" s="736">
        <v>2020</v>
      </c>
      <c r="Q9" s="736">
        <v>2021</v>
      </c>
      <c r="R9" s="737">
        <v>2022</v>
      </c>
      <c r="S9" s="78"/>
    </row>
    <row r="10" spans="1:19" ht="12.75" customHeight="1" thickBot="1">
      <c r="A10" s="205">
        <v>1</v>
      </c>
      <c r="B10" s="205">
        <v>2</v>
      </c>
      <c r="C10" s="205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  <c r="L10" s="205">
        <v>12</v>
      </c>
      <c r="M10" s="738">
        <v>13</v>
      </c>
      <c r="N10" s="739">
        <v>14</v>
      </c>
      <c r="O10" s="739">
        <v>15</v>
      </c>
      <c r="P10" s="739">
        <v>16</v>
      </c>
      <c r="Q10" s="739">
        <v>17</v>
      </c>
      <c r="R10" s="740">
        <v>18</v>
      </c>
      <c r="S10" s="78"/>
    </row>
    <row r="11" spans="1:19" ht="19.5" customHeight="1">
      <c r="A11" s="206" t="s">
        <v>438</v>
      </c>
      <c r="B11" s="727" t="s">
        <v>682</v>
      </c>
      <c r="C11" s="715">
        <v>0</v>
      </c>
      <c r="D11" s="715">
        <f>'Z5'!F20</f>
        <v>3800000</v>
      </c>
      <c r="E11" s="715">
        <v>6800000</v>
      </c>
      <c r="F11" s="715">
        <v>6800000</v>
      </c>
      <c r="G11" s="715">
        <v>6800000</v>
      </c>
      <c r="H11" s="715">
        <v>6800000</v>
      </c>
      <c r="I11" s="715">
        <v>6120000</v>
      </c>
      <c r="J11" s="715">
        <v>5440000</v>
      </c>
      <c r="K11" s="715">
        <v>4760000</v>
      </c>
      <c r="L11" s="715">
        <v>4080000</v>
      </c>
      <c r="M11" s="715">
        <v>3400000</v>
      </c>
      <c r="N11" s="715">
        <v>2720000</v>
      </c>
      <c r="O11" s="716">
        <v>2040000</v>
      </c>
      <c r="P11" s="715">
        <v>1360000</v>
      </c>
      <c r="Q11" s="715">
        <v>680000</v>
      </c>
      <c r="R11" s="717">
        <v>0</v>
      </c>
      <c r="S11" s="78"/>
    </row>
    <row r="12" spans="1:19" ht="19.5" customHeight="1">
      <c r="A12" s="207" t="s">
        <v>439</v>
      </c>
      <c r="B12" s="728" t="s">
        <v>683</v>
      </c>
      <c r="C12" s="713">
        <v>11480574</v>
      </c>
      <c r="D12" s="713">
        <v>8345864</v>
      </c>
      <c r="E12" s="713">
        <v>4315714</v>
      </c>
      <c r="F12" s="713">
        <v>3293903</v>
      </c>
      <c r="G12" s="713">
        <v>2478363</v>
      </c>
      <c r="H12" s="713">
        <v>1662823</v>
      </c>
      <c r="I12" s="713">
        <v>1016419</v>
      </c>
      <c r="J12" s="713">
        <v>420000</v>
      </c>
      <c r="K12" s="713">
        <v>0</v>
      </c>
      <c r="L12" s="713">
        <v>0</v>
      </c>
      <c r="M12" s="713">
        <v>0</v>
      </c>
      <c r="N12" s="713">
        <v>0</v>
      </c>
      <c r="O12" s="713">
        <v>0</v>
      </c>
      <c r="P12" s="713">
        <v>0</v>
      </c>
      <c r="Q12" s="713">
        <v>0</v>
      </c>
      <c r="R12" s="714">
        <v>0</v>
      </c>
      <c r="S12" s="78"/>
    </row>
    <row r="13" spans="1:19" ht="19.5" customHeight="1">
      <c r="A13" s="207" t="s">
        <v>441</v>
      </c>
      <c r="B13" s="728" t="s">
        <v>684</v>
      </c>
      <c r="C13" s="713">
        <v>96000</v>
      </c>
      <c r="D13" s="713">
        <v>48000</v>
      </c>
      <c r="E13" s="713">
        <v>36000</v>
      </c>
      <c r="F13" s="713">
        <v>24000</v>
      </c>
      <c r="G13" s="713">
        <v>12000</v>
      </c>
      <c r="H13" s="713">
        <v>0</v>
      </c>
      <c r="I13" s="713">
        <v>0</v>
      </c>
      <c r="J13" s="713">
        <v>0</v>
      </c>
      <c r="K13" s="713">
        <v>0</v>
      </c>
      <c r="L13" s="713">
        <v>0</v>
      </c>
      <c r="M13" s="713">
        <v>0</v>
      </c>
      <c r="N13" s="713">
        <v>0</v>
      </c>
      <c r="O13" s="713">
        <v>0</v>
      </c>
      <c r="P13" s="713">
        <v>0</v>
      </c>
      <c r="Q13" s="713">
        <v>0</v>
      </c>
      <c r="R13" s="714">
        <v>0</v>
      </c>
      <c r="S13" s="78"/>
    </row>
    <row r="14" spans="1:19" ht="19.5" customHeight="1">
      <c r="A14" s="207" t="s">
        <v>443</v>
      </c>
      <c r="B14" s="728" t="s">
        <v>685</v>
      </c>
      <c r="C14" s="713">
        <v>0</v>
      </c>
      <c r="D14" s="713">
        <v>0</v>
      </c>
      <c r="E14" s="713">
        <v>0</v>
      </c>
      <c r="F14" s="713">
        <v>0</v>
      </c>
      <c r="G14" s="713">
        <v>0</v>
      </c>
      <c r="H14" s="713">
        <v>0</v>
      </c>
      <c r="I14" s="713">
        <v>0</v>
      </c>
      <c r="J14" s="713">
        <v>0</v>
      </c>
      <c r="K14" s="713">
        <v>0</v>
      </c>
      <c r="L14" s="713">
        <v>0</v>
      </c>
      <c r="M14" s="713">
        <v>0</v>
      </c>
      <c r="N14" s="713">
        <v>0</v>
      </c>
      <c r="O14" s="713">
        <v>0</v>
      </c>
      <c r="P14" s="713">
        <v>0</v>
      </c>
      <c r="Q14" s="713">
        <v>0</v>
      </c>
      <c r="R14" s="714">
        <v>0</v>
      </c>
      <c r="S14" s="78"/>
    </row>
    <row r="15" spans="1:19" ht="19.5" customHeight="1">
      <c r="A15" s="206" t="s">
        <v>445</v>
      </c>
      <c r="B15" s="729" t="s">
        <v>686</v>
      </c>
      <c r="C15" s="713">
        <f>C16+C17</f>
        <v>0</v>
      </c>
      <c r="D15" s="713">
        <f aca="true" t="shared" si="0" ref="D15:M15">D16+D17</f>
        <v>279877</v>
      </c>
      <c r="E15" s="713">
        <f t="shared" si="0"/>
        <v>191985</v>
      </c>
      <c r="F15" s="713">
        <f t="shared" si="0"/>
        <v>214251</v>
      </c>
      <c r="G15" s="713">
        <f t="shared" si="0"/>
        <v>280968</v>
      </c>
      <c r="H15" s="713">
        <f t="shared" si="0"/>
        <v>1099598</v>
      </c>
      <c r="I15" s="713">
        <f t="shared" si="0"/>
        <v>105398</v>
      </c>
      <c r="J15" s="713">
        <f t="shared" si="0"/>
        <v>102446</v>
      </c>
      <c r="K15" s="713">
        <f t="shared" si="0"/>
        <v>36982</v>
      </c>
      <c r="L15" s="713">
        <f t="shared" si="0"/>
        <v>0</v>
      </c>
      <c r="M15" s="713">
        <f t="shared" si="0"/>
        <v>0</v>
      </c>
      <c r="N15" s="713">
        <v>0</v>
      </c>
      <c r="O15" s="713">
        <v>0</v>
      </c>
      <c r="P15" s="713">
        <v>0</v>
      </c>
      <c r="Q15" s="713">
        <v>0</v>
      </c>
      <c r="R15" s="714">
        <v>0</v>
      </c>
      <c r="S15" s="78"/>
    </row>
    <row r="16" spans="1:19" ht="19.5" customHeight="1">
      <c r="A16" s="206"/>
      <c r="B16" s="729" t="s">
        <v>687</v>
      </c>
      <c r="C16" s="713">
        <v>0</v>
      </c>
      <c r="D16" s="713">
        <v>0</v>
      </c>
      <c r="E16" s="713">
        <v>0</v>
      </c>
      <c r="F16" s="713">
        <v>0</v>
      </c>
      <c r="G16" s="713">
        <v>0</v>
      </c>
      <c r="H16" s="713">
        <v>0</v>
      </c>
      <c r="I16" s="713">
        <v>0</v>
      </c>
      <c r="J16" s="713">
        <v>0</v>
      </c>
      <c r="K16" s="713">
        <v>0</v>
      </c>
      <c r="L16" s="713">
        <v>0</v>
      </c>
      <c r="M16" s="713">
        <v>0</v>
      </c>
      <c r="N16" s="713">
        <v>0</v>
      </c>
      <c r="O16" s="713">
        <v>0</v>
      </c>
      <c r="P16" s="713">
        <v>0</v>
      </c>
      <c r="Q16" s="713">
        <v>0</v>
      </c>
      <c r="R16" s="714">
        <v>0</v>
      </c>
      <c r="S16" s="78"/>
    </row>
    <row r="17" spans="1:19" ht="19.5" customHeight="1">
      <c r="A17" s="206"/>
      <c r="B17" s="728" t="s">
        <v>688</v>
      </c>
      <c r="C17" s="713">
        <f>C18+C19+C20+C21</f>
        <v>0</v>
      </c>
      <c r="D17" s="713">
        <f aca="true" t="shared" si="1" ref="D17:M17">D18+D19+D20+D21</f>
        <v>279877</v>
      </c>
      <c r="E17" s="713">
        <f t="shared" si="1"/>
        <v>191985</v>
      </c>
      <c r="F17" s="713">
        <f t="shared" si="1"/>
        <v>214251</v>
      </c>
      <c r="G17" s="713">
        <f t="shared" si="1"/>
        <v>280968</v>
      </c>
      <c r="H17" s="713">
        <f t="shared" si="1"/>
        <v>1099598</v>
      </c>
      <c r="I17" s="713">
        <f t="shared" si="1"/>
        <v>105398</v>
      </c>
      <c r="J17" s="713">
        <f t="shared" si="1"/>
        <v>102446</v>
      </c>
      <c r="K17" s="713">
        <f t="shared" si="1"/>
        <v>36982</v>
      </c>
      <c r="L17" s="713">
        <f t="shared" si="1"/>
        <v>0</v>
      </c>
      <c r="M17" s="713">
        <f t="shared" si="1"/>
        <v>0</v>
      </c>
      <c r="N17" s="713">
        <v>0</v>
      </c>
      <c r="O17" s="713">
        <v>0</v>
      </c>
      <c r="P17" s="713">
        <v>0</v>
      </c>
      <c r="Q17" s="713">
        <v>0</v>
      </c>
      <c r="R17" s="714">
        <v>0</v>
      </c>
      <c r="S17" s="78"/>
    </row>
    <row r="18" spans="1:19" ht="19.5" customHeight="1">
      <c r="A18" s="206"/>
      <c r="B18" s="730" t="s">
        <v>469</v>
      </c>
      <c r="C18" s="713">
        <v>0</v>
      </c>
      <c r="D18" s="713">
        <v>0</v>
      </c>
      <c r="E18" s="713">
        <v>0</v>
      </c>
      <c r="F18" s="713">
        <v>0</v>
      </c>
      <c r="G18" s="713">
        <v>0</v>
      </c>
      <c r="H18" s="713">
        <v>0</v>
      </c>
      <c r="I18" s="713">
        <v>0</v>
      </c>
      <c r="J18" s="713">
        <v>0</v>
      </c>
      <c r="K18" s="713">
        <v>0</v>
      </c>
      <c r="L18" s="713">
        <v>0</v>
      </c>
      <c r="M18" s="713">
        <v>0</v>
      </c>
      <c r="N18" s="713">
        <v>0</v>
      </c>
      <c r="O18" s="713">
        <v>0</v>
      </c>
      <c r="P18" s="713">
        <v>0</v>
      </c>
      <c r="Q18" s="713">
        <v>0</v>
      </c>
      <c r="R18" s="714">
        <v>0</v>
      </c>
      <c r="S18" s="78"/>
    </row>
    <row r="19" spans="1:19" ht="19.5" customHeight="1">
      <c r="A19" s="206"/>
      <c r="B19" s="730" t="s">
        <v>470</v>
      </c>
      <c r="C19" s="713">
        <v>0</v>
      </c>
      <c r="D19" s="713">
        <v>0</v>
      </c>
      <c r="E19" s="713">
        <v>0</v>
      </c>
      <c r="F19" s="713">
        <v>0</v>
      </c>
      <c r="G19" s="713">
        <v>0</v>
      </c>
      <c r="H19" s="713">
        <v>0</v>
      </c>
      <c r="I19" s="713">
        <v>0</v>
      </c>
      <c r="J19" s="713">
        <v>0</v>
      </c>
      <c r="K19" s="713">
        <v>0</v>
      </c>
      <c r="L19" s="713">
        <v>0</v>
      </c>
      <c r="M19" s="713">
        <v>0</v>
      </c>
      <c r="N19" s="713">
        <v>0</v>
      </c>
      <c r="O19" s="713">
        <v>0</v>
      </c>
      <c r="P19" s="713">
        <v>0</v>
      </c>
      <c r="Q19" s="713">
        <v>0</v>
      </c>
      <c r="R19" s="714">
        <v>0</v>
      </c>
      <c r="S19" s="78"/>
    </row>
    <row r="20" spans="1:19" ht="30.75" customHeight="1">
      <c r="A20" s="206"/>
      <c r="B20" s="731" t="s">
        <v>689</v>
      </c>
      <c r="C20" s="713">
        <v>0</v>
      </c>
      <c r="D20" s="713">
        <f>'Z14a'!D28</f>
        <v>279877</v>
      </c>
      <c r="E20" s="713">
        <f>'Z14a'!E28</f>
        <v>191985</v>
      </c>
      <c r="F20" s="713">
        <f>'Z14a'!F28</f>
        <v>214251</v>
      </c>
      <c r="G20" s="713">
        <f>'Z14a'!G28</f>
        <v>280968</v>
      </c>
      <c r="H20" s="713">
        <f>'Z14a'!H28</f>
        <v>1099598</v>
      </c>
      <c r="I20" s="713">
        <f>'Z14a'!I28</f>
        <v>105398</v>
      </c>
      <c r="J20" s="713">
        <f>'Z14a'!J28</f>
        <v>102446</v>
      </c>
      <c r="K20" s="713">
        <f>'Z14a'!K28</f>
        <v>36982</v>
      </c>
      <c r="L20" s="713">
        <f>'Z14a'!L28</f>
        <v>0</v>
      </c>
      <c r="M20" s="713">
        <f>'Z14a'!M28</f>
        <v>0</v>
      </c>
      <c r="N20" s="713">
        <v>0</v>
      </c>
      <c r="O20" s="713">
        <v>0</v>
      </c>
      <c r="P20" s="713">
        <v>0</v>
      </c>
      <c r="Q20" s="713">
        <v>0</v>
      </c>
      <c r="R20" s="714">
        <v>0</v>
      </c>
      <c r="S20" s="78"/>
    </row>
    <row r="21" spans="1:19" ht="19.5" customHeight="1">
      <c r="A21" s="208"/>
      <c r="B21" s="730" t="s">
        <v>690</v>
      </c>
      <c r="C21" s="713">
        <v>0</v>
      </c>
      <c r="D21" s="713">
        <v>0</v>
      </c>
      <c r="E21" s="713">
        <v>0</v>
      </c>
      <c r="F21" s="713">
        <v>0</v>
      </c>
      <c r="G21" s="713">
        <v>0</v>
      </c>
      <c r="H21" s="713">
        <v>0</v>
      </c>
      <c r="I21" s="713">
        <v>0</v>
      </c>
      <c r="J21" s="713">
        <v>0</v>
      </c>
      <c r="K21" s="713">
        <v>0</v>
      </c>
      <c r="L21" s="713">
        <v>0</v>
      </c>
      <c r="M21" s="713">
        <v>0</v>
      </c>
      <c r="N21" s="713">
        <v>0</v>
      </c>
      <c r="O21" s="713">
        <v>0</v>
      </c>
      <c r="P21" s="713">
        <v>0</v>
      </c>
      <c r="Q21" s="713">
        <v>0</v>
      </c>
      <c r="R21" s="714">
        <v>0</v>
      </c>
      <c r="S21" s="78"/>
    </row>
    <row r="22" spans="1:19" ht="19.5" customHeight="1">
      <c r="A22" s="209" t="s">
        <v>471</v>
      </c>
      <c r="B22" s="732" t="s">
        <v>473</v>
      </c>
      <c r="C22" s="713">
        <v>36660471</v>
      </c>
      <c r="D22" s="713">
        <f>'Z14a'!D10</f>
        <v>32705163</v>
      </c>
      <c r="E22" s="713">
        <f>'Z14a'!E10</f>
        <v>31696656</v>
      </c>
      <c r="F22" s="713">
        <f>'Z14a'!F10</f>
        <v>29600000</v>
      </c>
      <c r="G22" s="713">
        <f>'Z14a'!G10</f>
        <v>29200000</v>
      </c>
      <c r="H22" s="713">
        <f>'Z14a'!H10</f>
        <v>29400000</v>
      </c>
      <c r="I22" s="713">
        <f>'Z14a'!I10</f>
        <v>29500000</v>
      </c>
      <c r="J22" s="713">
        <f>'Z14a'!J10</f>
        <v>29600000</v>
      </c>
      <c r="K22" s="713">
        <f>'Z14a'!K10</f>
        <v>29700000</v>
      </c>
      <c r="L22" s="713">
        <f>'Z14a'!L10</f>
        <v>30000000</v>
      </c>
      <c r="M22" s="713">
        <f>'Z14a'!M10</f>
        <v>30100000</v>
      </c>
      <c r="N22" s="713">
        <f>'Z14a'!N10</f>
        <v>33415000</v>
      </c>
      <c r="O22" s="713">
        <f>'Z14a'!O10</f>
        <v>33510000</v>
      </c>
      <c r="P22" s="713">
        <f>'Z14a'!P10</f>
        <v>33520000</v>
      </c>
      <c r="Q22" s="713">
        <f>'Z14a'!Q10</f>
        <v>33565000</v>
      </c>
      <c r="R22" s="714">
        <f>'Z14a'!R10</f>
        <v>33615000</v>
      </c>
      <c r="S22" s="78"/>
    </row>
    <row r="23" spans="1:19" ht="27.75" customHeight="1">
      <c r="A23" s="207" t="s">
        <v>472</v>
      </c>
      <c r="B23" s="729" t="s">
        <v>691</v>
      </c>
      <c r="C23" s="713">
        <f>C11+C12+C13+C14+C15</f>
        <v>11576574</v>
      </c>
      <c r="D23" s="713">
        <f aca="true" t="shared" si="2" ref="D23:R23">D11+D12+D13+D14+D15</f>
        <v>12473741</v>
      </c>
      <c r="E23" s="713">
        <f t="shared" si="2"/>
        <v>11343699</v>
      </c>
      <c r="F23" s="713">
        <f t="shared" si="2"/>
        <v>10332154</v>
      </c>
      <c r="G23" s="713">
        <f t="shared" si="2"/>
        <v>9571331</v>
      </c>
      <c r="H23" s="713">
        <f t="shared" si="2"/>
        <v>9562421</v>
      </c>
      <c r="I23" s="713">
        <f t="shared" si="2"/>
        <v>7241817</v>
      </c>
      <c r="J23" s="713">
        <f t="shared" si="2"/>
        <v>5962446</v>
      </c>
      <c r="K23" s="713">
        <f t="shared" si="2"/>
        <v>4796982</v>
      </c>
      <c r="L23" s="713">
        <f t="shared" si="2"/>
        <v>4080000</v>
      </c>
      <c r="M23" s="713">
        <f t="shared" si="2"/>
        <v>3400000</v>
      </c>
      <c r="N23" s="713">
        <f t="shared" si="2"/>
        <v>2720000</v>
      </c>
      <c r="O23" s="713">
        <f t="shared" si="2"/>
        <v>2040000</v>
      </c>
      <c r="P23" s="713">
        <f t="shared" si="2"/>
        <v>1360000</v>
      </c>
      <c r="Q23" s="713">
        <f t="shared" si="2"/>
        <v>680000</v>
      </c>
      <c r="R23" s="714">
        <f t="shared" si="2"/>
        <v>0</v>
      </c>
      <c r="S23" s="78"/>
    </row>
    <row r="24" spans="1:19" ht="24.75" customHeight="1" thickBot="1">
      <c r="A24" s="210" t="s">
        <v>459</v>
      </c>
      <c r="B24" s="733" t="s">
        <v>692</v>
      </c>
      <c r="C24" s="734">
        <f>C23/C22</f>
        <v>0.31577810334188017</v>
      </c>
      <c r="D24" s="734">
        <f aca="true" t="shared" si="3" ref="D24:M24">D23/D22</f>
        <v>0.3813997502473845</v>
      </c>
      <c r="E24" s="734">
        <f t="shared" si="3"/>
        <v>0.3578831470423883</v>
      </c>
      <c r="F24" s="734">
        <f t="shared" si="3"/>
        <v>0.34905925675675675</v>
      </c>
      <c r="G24" s="734">
        <f t="shared" si="3"/>
        <v>0.32778530821917806</v>
      </c>
      <c r="H24" s="734">
        <f t="shared" si="3"/>
        <v>0.3252524149659864</v>
      </c>
      <c r="I24" s="734">
        <f t="shared" si="3"/>
        <v>0.2454853220338983</v>
      </c>
      <c r="J24" s="734">
        <f t="shared" si="3"/>
        <v>0.2014339864864865</v>
      </c>
      <c r="K24" s="734">
        <f t="shared" si="3"/>
        <v>0.16151454545454547</v>
      </c>
      <c r="L24" s="734">
        <f t="shared" si="3"/>
        <v>0.136</v>
      </c>
      <c r="M24" s="734">
        <f t="shared" si="3"/>
        <v>0.11295681063122924</v>
      </c>
      <c r="N24" s="734">
        <f>N23/N22</f>
        <v>0.08140056860691307</v>
      </c>
      <c r="O24" s="734">
        <f>O23/O22</f>
        <v>0.06087735004476276</v>
      </c>
      <c r="P24" s="734">
        <f>P23/P22</f>
        <v>0.0405727923627685</v>
      </c>
      <c r="Q24" s="734">
        <f>Q23/Q22</f>
        <v>0.020259198569938925</v>
      </c>
      <c r="R24" s="726">
        <f>R23/R22</f>
        <v>0</v>
      </c>
      <c r="S24" s="78"/>
    </row>
    <row r="25" spans="1:19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78"/>
    </row>
    <row r="26" spans="1:19" ht="12.75">
      <c r="A26" s="204"/>
      <c r="B26" s="204"/>
      <c r="C26" s="204"/>
      <c r="D26" s="204"/>
      <c r="E26" s="204"/>
      <c r="F26" s="204"/>
      <c r="M26" s="204"/>
      <c r="N26" s="966" t="s">
        <v>780</v>
      </c>
      <c r="O26" s="966"/>
      <c r="P26" s="966"/>
      <c r="Q26" s="966"/>
      <c r="R26" s="966"/>
      <c r="S26" s="966"/>
    </row>
    <row r="27" spans="1:19" ht="12.7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78"/>
    </row>
    <row r="28" spans="1:19" ht="12.7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M28" s="204"/>
      <c r="N28" s="204" t="s">
        <v>953</v>
      </c>
      <c r="O28" s="204"/>
      <c r="R28" s="204"/>
      <c r="S28" s="78"/>
    </row>
    <row r="29" spans="1:19" ht="12.7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78"/>
    </row>
    <row r="30" spans="1:19" ht="12.7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78"/>
    </row>
    <row r="31" spans="1:19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78"/>
    </row>
    <row r="32" spans="1:19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1:19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1:19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8">
      <selection activeCell="Q34" sqref="Q34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5:17" ht="12.75">
      <c r="O1" s="773" t="s">
        <v>800</v>
      </c>
      <c r="P1" s="773"/>
      <c r="Q1" s="773"/>
    </row>
    <row r="2" spans="14:17" ht="9" customHeight="1">
      <c r="N2" s="816" t="s">
        <v>793</v>
      </c>
      <c r="O2" s="986"/>
      <c r="P2" s="986"/>
      <c r="Q2" s="986"/>
    </row>
    <row r="3" spans="15:17" ht="9" customHeight="1">
      <c r="O3" s="773" t="s">
        <v>514</v>
      </c>
      <c r="P3" s="773"/>
      <c r="Q3" s="773"/>
    </row>
    <row r="4" spans="1:18" ht="12.75">
      <c r="A4" s="980" t="s">
        <v>602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</row>
    <row r="5" ht="5.25" customHeight="1"/>
    <row r="6" ht="13.5" thickBot="1"/>
    <row r="7" spans="1:18" ht="20.25" customHeight="1" thickBot="1">
      <c r="A7" s="984" t="s">
        <v>388</v>
      </c>
      <c r="B7" s="975" t="s">
        <v>657</v>
      </c>
      <c r="C7" s="982" t="s">
        <v>903</v>
      </c>
      <c r="D7" s="982" t="s">
        <v>902</v>
      </c>
      <c r="E7" s="977" t="s">
        <v>603</v>
      </c>
      <c r="F7" s="978"/>
      <c r="G7" s="978"/>
      <c r="H7" s="978"/>
      <c r="I7" s="978"/>
      <c r="J7" s="978"/>
      <c r="K7" s="978"/>
      <c r="L7" s="978"/>
      <c r="M7" s="978"/>
      <c r="N7" s="978"/>
      <c r="O7" s="978"/>
      <c r="P7" s="978"/>
      <c r="Q7" s="978"/>
      <c r="R7" s="979"/>
    </row>
    <row r="8" spans="1:18" ht="35.25" customHeight="1" thickBot="1">
      <c r="A8" s="985"/>
      <c r="B8" s="976"/>
      <c r="C8" s="983"/>
      <c r="D8" s="983"/>
      <c r="E8" s="723">
        <v>2009</v>
      </c>
      <c r="F8" s="724">
        <v>2010</v>
      </c>
      <c r="G8" s="724">
        <v>2011</v>
      </c>
      <c r="H8" s="724">
        <v>2012</v>
      </c>
      <c r="I8" s="724">
        <v>2013</v>
      </c>
      <c r="J8" s="724">
        <v>2014</v>
      </c>
      <c r="K8" s="724">
        <v>2015</v>
      </c>
      <c r="L8" s="724">
        <v>2016</v>
      </c>
      <c r="M8" s="725">
        <v>2017</v>
      </c>
      <c r="N8" s="222">
        <v>2018</v>
      </c>
      <c r="O8" s="222">
        <v>2019</v>
      </c>
      <c r="P8" s="222">
        <v>2020</v>
      </c>
      <c r="Q8" s="222">
        <v>2021</v>
      </c>
      <c r="R8" s="223">
        <v>2022</v>
      </c>
    </row>
    <row r="9" spans="1:18" ht="11.25" customHeight="1">
      <c r="A9" s="224">
        <v>1</v>
      </c>
      <c r="B9" s="221">
        <v>2</v>
      </c>
      <c r="C9" s="220">
        <v>3</v>
      </c>
      <c r="D9" s="220">
        <v>4</v>
      </c>
      <c r="E9" s="220">
        <v>5</v>
      </c>
      <c r="F9" s="221">
        <v>6</v>
      </c>
      <c r="G9" s="221">
        <v>7</v>
      </c>
      <c r="H9" s="221">
        <v>8</v>
      </c>
      <c r="I9" s="221">
        <v>9</v>
      </c>
      <c r="J9" s="221">
        <v>10</v>
      </c>
      <c r="K9" s="221">
        <v>11</v>
      </c>
      <c r="L9" s="221">
        <v>12</v>
      </c>
      <c r="M9" s="718">
        <v>13</v>
      </c>
      <c r="N9" s="221">
        <v>14</v>
      </c>
      <c r="O9" s="221">
        <v>15</v>
      </c>
      <c r="P9" s="221">
        <v>16</v>
      </c>
      <c r="Q9" s="221">
        <v>17</v>
      </c>
      <c r="R9" s="741">
        <v>18</v>
      </c>
    </row>
    <row r="10" spans="1:18" ht="12.75">
      <c r="A10" s="211" t="s">
        <v>430</v>
      </c>
      <c r="B10" s="212" t="s">
        <v>604</v>
      </c>
      <c r="C10" s="213">
        <f>C11+C15+C16+C17</f>
        <v>36660471</v>
      </c>
      <c r="D10" s="213">
        <f aca="true" t="shared" si="0" ref="D10:R10">D11+D15+D16+D17</f>
        <v>32705163</v>
      </c>
      <c r="E10" s="213">
        <f t="shared" si="0"/>
        <v>31696656</v>
      </c>
      <c r="F10" s="213">
        <f t="shared" si="0"/>
        <v>29600000</v>
      </c>
      <c r="G10" s="213">
        <f t="shared" si="0"/>
        <v>29200000</v>
      </c>
      <c r="H10" s="213">
        <f t="shared" si="0"/>
        <v>29400000</v>
      </c>
      <c r="I10" s="213">
        <f t="shared" si="0"/>
        <v>29500000</v>
      </c>
      <c r="J10" s="213">
        <f t="shared" si="0"/>
        <v>29600000</v>
      </c>
      <c r="K10" s="213">
        <f t="shared" si="0"/>
        <v>29700000</v>
      </c>
      <c r="L10" s="213">
        <f t="shared" si="0"/>
        <v>30000000</v>
      </c>
      <c r="M10" s="213">
        <f t="shared" si="0"/>
        <v>30100000</v>
      </c>
      <c r="N10" s="213">
        <f t="shared" si="0"/>
        <v>33415000</v>
      </c>
      <c r="O10" s="213">
        <f t="shared" si="0"/>
        <v>33510000</v>
      </c>
      <c r="P10" s="213">
        <f t="shared" si="0"/>
        <v>33520000</v>
      </c>
      <c r="Q10" s="213">
        <f t="shared" si="0"/>
        <v>33565000</v>
      </c>
      <c r="R10" s="213">
        <f t="shared" si="0"/>
        <v>33615000</v>
      </c>
    </row>
    <row r="11" spans="1:18" ht="12.75">
      <c r="A11" s="66" t="s">
        <v>389</v>
      </c>
      <c r="B11" s="82" t="s">
        <v>390</v>
      </c>
      <c r="C11" s="201">
        <f>C12+C13+C14</f>
        <v>5367160</v>
      </c>
      <c r="D11" s="201">
        <f aca="true" t="shared" si="1" ref="D11:R11">D12+D13+D14</f>
        <v>6649949</v>
      </c>
      <c r="E11" s="201">
        <f t="shared" si="1"/>
        <v>6370265</v>
      </c>
      <c r="F11" s="201">
        <f t="shared" si="1"/>
        <v>4692000</v>
      </c>
      <c r="G11" s="201">
        <f t="shared" si="1"/>
        <v>4600000</v>
      </c>
      <c r="H11" s="201">
        <f t="shared" si="1"/>
        <v>4708000</v>
      </c>
      <c r="I11" s="201">
        <f t="shared" si="1"/>
        <v>4716000</v>
      </c>
      <c r="J11" s="201">
        <f t="shared" si="1"/>
        <v>4674000</v>
      </c>
      <c r="K11" s="201">
        <f t="shared" si="1"/>
        <v>4633000</v>
      </c>
      <c r="L11" s="201">
        <f t="shared" si="1"/>
        <v>4600000</v>
      </c>
      <c r="M11" s="719">
        <f t="shared" si="1"/>
        <v>4650000</v>
      </c>
      <c r="N11" s="719">
        <f t="shared" si="1"/>
        <v>7865000</v>
      </c>
      <c r="O11" s="719">
        <f t="shared" si="1"/>
        <v>7830000</v>
      </c>
      <c r="P11" s="719">
        <f t="shared" si="1"/>
        <v>7830000</v>
      </c>
      <c r="Q11" s="719">
        <f t="shared" si="1"/>
        <v>7765000</v>
      </c>
      <c r="R11" s="202">
        <f t="shared" si="1"/>
        <v>7865000</v>
      </c>
    </row>
    <row r="12" spans="1:18" ht="12.75">
      <c r="A12" s="66" t="s">
        <v>438</v>
      </c>
      <c r="B12" s="82" t="s">
        <v>693</v>
      </c>
      <c r="C12" s="201">
        <v>1979545</v>
      </c>
      <c r="D12" s="201">
        <f>'Z 1'!G185-'Z 1'!G71-'Z 1'!G33</f>
        <v>1800888</v>
      </c>
      <c r="E12" s="201">
        <v>1521204</v>
      </c>
      <c r="F12" s="201">
        <v>1592000</v>
      </c>
      <c r="G12" s="201">
        <v>1600000</v>
      </c>
      <c r="H12" s="201">
        <v>1608000</v>
      </c>
      <c r="I12" s="201">
        <v>1616000</v>
      </c>
      <c r="J12" s="201">
        <v>1624000</v>
      </c>
      <c r="K12" s="201">
        <v>1633000</v>
      </c>
      <c r="L12" s="201">
        <v>1650000</v>
      </c>
      <c r="M12" s="719">
        <v>1650000</v>
      </c>
      <c r="N12" s="201">
        <v>1665000</v>
      </c>
      <c r="O12" s="201">
        <v>1680000</v>
      </c>
      <c r="P12" s="201">
        <v>1630000</v>
      </c>
      <c r="Q12" s="201">
        <v>1665000</v>
      </c>
      <c r="R12" s="202">
        <v>1715000</v>
      </c>
    </row>
    <row r="13" spans="1:18" ht="12.75">
      <c r="A13" s="66" t="s">
        <v>439</v>
      </c>
      <c r="B13" s="82" t="s">
        <v>694</v>
      </c>
      <c r="C13" s="201">
        <v>922698</v>
      </c>
      <c r="D13" s="201">
        <f>'Z 1'!G33</f>
        <v>2150700</v>
      </c>
      <c r="E13" s="201">
        <f>'Z 1'!G33</f>
        <v>2150700</v>
      </c>
      <c r="F13" s="201">
        <v>900000</v>
      </c>
      <c r="G13" s="201">
        <v>700000</v>
      </c>
      <c r="H13" s="201">
        <v>700000</v>
      </c>
      <c r="I13" s="201">
        <v>600000</v>
      </c>
      <c r="J13" s="201">
        <v>550000</v>
      </c>
      <c r="K13" s="201">
        <v>400000</v>
      </c>
      <c r="L13" s="201">
        <v>350000</v>
      </c>
      <c r="M13" s="719">
        <v>350000</v>
      </c>
      <c r="N13" s="201">
        <v>3500000</v>
      </c>
      <c r="O13" s="201">
        <v>3400000</v>
      </c>
      <c r="P13" s="201">
        <v>3400000</v>
      </c>
      <c r="Q13" s="201">
        <v>3300000</v>
      </c>
      <c r="R13" s="202">
        <v>3300000</v>
      </c>
    </row>
    <row r="14" spans="1:18" ht="12.75">
      <c r="A14" s="66" t="s">
        <v>441</v>
      </c>
      <c r="B14" s="82" t="s">
        <v>695</v>
      </c>
      <c r="C14" s="201">
        <v>2464917</v>
      </c>
      <c r="D14" s="201">
        <f>'Z 1'!G72</f>
        <v>2698361</v>
      </c>
      <c r="E14" s="201">
        <f>'Z 1'!H71</f>
        <v>2698361</v>
      </c>
      <c r="F14" s="201">
        <v>2200000</v>
      </c>
      <c r="G14" s="201">
        <v>2300000</v>
      </c>
      <c r="H14" s="201">
        <v>2400000</v>
      </c>
      <c r="I14" s="201">
        <v>2500000</v>
      </c>
      <c r="J14" s="201">
        <v>2500000</v>
      </c>
      <c r="K14" s="201">
        <v>2600000</v>
      </c>
      <c r="L14" s="201">
        <v>2600000</v>
      </c>
      <c r="M14" s="719">
        <v>2650000</v>
      </c>
      <c r="N14" s="201">
        <v>2700000</v>
      </c>
      <c r="O14" s="201">
        <v>2750000</v>
      </c>
      <c r="P14" s="201">
        <v>2800000</v>
      </c>
      <c r="Q14" s="201">
        <v>2800000</v>
      </c>
      <c r="R14" s="202">
        <v>2850000</v>
      </c>
    </row>
    <row r="15" spans="1:18" ht="12.75">
      <c r="A15" s="66" t="s">
        <v>391</v>
      </c>
      <c r="B15" s="82" t="s">
        <v>392</v>
      </c>
      <c r="C15" s="201">
        <v>18005679</v>
      </c>
      <c r="D15" s="201">
        <f>'Z 1'!G76+'Z 1'!G78+'Z 1'!G80+'Z 1'!G85</f>
        <v>18611135</v>
      </c>
      <c r="E15" s="201">
        <f>'Z 1'!G76+'Z 1'!G80+'Z 1'!G85</f>
        <v>18611135</v>
      </c>
      <c r="F15" s="201">
        <v>18200000</v>
      </c>
      <c r="G15" s="201">
        <v>18100000</v>
      </c>
      <c r="H15" s="201">
        <v>18200000</v>
      </c>
      <c r="I15" s="201">
        <v>18300000</v>
      </c>
      <c r="J15" s="201">
        <v>18400000</v>
      </c>
      <c r="K15" s="201">
        <v>18500000</v>
      </c>
      <c r="L15" s="201">
        <v>18600000</v>
      </c>
      <c r="M15" s="719">
        <v>18600000</v>
      </c>
      <c r="N15" s="201">
        <v>18650000</v>
      </c>
      <c r="O15" s="201">
        <v>18700000</v>
      </c>
      <c r="P15" s="201">
        <v>18700000</v>
      </c>
      <c r="Q15" s="201">
        <v>18800000</v>
      </c>
      <c r="R15" s="202">
        <v>18800000</v>
      </c>
    </row>
    <row r="16" spans="1:18" ht="12.75">
      <c r="A16" s="66" t="s">
        <v>393</v>
      </c>
      <c r="B16" s="81" t="s">
        <v>605</v>
      </c>
      <c r="C16" s="201">
        <v>8640389</v>
      </c>
      <c r="D16" s="201">
        <v>6715256</v>
      </c>
      <c r="E16" s="201">
        <f>'Z 1'!G178</f>
        <v>6715256</v>
      </c>
      <c r="F16" s="201">
        <v>6708000</v>
      </c>
      <c r="G16" s="201">
        <v>6500000</v>
      </c>
      <c r="H16" s="201">
        <v>6492000</v>
      </c>
      <c r="I16" s="201">
        <v>6484000</v>
      </c>
      <c r="J16" s="201">
        <v>6526000</v>
      </c>
      <c r="K16" s="201">
        <v>6567000</v>
      </c>
      <c r="L16" s="201">
        <v>6800000</v>
      </c>
      <c r="M16" s="719">
        <v>6850000</v>
      </c>
      <c r="N16" s="201">
        <v>6900000</v>
      </c>
      <c r="O16" s="201">
        <v>6980000</v>
      </c>
      <c r="P16" s="201">
        <v>6990000</v>
      </c>
      <c r="Q16" s="201">
        <v>7000000</v>
      </c>
      <c r="R16" s="202">
        <v>6950000</v>
      </c>
    </row>
    <row r="17" spans="1:18" ht="12.75">
      <c r="A17" s="66" t="s">
        <v>697</v>
      </c>
      <c r="B17" s="81" t="s">
        <v>962</v>
      </c>
      <c r="C17" s="201">
        <v>4647243</v>
      </c>
      <c r="D17" s="201">
        <v>728823</v>
      </c>
      <c r="E17" s="201"/>
      <c r="F17" s="201"/>
      <c r="G17" s="201"/>
      <c r="H17" s="201"/>
      <c r="I17" s="201"/>
      <c r="J17" s="201"/>
      <c r="K17" s="201"/>
      <c r="L17" s="201"/>
      <c r="M17" s="719"/>
      <c r="N17" s="201"/>
      <c r="O17" s="201"/>
      <c r="P17" s="201"/>
      <c r="Q17" s="201"/>
      <c r="R17" s="202"/>
    </row>
    <row r="18" spans="1:18" ht="12.75">
      <c r="A18" s="214" t="s">
        <v>432</v>
      </c>
      <c r="B18" s="85" t="s">
        <v>395</v>
      </c>
      <c r="C18" s="215">
        <v>37093182</v>
      </c>
      <c r="D18" s="215">
        <f>'Z 2 '!E680</f>
        <v>33322453</v>
      </c>
      <c r="E18" s="215">
        <v>31903524</v>
      </c>
      <c r="F18" s="215">
        <v>28096000</v>
      </c>
      <c r="G18" s="215">
        <v>27950000</v>
      </c>
      <c r="H18" s="215">
        <v>28142000</v>
      </c>
      <c r="I18" s="215">
        <v>28252000</v>
      </c>
      <c r="J18" s="215">
        <v>28475000</v>
      </c>
      <c r="K18" s="215">
        <v>28512000</v>
      </c>
      <c r="L18" s="215">
        <v>28800000</v>
      </c>
      <c r="M18" s="720">
        <v>28850000</v>
      </c>
      <c r="N18" s="215">
        <v>28950000</v>
      </c>
      <c r="O18" s="215">
        <v>29050000</v>
      </c>
      <c r="P18" s="215">
        <v>29250000</v>
      </c>
      <c r="Q18" s="215">
        <v>29350000</v>
      </c>
      <c r="R18" s="216">
        <v>29550000</v>
      </c>
    </row>
    <row r="19" spans="1:18" ht="12.75">
      <c r="A19" s="214" t="s">
        <v>436</v>
      </c>
      <c r="B19" s="85" t="s">
        <v>606</v>
      </c>
      <c r="C19" s="215">
        <f>C20+C24+C28+C29</f>
        <v>2514462</v>
      </c>
      <c r="D19" s="215">
        <f>D20+D24+D28+D29</f>
        <v>4725511</v>
      </c>
      <c r="E19" s="215">
        <f aca="true" t="shared" si="2" ref="E19:L19">E20+E24+D28+E29</f>
        <v>5024697</v>
      </c>
      <c r="F19" s="215">
        <f t="shared" si="2"/>
        <v>2019196</v>
      </c>
      <c r="G19" s="215">
        <f t="shared" si="2"/>
        <v>1731691</v>
      </c>
      <c r="H19" s="215">
        <f t="shared" si="2"/>
        <v>1770008</v>
      </c>
      <c r="I19" s="215">
        <f t="shared" si="2"/>
        <v>2982002</v>
      </c>
      <c r="J19" s="215">
        <f t="shared" si="2"/>
        <v>1801817</v>
      </c>
      <c r="K19" s="215">
        <f t="shared" si="2"/>
        <v>1582446</v>
      </c>
      <c r="L19" s="215">
        <f t="shared" si="2"/>
        <v>1066982</v>
      </c>
      <c r="M19" s="720">
        <f aca="true" t="shared" si="3" ref="M19:R19">M20+M24+M28+M29</f>
        <v>990000</v>
      </c>
      <c r="N19" s="720">
        <f t="shared" si="3"/>
        <v>970000</v>
      </c>
      <c r="O19" s="720">
        <f t="shared" si="3"/>
        <v>940000</v>
      </c>
      <c r="P19" s="720">
        <f t="shared" si="3"/>
        <v>910000</v>
      </c>
      <c r="Q19" s="720">
        <f t="shared" si="3"/>
        <v>880000</v>
      </c>
      <c r="R19" s="216">
        <f t="shared" si="3"/>
        <v>830000</v>
      </c>
    </row>
    <row r="20" spans="1:18" ht="12.75">
      <c r="A20" s="66" t="s">
        <v>389</v>
      </c>
      <c r="B20" s="82" t="s">
        <v>696</v>
      </c>
      <c r="C20" s="201">
        <f aca="true" t="shared" si="4" ref="C20:R20">C21+C22+C23</f>
        <v>1802294</v>
      </c>
      <c r="D20" s="201">
        <f t="shared" si="4"/>
        <v>3466191</v>
      </c>
      <c r="E20" s="201">
        <f t="shared" si="4"/>
        <v>4528774</v>
      </c>
      <c r="F20" s="201">
        <f t="shared" si="4"/>
        <v>1625675</v>
      </c>
      <c r="G20" s="201">
        <f t="shared" si="4"/>
        <v>1326404</v>
      </c>
      <c r="H20" s="201">
        <f t="shared" si="4"/>
        <v>1308404</v>
      </c>
      <c r="I20" s="201">
        <f t="shared" si="4"/>
        <v>1202404</v>
      </c>
      <c r="J20" s="201">
        <f t="shared" si="4"/>
        <v>1016419</v>
      </c>
      <c r="K20" s="201">
        <f t="shared" si="4"/>
        <v>800000</v>
      </c>
      <c r="L20" s="201">
        <f t="shared" si="4"/>
        <v>350000</v>
      </c>
      <c r="M20" s="719">
        <f t="shared" si="4"/>
        <v>310000</v>
      </c>
      <c r="N20" s="719">
        <f t="shared" si="4"/>
        <v>290000</v>
      </c>
      <c r="O20" s="719">
        <f t="shared" si="4"/>
        <v>260000</v>
      </c>
      <c r="P20" s="719">
        <f t="shared" si="4"/>
        <v>230000</v>
      </c>
      <c r="Q20" s="719">
        <f t="shared" si="4"/>
        <v>200000</v>
      </c>
      <c r="R20" s="202">
        <f t="shared" si="4"/>
        <v>150000</v>
      </c>
    </row>
    <row r="21" spans="1:18" ht="12.75">
      <c r="A21" s="66" t="s">
        <v>438</v>
      </c>
      <c r="B21" s="81" t="s">
        <v>614</v>
      </c>
      <c r="C21" s="201">
        <v>1267094</v>
      </c>
      <c r="D21" s="201">
        <f>'Z5'!F23+'Z5'!F24+'Z5'!F26</f>
        <v>2895821</v>
      </c>
      <c r="E21" s="201">
        <v>3868404</v>
      </c>
      <c r="F21" s="201">
        <v>864675</v>
      </c>
      <c r="G21" s="201">
        <v>658404</v>
      </c>
      <c r="H21" s="201">
        <v>658404</v>
      </c>
      <c r="I21" s="201">
        <v>646404</v>
      </c>
      <c r="J21" s="201">
        <v>596419</v>
      </c>
      <c r="K21" s="201">
        <v>420000</v>
      </c>
      <c r="L21" s="82">
        <v>0</v>
      </c>
      <c r="M21" s="721">
        <v>0</v>
      </c>
      <c r="N21" s="82">
        <v>0</v>
      </c>
      <c r="O21" s="82">
        <v>0</v>
      </c>
      <c r="P21" s="82">
        <v>0</v>
      </c>
      <c r="Q21" s="82">
        <v>0</v>
      </c>
      <c r="R21" s="203">
        <v>0</v>
      </c>
    </row>
    <row r="22" spans="1:18" ht="45">
      <c r="A22" s="66" t="s">
        <v>439</v>
      </c>
      <c r="B22" s="81" t="s">
        <v>607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719">
        <v>0</v>
      </c>
      <c r="N22" s="201"/>
      <c r="O22" s="201">
        <v>0</v>
      </c>
      <c r="P22" s="201">
        <v>0</v>
      </c>
      <c r="Q22" s="201">
        <v>0</v>
      </c>
      <c r="R22" s="202">
        <v>0</v>
      </c>
    </row>
    <row r="23" spans="1:18" ht="12.75">
      <c r="A23" s="66" t="s">
        <v>441</v>
      </c>
      <c r="B23" s="81" t="s">
        <v>396</v>
      </c>
      <c r="C23" s="201">
        <v>535200</v>
      </c>
      <c r="D23" s="201">
        <f>'Z 2 '!E212</f>
        <v>570370</v>
      </c>
      <c r="E23" s="201">
        <v>660370</v>
      </c>
      <c r="F23" s="201">
        <v>761000</v>
      </c>
      <c r="G23" s="201">
        <v>668000</v>
      </c>
      <c r="H23" s="201">
        <v>650000</v>
      </c>
      <c r="I23" s="201">
        <v>556000</v>
      </c>
      <c r="J23" s="201">
        <v>420000</v>
      </c>
      <c r="K23" s="201">
        <v>380000</v>
      </c>
      <c r="L23" s="82">
        <v>350000</v>
      </c>
      <c r="M23" s="721">
        <v>310000</v>
      </c>
      <c r="N23" s="82">
        <v>290000</v>
      </c>
      <c r="O23" s="82">
        <v>260000</v>
      </c>
      <c r="P23" s="82">
        <v>230000</v>
      </c>
      <c r="Q23" s="82">
        <v>200000</v>
      </c>
      <c r="R23" s="203">
        <v>150000</v>
      </c>
    </row>
    <row r="24" spans="1:18" ht="22.5">
      <c r="A24" s="66" t="s">
        <v>391</v>
      </c>
      <c r="B24" s="81" t="s">
        <v>613</v>
      </c>
      <c r="C24" s="201">
        <f>C25+C26+C27</f>
        <v>712168</v>
      </c>
      <c r="D24" s="201">
        <f aca="true" t="shared" si="5" ref="D24:R24">D25+D26+D27</f>
        <v>979443</v>
      </c>
      <c r="E24" s="201">
        <f t="shared" si="5"/>
        <v>216046</v>
      </c>
      <c r="F24" s="201">
        <f t="shared" si="5"/>
        <v>201536</v>
      </c>
      <c r="G24" s="201">
        <f t="shared" si="5"/>
        <v>191036</v>
      </c>
      <c r="H24" s="201">
        <f t="shared" si="5"/>
        <v>180636</v>
      </c>
      <c r="I24" s="201">
        <f t="shared" si="5"/>
        <v>0</v>
      </c>
      <c r="J24" s="201">
        <f t="shared" si="5"/>
        <v>0</v>
      </c>
      <c r="K24" s="201">
        <f t="shared" si="5"/>
        <v>0</v>
      </c>
      <c r="L24" s="201">
        <f t="shared" si="5"/>
        <v>0</v>
      </c>
      <c r="M24" s="719">
        <f t="shared" si="5"/>
        <v>0</v>
      </c>
      <c r="N24" s="719">
        <f t="shared" si="5"/>
        <v>0</v>
      </c>
      <c r="O24" s="719">
        <f t="shared" si="5"/>
        <v>0</v>
      </c>
      <c r="P24" s="719">
        <f t="shared" si="5"/>
        <v>0</v>
      </c>
      <c r="Q24" s="719">
        <f t="shared" si="5"/>
        <v>0</v>
      </c>
      <c r="R24" s="202">
        <f t="shared" si="5"/>
        <v>0</v>
      </c>
    </row>
    <row r="25" spans="1:18" ht="12.75">
      <c r="A25" s="66" t="s">
        <v>438</v>
      </c>
      <c r="B25" s="82" t="s">
        <v>614</v>
      </c>
      <c r="C25" s="82"/>
      <c r="D25" s="82">
        <v>0</v>
      </c>
      <c r="E25" s="201">
        <v>173746</v>
      </c>
      <c r="F25" s="201">
        <v>169136</v>
      </c>
      <c r="G25" s="201">
        <v>169136</v>
      </c>
      <c r="H25" s="201">
        <v>169136</v>
      </c>
      <c r="I25" s="201">
        <v>0</v>
      </c>
      <c r="J25" s="201">
        <v>0</v>
      </c>
      <c r="K25" s="201">
        <v>0</v>
      </c>
      <c r="L25" s="201">
        <v>0</v>
      </c>
      <c r="M25" s="721">
        <v>0</v>
      </c>
      <c r="N25" s="82">
        <v>0</v>
      </c>
      <c r="O25" s="82">
        <v>0</v>
      </c>
      <c r="P25" s="82">
        <v>0</v>
      </c>
      <c r="Q25" s="82">
        <v>0</v>
      </c>
      <c r="R25" s="203">
        <v>0</v>
      </c>
    </row>
    <row r="26" spans="1:18" ht="45">
      <c r="A26" s="66" t="s">
        <v>439</v>
      </c>
      <c r="B26" s="81" t="s">
        <v>607</v>
      </c>
      <c r="C26" s="82">
        <v>712168</v>
      </c>
      <c r="D26" s="201">
        <f>'Z5'!F27</f>
        <v>968043</v>
      </c>
      <c r="E26" s="19"/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721">
        <v>0</v>
      </c>
      <c r="N26" s="82">
        <v>0</v>
      </c>
      <c r="O26" s="82">
        <v>0</v>
      </c>
      <c r="P26" s="82">
        <v>0</v>
      </c>
      <c r="Q26" s="82">
        <v>0</v>
      </c>
      <c r="R26" s="203">
        <v>0</v>
      </c>
    </row>
    <row r="27" spans="1:18" ht="12.75">
      <c r="A27" s="66" t="s">
        <v>441</v>
      </c>
      <c r="B27" s="82" t="s">
        <v>396</v>
      </c>
      <c r="C27" s="201">
        <v>0</v>
      </c>
      <c r="D27" s="201">
        <v>11400</v>
      </c>
      <c r="E27" s="201">
        <v>42300</v>
      </c>
      <c r="F27" s="201">
        <v>32400</v>
      </c>
      <c r="G27" s="201">
        <v>21900</v>
      </c>
      <c r="H27" s="201">
        <v>11500</v>
      </c>
      <c r="I27" s="201">
        <v>0</v>
      </c>
      <c r="J27" s="201">
        <v>0</v>
      </c>
      <c r="K27" s="201">
        <v>0</v>
      </c>
      <c r="L27" s="201">
        <v>0</v>
      </c>
      <c r="M27" s="721">
        <v>0</v>
      </c>
      <c r="N27" s="82">
        <v>0</v>
      </c>
      <c r="O27" s="82">
        <v>0</v>
      </c>
      <c r="P27" s="82">
        <v>0</v>
      </c>
      <c r="Q27" s="82">
        <v>0</v>
      </c>
      <c r="R27" s="203">
        <v>0</v>
      </c>
    </row>
    <row r="28" spans="1:18" ht="12.75">
      <c r="A28" s="66" t="s">
        <v>393</v>
      </c>
      <c r="B28" s="82" t="s">
        <v>615</v>
      </c>
      <c r="C28" s="82">
        <v>0</v>
      </c>
      <c r="D28" s="201">
        <v>279877</v>
      </c>
      <c r="E28" s="201">
        <v>191985</v>
      </c>
      <c r="F28" s="201">
        <v>214251</v>
      </c>
      <c r="G28" s="201">
        <v>280968</v>
      </c>
      <c r="H28" s="201">
        <v>1099598</v>
      </c>
      <c r="I28" s="201">
        <v>105398</v>
      </c>
      <c r="J28" s="201">
        <v>102446</v>
      </c>
      <c r="K28" s="201">
        <v>36982</v>
      </c>
      <c r="L28" s="743">
        <v>0</v>
      </c>
      <c r="M28" s="721">
        <v>0</v>
      </c>
      <c r="N28" s="82">
        <v>0</v>
      </c>
      <c r="O28" s="82">
        <v>0</v>
      </c>
      <c r="P28" s="82">
        <v>0</v>
      </c>
      <c r="Q28" s="82">
        <v>0</v>
      </c>
      <c r="R28" s="203">
        <v>0</v>
      </c>
    </row>
    <row r="29" spans="1:18" ht="18.75" customHeight="1">
      <c r="A29" s="66" t="s">
        <v>697</v>
      </c>
      <c r="B29" s="81" t="s">
        <v>466</v>
      </c>
      <c r="C29" s="201">
        <v>0</v>
      </c>
      <c r="D29" s="201">
        <v>0</v>
      </c>
      <c r="E29" s="201">
        <v>0</v>
      </c>
      <c r="F29" s="201">
        <v>0</v>
      </c>
      <c r="G29" s="201">
        <v>0</v>
      </c>
      <c r="H29" s="201">
        <v>0</v>
      </c>
      <c r="I29" s="201">
        <v>680000</v>
      </c>
      <c r="J29" s="201">
        <v>680000</v>
      </c>
      <c r="K29" s="201">
        <v>680000</v>
      </c>
      <c r="L29" s="201">
        <v>680000</v>
      </c>
      <c r="M29" s="719">
        <v>680000</v>
      </c>
      <c r="N29" s="201">
        <v>680000</v>
      </c>
      <c r="O29" s="201">
        <v>680000</v>
      </c>
      <c r="P29" s="201">
        <v>680000</v>
      </c>
      <c r="Q29" s="201">
        <v>680000</v>
      </c>
      <c r="R29" s="202">
        <v>680000</v>
      </c>
    </row>
    <row r="30" spans="1:18" ht="12.75">
      <c r="A30" s="214" t="s">
        <v>461</v>
      </c>
      <c r="B30" s="85" t="s">
        <v>397</v>
      </c>
      <c r="C30" s="215">
        <f>C10-C18</f>
        <v>-432711</v>
      </c>
      <c r="D30" s="215">
        <f aca="true" t="shared" si="6" ref="D30:R30">D10-D18</f>
        <v>-617290</v>
      </c>
      <c r="E30" s="215">
        <f t="shared" si="6"/>
        <v>-206868</v>
      </c>
      <c r="F30" s="215">
        <f t="shared" si="6"/>
        <v>1504000</v>
      </c>
      <c r="G30" s="215">
        <f t="shared" si="6"/>
        <v>1250000</v>
      </c>
      <c r="H30" s="215">
        <f t="shared" si="6"/>
        <v>1258000</v>
      </c>
      <c r="I30" s="215">
        <f t="shared" si="6"/>
        <v>1248000</v>
      </c>
      <c r="J30" s="215">
        <f t="shared" si="6"/>
        <v>1125000</v>
      </c>
      <c r="K30" s="215">
        <f t="shared" si="6"/>
        <v>1188000</v>
      </c>
      <c r="L30" s="215">
        <f t="shared" si="6"/>
        <v>1200000</v>
      </c>
      <c r="M30" s="720">
        <f t="shared" si="6"/>
        <v>1250000</v>
      </c>
      <c r="N30" s="720">
        <f t="shared" si="6"/>
        <v>4465000</v>
      </c>
      <c r="O30" s="720">
        <f t="shared" si="6"/>
        <v>4460000</v>
      </c>
      <c r="P30" s="720">
        <f t="shared" si="6"/>
        <v>4270000</v>
      </c>
      <c r="Q30" s="720">
        <f t="shared" si="6"/>
        <v>4215000</v>
      </c>
      <c r="R30" s="216">
        <f t="shared" si="6"/>
        <v>4065000</v>
      </c>
    </row>
    <row r="31" spans="1:18" ht="12.75">
      <c r="A31" s="214" t="s">
        <v>468</v>
      </c>
      <c r="B31" s="85" t="s">
        <v>608</v>
      </c>
      <c r="C31" s="215">
        <f>'Z14'!C23</f>
        <v>11576574</v>
      </c>
      <c r="D31" s="215">
        <f>'Z14'!D23</f>
        <v>12473741</v>
      </c>
      <c r="E31" s="215">
        <f>'Z14'!E23</f>
        <v>11343699</v>
      </c>
      <c r="F31" s="215">
        <f>'Z14'!F23</f>
        <v>10332154</v>
      </c>
      <c r="G31" s="215">
        <f>'Z14'!G23</f>
        <v>9571331</v>
      </c>
      <c r="H31" s="215">
        <f>'Z14'!H23</f>
        <v>9562421</v>
      </c>
      <c r="I31" s="215">
        <f>'Z14'!I23</f>
        <v>7241817</v>
      </c>
      <c r="J31" s="215">
        <f>'Z14'!J23</f>
        <v>5962446</v>
      </c>
      <c r="K31" s="215">
        <f>'Z14'!K23</f>
        <v>4796982</v>
      </c>
      <c r="L31" s="215">
        <f>'Z14'!L23</f>
        <v>4080000</v>
      </c>
      <c r="M31" s="720">
        <f>'Z14'!M23</f>
        <v>3400000</v>
      </c>
      <c r="N31" s="720">
        <f>'Z14'!N23</f>
        <v>2720000</v>
      </c>
      <c r="O31" s="720">
        <f>'Z14'!O23</f>
        <v>2040000</v>
      </c>
      <c r="P31" s="720">
        <f>'Z14'!P23</f>
        <v>1360000</v>
      </c>
      <c r="Q31" s="720">
        <f>'Z14'!Q23</f>
        <v>680000</v>
      </c>
      <c r="R31" s="216">
        <f>'Z14'!R23</f>
        <v>0</v>
      </c>
    </row>
    <row r="32" spans="1:18" ht="12.75">
      <c r="A32" s="214" t="s">
        <v>616</v>
      </c>
      <c r="B32" s="85" t="s">
        <v>609</v>
      </c>
      <c r="C32" s="217">
        <f aca="true" t="shared" si="7" ref="C32:M32">C31/C10</f>
        <v>0.31577810334188017</v>
      </c>
      <c r="D32" s="217">
        <f t="shared" si="7"/>
        <v>0.3813997502473845</v>
      </c>
      <c r="E32" s="217">
        <f t="shared" si="7"/>
        <v>0.3578831470423883</v>
      </c>
      <c r="F32" s="217">
        <f t="shared" si="7"/>
        <v>0.34905925675675675</v>
      </c>
      <c r="G32" s="217">
        <f t="shared" si="7"/>
        <v>0.32778530821917806</v>
      </c>
      <c r="H32" s="217">
        <f t="shared" si="7"/>
        <v>0.3252524149659864</v>
      </c>
      <c r="I32" s="217">
        <f t="shared" si="7"/>
        <v>0.2454853220338983</v>
      </c>
      <c r="J32" s="217">
        <f t="shared" si="7"/>
        <v>0.2014339864864865</v>
      </c>
      <c r="K32" s="217">
        <f t="shared" si="7"/>
        <v>0.16151454545454547</v>
      </c>
      <c r="L32" s="217">
        <f t="shared" si="7"/>
        <v>0.136</v>
      </c>
      <c r="M32" s="722">
        <f t="shared" si="7"/>
        <v>0.11295681063122924</v>
      </c>
      <c r="N32" s="722">
        <f>N31/N10</f>
        <v>0.08140056860691307</v>
      </c>
      <c r="O32" s="722">
        <f>O31/O10</f>
        <v>0.06087735004476276</v>
      </c>
      <c r="P32" s="722">
        <f>P31/P10</f>
        <v>0.0405727923627685</v>
      </c>
      <c r="Q32" s="722">
        <f>Q31/Q10</f>
        <v>0.020259198569938925</v>
      </c>
      <c r="R32" s="742">
        <f>R31/R10</f>
        <v>0</v>
      </c>
    </row>
    <row r="33" spans="1:18" ht="22.5">
      <c r="A33" s="214" t="s">
        <v>617</v>
      </c>
      <c r="B33" s="79" t="s">
        <v>610</v>
      </c>
      <c r="C33" s="217">
        <f>(C21+C26+C28)/C10</f>
        <v>0.053988995395067345</v>
      </c>
      <c r="D33" s="217">
        <f aca="true" t="shared" si="8" ref="D33:R33">(D21+D26+D28)/D10</f>
        <v>0.1266999036207219</v>
      </c>
      <c r="E33" s="217">
        <f t="shared" si="8"/>
        <v>0.12810149436584098</v>
      </c>
      <c r="F33" s="217">
        <f t="shared" si="8"/>
        <v>0.0364502027027027</v>
      </c>
      <c r="G33" s="217">
        <f t="shared" si="8"/>
        <v>0.03217027397260274</v>
      </c>
      <c r="H33" s="217">
        <f t="shared" si="8"/>
        <v>0.059795986394557826</v>
      </c>
      <c r="I33" s="217">
        <f t="shared" si="8"/>
        <v>0.025484813559322035</v>
      </c>
      <c r="J33" s="217">
        <f t="shared" si="8"/>
        <v>0.023610304054054055</v>
      </c>
      <c r="K33" s="217">
        <f t="shared" si="8"/>
        <v>0.015386599326599327</v>
      </c>
      <c r="L33" s="217">
        <f t="shared" si="8"/>
        <v>0</v>
      </c>
      <c r="M33" s="217">
        <f t="shared" si="8"/>
        <v>0</v>
      </c>
      <c r="N33" s="217">
        <f t="shared" si="8"/>
        <v>0</v>
      </c>
      <c r="O33" s="217">
        <f t="shared" si="8"/>
        <v>0</v>
      </c>
      <c r="P33" s="217">
        <f t="shared" si="8"/>
        <v>0</v>
      </c>
      <c r="Q33" s="217">
        <f t="shared" si="8"/>
        <v>0</v>
      </c>
      <c r="R33" s="217">
        <f t="shared" si="8"/>
        <v>0</v>
      </c>
    </row>
    <row r="34" spans="1:18" ht="22.5">
      <c r="A34" s="214" t="s">
        <v>618</v>
      </c>
      <c r="B34" s="79" t="s">
        <v>611</v>
      </c>
      <c r="C34" s="217">
        <f>(C31-C26)/(C10-C17)</f>
        <v>0.3393723994343838</v>
      </c>
      <c r="D34" s="217">
        <f aca="true" t="shared" si="9" ref="D34:R34">(D31-D26)/(D10-D17)</f>
        <v>0.35981910374983506</v>
      </c>
      <c r="E34" s="217">
        <f t="shared" si="9"/>
        <v>0.3578831470423883</v>
      </c>
      <c r="F34" s="217">
        <f t="shared" si="9"/>
        <v>0.34905925675675675</v>
      </c>
      <c r="G34" s="217">
        <f t="shared" si="9"/>
        <v>0.32778530821917806</v>
      </c>
      <c r="H34" s="217">
        <f t="shared" si="9"/>
        <v>0.3252524149659864</v>
      </c>
      <c r="I34" s="217">
        <f t="shared" si="9"/>
        <v>0.2454853220338983</v>
      </c>
      <c r="J34" s="217">
        <f t="shared" si="9"/>
        <v>0.2014339864864865</v>
      </c>
      <c r="K34" s="217">
        <f t="shared" si="9"/>
        <v>0.16151454545454547</v>
      </c>
      <c r="L34" s="217">
        <f t="shared" si="9"/>
        <v>0.136</v>
      </c>
      <c r="M34" s="217">
        <f t="shared" si="9"/>
        <v>0.11295681063122924</v>
      </c>
      <c r="N34" s="217">
        <f t="shared" si="9"/>
        <v>0.08140056860691307</v>
      </c>
      <c r="O34" s="217">
        <f t="shared" si="9"/>
        <v>0.06087735004476276</v>
      </c>
      <c r="P34" s="217">
        <f t="shared" si="9"/>
        <v>0.0405727923627685</v>
      </c>
      <c r="Q34" s="217">
        <f t="shared" si="9"/>
        <v>0.020259198569938925</v>
      </c>
      <c r="R34" s="217">
        <f t="shared" si="9"/>
        <v>0</v>
      </c>
    </row>
    <row r="35" spans="1:18" ht="23.25" thickBot="1">
      <c r="A35" s="218" t="s">
        <v>619</v>
      </c>
      <c r="B35" s="219" t="s">
        <v>612</v>
      </c>
      <c r="C35" s="789">
        <f>C21/C10</f>
        <v>0.034562949286712656</v>
      </c>
      <c r="D35" s="789">
        <f aca="true" t="shared" si="10" ref="D35:R35">D21/D10</f>
        <v>0.08854323704180897</v>
      </c>
      <c r="E35" s="789">
        <f t="shared" si="10"/>
        <v>0.1220445462764274</v>
      </c>
      <c r="F35" s="789">
        <f t="shared" si="10"/>
        <v>0.029211993243243244</v>
      </c>
      <c r="G35" s="789">
        <f t="shared" si="10"/>
        <v>0.02254808219178082</v>
      </c>
      <c r="H35" s="789">
        <f t="shared" si="10"/>
        <v>0.02239469387755102</v>
      </c>
      <c r="I35" s="789">
        <f t="shared" si="10"/>
        <v>0.021912</v>
      </c>
      <c r="J35" s="789">
        <f t="shared" si="10"/>
        <v>0.02014929054054054</v>
      </c>
      <c r="K35" s="789">
        <f t="shared" si="10"/>
        <v>0.014141414141414142</v>
      </c>
      <c r="L35" s="789">
        <f t="shared" si="10"/>
        <v>0</v>
      </c>
      <c r="M35" s="789">
        <f t="shared" si="10"/>
        <v>0</v>
      </c>
      <c r="N35" s="789">
        <f t="shared" si="10"/>
        <v>0</v>
      </c>
      <c r="O35" s="789">
        <f t="shared" si="10"/>
        <v>0</v>
      </c>
      <c r="P35" s="789">
        <f t="shared" si="10"/>
        <v>0</v>
      </c>
      <c r="Q35" s="789">
        <f t="shared" si="10"/>
        <v>0</v>
      </c>
      <c r="R35" s="789">
        <f t="shared" si="10"/>
        <v>0</v>
      </c>
    </row>
    <row r="36" spans="1:18" ht="15.75" customHeight="1">
      <c r="A36" s="50"/>
      <c r="B36" s="644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</row>
    <row r="37" spans="9:18" ht="13.5" customHeight="1">
      <c r="I37" s="19"/>
      <c r="N37" s="987" t="s">
        <v>780</v>
      </c>
      <c r="O37" s="987"/>
      <c r="P37" s="987"/>
      <c r="Q37" s="987"/>
      <c r="R37" s="712"/>
    </row>
    <row r="39" spans="15:16" ht="12.75">
      <c r="O39" s="981" t="s">
        <v>825</v>
      </c>
      <c r="P39" s="981"/>
    </row>
  </sheetData>
  <mergeCells count="11">
    <mergeCell ref="N2:Q2"/>
    <mergeCell ref="O1:Q1"/>
    <mergeCell ref="O3:Q3"/>
    <mergeCell ref="N37:Q37"/>
    <mergeCell ref="B7:B8"/>
    <mergeCell ref="E7:R7"/>
    <mergeCell ref="A4:R4"/>
    <mergeCell ref="O39:P39"/>
    <mergeCell ref="C7:C8"/>
    <mergeCell ref="D7:D8"/>
    <mergeCell ref="A7:A8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129"/>
  <sheetViews>
    <sheetView zoomScaleSheetLayoutView="75" workbookViewId="0" topLeftCell="A40">
      <selection activeCell="E40" sqref="E40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30.25390625" style="0" customWidth="1"/>
    <col min="4" max="4" width="12.625" style="0" customWidth="1"/>
    <col min="5" max="5" width="11.125" style="0" customWidth="1"/>
    <col min="6" max="6" width="8.75390625" style="0" customWidth="1"/>
    <col min="7" max="7" width="9.25390625" style="0" customWidth="1"/>
    <col min="8" max="8" width="10.875" style="0" customWidth="1"/>
    <col min="9" max="9" width="10.75390625" style="0" customWidth="1"/>
    <col min="10" max="10" width="9.625" style="0" customWidth="1"/>
    <col min="11" max="11" width="9.25390625" style="0" customWidth="1"/>
    <col min="12" max="12" width="9.00390625" style="0" customWidth="1"/>
    <col min="13" max="13" width="11.75390625" style="0" customWidth="1"/>
  </cols>
  <sheetData>
    <row r="1" spans="4:11" ht="30.75" customHeight="1">
      <c r="D1" s="165"/>
      <c r="E1" s="809" t="s">
        <v>351</v>
      </c>
      <c r="F1" s="809"/>
      <c r="G1" s="809"/>
      <c r="H1" s="779"/>
      <c r="I1" s="779"/>
      <c r="J1" s="779"/>
      <c r="K1" s="779"/>
    </row>
    <row r="2" spans="2:17" ht="21.75" customHeight="1" thickBot="1">
      <c r="B2" s="781" t="s">
        <v>829</v>
      </c>
      <c r="C2" s="781"/>
      <c r="D2" s="781"/>
      <c r="E2" s="781"/>
      <c r="F2" s="781"/>
      <c r="G2" s="781"/>
      <c r="H2" s="781"/>
      <c r="I2" s="781"/>
      <c r="J2" s="781"/>
      <c r="K2" s="780"/>
      <c r="L2" s="780"/>
      <c r="M2" s="780"/>
      <c r="N2" s="780"/>
      <c r="O2" s="780"/>
      <c r="P2" s="780"/>
      <c r="Q2" s="780"/>
    </row>
    <row r="3" spans="1:86" ht="21" customHeight="1">
      <c r="A3" s="786" t="s">
        <v>784</v>
      </c>
      <c r="B3" s="774" t="s">
        <v>785</v>
      </c>
      <c r="C3" s="806" t="s">
        <v>366</v>
      </c>
      <c r="D3" s="806" t="s">
        <v>830</v>
      </c>
      <c r="E3" s="806" t="s">
        <v>831</v>
      </c>
      <c r="F3" s="806" t="s">
        <v>329</v>
      </c>
      <c r="G3" s="806" t="s">
        <v>325</v>
      </c>
      <c r="H3" s="806"/>
      <c r="I3" s="806"/>
      <c r="J3" s="806"/>
      <c r="K3" s="806"/>
      <c r="L3" s="806"/>
      <c r="M3" s="778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</row>
    <row r="4" spans="1:86" ht="21" customHeight="1">
      <c r="A4" s="787"/>
      <c r="B4" s="775"/>
      <c r="C4" s="807"/>
      <c r="D4" s="807"/>
      <c r="E4" s="807"/>
      <c r="F4" s="807"/>
      <c r="G4" s="807" t="s">
        <v>664</v>
      </c>
      <c r="H4" s="807" t="s">
        <v>420</v>
      </c>
      <c r="I4" s="807"/>
      <c r="J4" s="807"/>
      <c r="K4" s="807"/>
      <c r="L4" s="807"/>
      <c r="M4" s="784" t="s">
        <v>738</v>
      </c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</row>
    <row r="5" spans="1:86" ht="21" customHeight="1">
      <c r="A5" s="787"/>
      <c r="B5" s="775"/>
      <c r="C5" s="807"/>
      <c r="D5" s="807"/>
      <c r="E5" s="807"/>
      <c r="F5" s="807"/>
      <c r="G5" s="807"/>
      <c r="H5" s="782" t="s">
        <v>153</v>
      </c>
      <c r="I5" s="782" t="s">
        <v>152</v>
      </c>
      <c r="J5" s="782" t="s">
        <v>394</v>
      </c>
      <c r="K5" s="782" t="s">
        <v>151</v>
      </c>
      <c r="L5" s="782" t="s">
        <v>330</v>
      </c>
      <c r="M5" s="78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</row>
    <row r="6" spans="1:86" ht="21" customHeight="1" thickBot="1">
      <c r="A6" s="788"/>
      <c r="B6" s="776"/>
      <c r="C6" s="808"/>
      <c r="D6" s="808"/>
      <c r="E6" s="808"/>
      <c r="F6" s="808"/>
      <c r="G6" s="808"/>
      <c r="H6" s="783"/>
      <c r="I6" s="783"/>
      <c r="J6" s="783"/>
      <c r="K6" s="783"/>
      <c r="L6" s="783"/>
      <c r="M6" s="785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</row>
    <row r="7" spans="1:86" ht="12" customHeight="1">
      <c r="A7" s="259">
        <v>1</v>
      </c>
      <c r="B7" s="181">
        <v>2</v>
      </c>
      <c r="C7" s="125">
        <v>3</v>
      </c>
      <c r="D7" s="125">
        <v>4</v>
      </c>
      <c r="E7" s="125">
        <v>5</v>
      </c>
      <c r="F7" s="125"/>
      <c r="G7" s="125"/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260">
        <v>11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</row>
    <row r="8" spans="1:86" ht="18" customHeight="1">
      <c r="A8" s="263" t="s">
        <v>786</v>
      </c>
      <c r="B8" s="264"/>
      <c r="C8" s="166" t="s">
        <v>788</v>
      </c>
      <c r="D8" s="401">
        <f>D9+D11</f>
        <v>57700</v>
      </c>
      <c r="E8" s="401">
        <f>E9+E11</f>
        <v>46700</v>
      </c>
      <c r="F8" s="425">
        <f>E8/D8</f>
        <v>0.8093587521663779</v>
      </c>
      <c r="G8" s="401">
        <f>G9+G11</f>
        <v>46700</v>
      </c>
      <c r="H8" s="401">
        <f aca="true" t="shared" si="0" ref="H8:M8">H9+H11</f>
        <v>0</v>
      </c>
      <c r="I8" s="401">
        <f t="shared" si="0"/>
        <v>0</v>
      </c>
      <c r="J8" s="401">
        <f t="shared" si="0"/>
        <v>1700</v>
      </c>
      <c r="K8" s="401">
        <f t="shared" si="0"/>
        <v>0</v>
      </c>
      <c r="L8" s="401">
        <f t="shared" si="0"/>
        <v>0</v>
      </c>
      <c r="M8" s="403">
        <f t="shared" si="0"/>
        <v>0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</row>
    <row r="9" spans="1:86" ht="21" customHeight="1">
      <c r="A9" s="265" t="s">
        <v>28</v>
      </c>
      <c r="B9" s="266"/>
      <c r="C9" s="172" t="s">
        <v>524</v>
      </c>
      <c r="D9" s="404">
        <f>D10</f>
        <v>56000</v>
      </c>
      <c r="E9" s="404">
        <f>E10</f>
        <v>45000</v>
      </c>
      <c r="F9" s="426">
        <f aca="true" t="shared" si="1" ref="F9:F71">E9/D9</f>
        <v>0.8035714285714286</v>
      </c>
      <c r="G9" s="404">
        <f>G10</f>
        <v>45000</v>
      </c>
      <c r="H9" s="404">
        <f aca="true" t="shared" si="2" ref="H9:M9">H10</f>
        <v>0</v>
      </c>
      <c r="I9" s="404">
        <f t="shared" si="2"/>
        <v>0</v>
      </c>
      <c r="J9" s="404">
        <f t="shared" si="2"/>
        <v>0</v>
      </c>
      <c r="K9" s="404">
        <f t="shared" si="2"/>
        <v>0</v>
      </c>
      <c r="L9" s="404">
        <f t="shared" si="2"/>
        <v>0</v>
      </c>
      <c r="M9" s="405">
        <f t="shared" si="2"/>
        <v>0</v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</row>
    <row r="10" spans="1:86" ht="15.75" customHeight="1">
      <c r="A10" s="267"/>
      <c r="B10" s="89" t="s">
        <v>20</v>
      </c>
      <c r="C10" s="81" t="s">
        <v>101</v>
      </c>
      <c r="D10" s="201">
        <v>56000</v>
      </c>
      <c r="E10" s="201">
        <v>45000</v>
      </c>
      <c r="F10" s="184">
        <f t="shared" si="1"/>
        <v>0.8035714285714286</v>
      </c>
      <c r="G10" s="201">
        <f>E10</f>
        <v>45000</v>
      </c>
      <c r="H10" s="201"/>
      <c r="I10" s="407">
        <v>0</v>
      </c>
      <c r="J10" s="408">
        <v>0</v>
      </c>
      <c r="K10" s="406"/>
      <c r="L10" s="406"/>
      <c r="M10" s="409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</row>
    <row r="11" spans="1:86" ht="15.75" customHeight="1">
      <c r="A11" s="265" t="s">
        <v>540</v>
      </c>
      <c r="B11" s="266"/>
      <c r="C11" s="170" t="s">
        <v>76</v>
      </c>
      <c r="D11" s="404">
        <v>1700</v>
      </c>
      <c r="E11" s="404">
        <f>E12</f>
        <v>1700</v>
      </c>
      <c r="F11" s="426">
        <f t="shared" si="1"/>
        <v>1</v>
      </c>
      <c r="G11" s="404">
        <f aca="true" t="shared" si="3" ref="G11:M11">G12</f>
        <v>1700</v>
      </c>
      <c r="H11" s="404">
        <f t="shared" si="3"/>
        <v>0</v>
      </c>
      <c r="I11" s="404">
        <f t="shared" si="3"/>
        <v>0</v>
      </c>
      <c r="J11" s="404">
        <f t="shared" si="3"/>
        <v>1700</v>
      </c>
      <c r="K11" s="404">
        <f t="shared" si="3"/>
        <v>0</v>
      </c>
      <c r="L11" s="404">
        <f t="shared" si="3"/>
        <v>0</v>
      </c>
      <c r="M11" s="405">
        <f t="shared" si="3"/>
        <v>0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</row>
    <row r="12" spans="1:13" s="102" customFormat="1" ht="24" customHeight="1">
      <c r="A12" s="267"/>
      <c r="B12" s="89" t="s">
        <v>66</v>
      </c>
      <c r="C12" s="81" t="s">
        <v>270</v>
      </c>
      <c r="D12" s="201">
        <v>1700</v>
      </c>
      <c r="E12" s="201">
        <v>1700</v>
      </c>
      <c r="F12" s="184">
        <f t="shared" si="1"/>
        <v>1</v>
      </c>
      <c r="G12" s="201">
        <f>E12</f>
        <v>1700</v>
      </c>
      <c r="H12" s="201">
        <v>0</v>
      </c>
      <c r="I12" s="407">
        <v>0</v>
      </c>
      <c r="J12" s="407">
        <f>G12</f>
        <v>1700</v>
      </c>
      <c r="K12" s="406"/>
      <c r="L12" s="406"/>
      <c r="M12" s="409"/>
    </row>
    <row r="13" spans="1:13" s="102" customFormat="1" ht="17.25" customHeight="1">
      <c r="A13" s="268" t="s">
        <v>29</v>
      </c>
      <c r="B13" s="269"/>
      <c r="C13" s="120" t="s">
        <v>30</v>
      </c>
      <c r="D13" s="410">
        <f>D14+D16</f>
        <v>157126</v>
      </c>
      <c r="E13" s="410">
        <f>E14+E16</f>
        <v>159925</v>
      </c>
      <c r="F13" s="425">
        <f t="shared" si="1"/>
        <v>1.0178137291091227</v>
      </c>
      <c r="G13" s="410">
        <f aca="true" t="shared" si="4" ref="G13:M13">G14+G16</f>
        <v>159925</v>
      </c>
      <c r="H13" s="410">
        <f t="shared" si="4"/>
        <v>0</v>
      </c>
      <c r="I13" s="410">
        <f t="shared" si="4"/>
        <v>0</v>
      </c>
      <c r="J13" s="410">
        <f t="shared" si="4"/>
        <v>0</v>
      </c>
      <c r="K13" s="410">
        <f t="shared" si="4"/>
        <v>0</v>
      </c>
      <c r="L13" s="410">
        <f t="shared" si="4"/>
        <v>0</v>
      </c>
      <c r="M13" s="411">
        <f t="shared" si="4"/>
        <v>0</v>
      </c>
    </row>
    <row r="14" spans="1:13" s="102" customFormat="1" ht="18" customHeight="1">
      <c r="A14" s="270" t="s">
        <v>672</v>
      </c>
      <c r="B14" s="271" t="s">
        <v>5</v>
      </c>
      <c r="C14" s="169" t="s">
        <v>671</v>
      </c>
      <c r="D14" s="404">
        <f>D15</f>
        <v>141326</v>
      </c>
      <c r="E14" s="404">
        <f>E15</f>
        <v>142700</v>
      </c>
      <c r="F14" s="426">
        <f t="shared" si="1"/>
        <v>1.0097222025671144</v>
      </c>
      <c r="G14" s="404">
        <f aca="true" t="shared" si="5" ref="G14:M14">G15</f>
        <v>142700</v>
      </c>
      <c r="H14" s="404">
        <f t="shared" si="5"/>
        <v>0</v>
      </c>
      <c r="I14" s="404">
        <f t="shared" si="5"/>
        <v>0</v>
      </c>
      <c r="J14" s="404">
        <f t="shared" si="5"/>
        <v>0</v>
      </c>
      <c r="K14" s="404">
        <f t="shared" si="5"/>
        <v>0</v>
      </c>
      <c r="L14" s="404">
        <f t="shared" si="5"/>
        <v>0</v>
      </c>
      <c r="M14" s="405">
        <f t="shared" si="5"/>
        <v>0</v>
      </c>
    </row>
    <row r="15" spans="1:13" s="102" customFormat="1" ht="16.5" customHeight="1">
      <c r="A15" s="272"/>
      <c r="B15" s="86"/>
      <c r="C15" s="82" t="s">
        <v>69</v>
      </c>
      <c r="D15" s="201">
        <v>141326</v>
      </c>
      <c r="E15" s="201">
        <v>142700</v>
      </c>
      <c r="F15" s="184">
        <f t="shared" si="1"/>
        <v>1.0097222025671144</v>
      </c>
      <c r="G15" s="201">
        <f>E15</f>
        <v>142700</v>
      </c>
      <c r="H15" s="201">
        <v>0</v>
      </c>
      <c r="I15" s="407">
        <v>0</v>
      </c>
      <c r="J15" s="408">
        <v>0</v>
      </c>
      <c r="K15" s="406"/>
      <c r="L15" s="406"/>
      <c r="M15" s="409"/>
    </row>
    <row r="16" spans="1:13" s="102" customFormat="1" ht="16.5" customHeight="1">
      <c r="A16" s="270" t="s">
        <v>31</v>
      </c>
      <c r="B16" s="271"/>
      <c r="C16" s="169" t="s">
        <v>32</v>
      </c>
      <c r="D16" s="404">
        <f>D17+D18</f>
        <v>15800</v>
      </c>
      <c r="E16" s="404">
        <f>E18+E17</f>
        <v>17225</v>
      </c>
      <c r="F16" s="426">
        <f t="shared" si="1"/>
        <v>1.0901898734177216</v>
      </c>
      <c r="G16" s="404">
        <f aca="true" t="shared" si="6" ref="G16:M16">G18+G17</f>
        <v>17225</v>
      </c>
      <c r="H16" s="404">
        <f t="shared" si="6"/>
        <v>0</v>
      </c>
      <c r="I16" s="404">
        <f t="shared" si="6"/>
        <v>0</v>
      </c>
      <c r="J16" s="404">
        <f t="shared" si="6"/>
        <v>0</v>
      </c>
      <c r="K16" s="404">
        <f t="shared" si="6"/>
        <v>0</v>
      </c>
      <c r="L16" s="404">
        <f t="shared" si="6"/>
        <v>0</v>
      </c>
      <c r="M16" s="405">
        <f t="shared" si="6"/>
        <v>0</v>
      </c>
    </row>
    <row r="17" spans="1:13" s="102" customFormat="1" ht="16.5" customHeight="1">
      <c r="A17" s="273"/>
      <c r="B17" s="89" t="s">
        <v>14</v>
      </c>
      <c r="C17" s="82" t="s">
        <v>15</v>
      </c>
      <c r="D17" s="201">
        <v>500</v>
      </c>
      <c r="E17" s="201">
        <v>600</v>
      </c>
      <c r="F17" s="184">
        <f t="shared" si="1"/>
        <v>1.2</v>
      </c>
      <c r="G17" s="201">
        <f>E17</f>
        <v>600</v>
      </c>
      <c r="H17" s="201">
        <v>0</v>
      </c>
      <c r="I17" s="201"/>
      <c r="J17" s="412">
        <v>0</v>
      </c>
      <c r="K17" s="406"/>
      <c r="L17" s="406"/>
      <c r="M17" s="409"/>
    </row>
    <row r="18" spans="1:13" s="102" customFormat="1" ht="16.5" customHeight="1">
      <c r="A18" s="272"/>
      <c r="B18" s="89" t="s">
        <v>20</v>
      </c>
      <c r="C18" s="82" t="s">
        <v>101</v>
      </c>
      <c r="D18" s="201">
        <v>15300</v>
      </c>
      <c r="E18" s="201">
        <v>16625</v>
      </c>
      <c r="F18" s="184">
        <f t="shared" si="1"/>
        <v>1.0866013071895424</v>
      </c>
      <c r="G18" s="201">
        <f>E18</f>
        <v>16625</v>
      </c>
      <c r="H18" s="201">
        <v>0</v>
      </c>
      <c r="I18" s="407"/>
      <c r="J18" s="408">
        <v>0</v>
      </c>
      <c r="K18" s="406"/>
      <c r="L18" s="406"/>
      <c r="M18" s="409"/>
    </row>
    <row r="19" spans="1:13" s="102" customFormat="1" ht="17.25" customHeight="1">
      <c r="A19" s="268" t="s">
        <v>33</v>
      </c>
      <c r="B19" s="269"/>
      <c r="C19" s="120" t="s">
        <v>34</v>
      </c>
      <c r="D19" s="410">
        <f aca="true" t="shared" si="7" ref="D19:M19">D20</f>
        <v>4317595</v>
      </c>
      <c r="E19" s="410">
        <f t="shared" si="7"/>
        <v>2830913</v>
      </c>
      <c r="F19" s="249">
        <f>E19/D19</f>
        <v>0.6556689545916187</v>
      </c>
      <c r="G19" s="410">
        <f t="shared" si="7"/>
        <v>1864551</v>
      </c>
      <c r="H19" s="410">
        <f t="shared" si="7"/>
        <v>462660</v>
      </c>
      <c r="I19" s="410">
        <f t="shared" si="7"/>
        <v>81142</v>
      </c>
      <c r="J19" s="410">
        <f t="shared" si="7"/>
        <v>0</v>
      </c>
      <c r="K19" s="410">
        <f t="shared" si="7"/>
        <v>0</v>
      </c>
      <c r="L19" s="410">
        <f t="shared" si="7"/>
        <v>0</v>
      </c>
      <c r="M19" s="411">
        <f t="shared" si="7"/>
        <v>966362</v>
      </c>
    </row>
    <row r="20" spans="1:13" s="102" customFormat="1" ht="14.25" customHeight="1">
      <c r="A20" s="270" t="s">
        <v>35</v>
      </c>
      <c r="B20" s="271"/>
      <c r="C20" s="169" t="s">
        <v>36</v>
      </c>
      <c r="D20" s="404">
        <f>SUM(D21:D44)</f>
        <v>4317595</v>
      </c>
      <c r="E20" s="404">
        <f>SUM(E21:E44)</f>
        <v>2830913</v>
      </c>
      <c r="F20" s="426">
        <f t="shared" si="1"/>
        <v>0.6556689545916187</v>
      </c>
      <c r="G20" s="404">
        <f aca="true" t="shared" si="8" ref="G20:M20">SUM(G21:G44)</f>
        <v>1864551</v>
      </c>
      <c r="H20" s="404">
        <f t="shared" si="8"/>
        <v>462660</v>
      </c>
      <c r="I20" s="404">
        <f t="shared" si="8"/>
        <v>81142</v>
      </c>
      <c r="J20" s="404">
        <f t="shared" si="8"/>
        <v>0</v>
      </c>
      <c r="K20" s="404">
        <f t="shared" si="8"/>
        <v>0</v>
      </c>
      <c r="L20" s="404">
        <f t="shared" si="8"/>
        <v>0</v>
      </c>
      <c r="M20" s="405">
        <f t="shared" si="8"/>
        <v>966362</v>
      </c>
    </row>
    <row r="21" spans="1:13" s="180" customFormat="1" ht="15.75" customHeight="1">
      <c r="A21" s="267"/>
      <c r="B21" s="89" t="s">
        <v>790</v>
      </c>
      <c r="C21" s="171" t="s">
        <v>650</v>
      </c>
      <c r="D21" s="413">
        <v>5650</v>
      </c>
      <c r="E21" s="413">
        <v>5000</v>
      </c>
      <c r="F21" s="184">
        <f t="shared" si="1"/>
        <v>0.8849557522123894</v>
      </c>
      <c r="G21" s="412">
        <f aca="true" t="shared" si="9" ref="G21:G40">E21</f>
        <v>5000</v>
      </c>
      <c r="H21" s="413">
        <v>0</v>
      </c>
      <c r="I21" s="407"/>
      <c r="J21" s="408">
        <v>0</v>
      </c>
      <c r="K21" s="406"/>
      <c r="L21" s="406"/>
      <c r="M21" s="409"/>
    </row>
    <row r="22" spans="1:13" s="102" customFormat="1" ht="20.25" customHeight="1">
      <c r="A22" s="267"/>
      <c r="B22" s="89" t="s">
        <v>6</v>
      </c>
      <c r="C22" s="81" t="s">
        <v>7</v>
      </c>
      <c r="D22" s="201">
        <v>387233</v>
      </c>
      <c r="E22" s="201">
        <v>431860</v>
      </c>
      <c r="F22" s="184">
        <f t="shared" si="1"/>
        <v>1.115245859727864</v>
      </c>
      <c r="G22" s="412">
        <f t="shared" si="9"/>
        <v>431860</v>
      </c>
      <c r="H22" s="201">
        <f>G22</f>
        <v>431860</v>
      </c>
      <c r="I22" s="407"/>
      <c r="J22" s="408">
        <v>0</v>
      </c>
      <c r="K22" s="406"/>
      <c r="L22" s="406"/>
      <c r="M22" s="409"/>
    </row>
    <row r="23" spans="1:13" s="102" customFormat="1" ht="15.75" customHeight="1">
      <c r="A23" s="267"/>
      <c r="B23" s="89" t="s">
        <v>10</v>
      </c>
      <c r="C23" s="81" t="s">
        <v>11</v>
      </c>
      <c r="D23" s="201">
        <v>28712</v>
      </c>
      <c r="E23" s="201">
        <v>30800</v>
      </c>
      <c r="F23" s="184">
        <f t="shared" si="1"/>
        <v>1.0727222067428253</v>
      </c>
      <c r="G23" s="412">
        <f t="shared" si="9"/>
        <v>30800</v>
      </c>
      <c r="H23" s="201">
        <f>G23</f>
        <v>30800</v>
      </c>
      <c r="I23" s="407"/>
      <c r="J23" s="408">
        <v>0</v>
      </c>
      <c r="K23" s="406"/>
      <c r="L23" s="406"/>
      <c r="M23" s="409"/>
    </row>
    <row r="24" spans="1:13" s="102" customFormat="1" ht="15" customHeight="1">
      <c r="A24" s="267"/>
      <c r="B24" s="276" t="s">
        <v>37</v>
      </c>
      <c r="C24" s="81" t="s">
        <v>38</v>
      </c>
      <c r="D24" s="201">
        <v>70124</v>
      </c>
      <c r="E24" s="201">
        <v>69862</v>
      </c>
      <c r="F24" s="184">
        <f t="shared" si="1"/>
        <v>0.9962637613370601</v>
      </c>
      <c r="G24" s="412">
        <f t="shared" si="9"/>
        <v>69862</v>
      </c>
      <c r="H24" s="201">
        <v>0</v>
      </c>
      <c r="I24" s="407">
        <f>E24</f>
        <v>69862</v>
      </c>
      <c r="J24" s="408">
        <v>0</v>
      </c>
      <c r="K24" s="406"/>
      <c r="L24" s="406"/>
      <c r="M24" s="409"/>
    </row>
    <row r="25" spans="1:13" s="102" customFormat="1" ht="14.25" customHeight="1">
      <c r="A25" s="267"/>
      <c r="B25" s="276" t="s">
        <v>12</v>
      </c>
      <c r="C25" s="81" t="s">
        <v>13</v>
      </c>
      <c r="D25" s="201">
        <v>11673</v>
      </c>
      <c r="E25" s="201">
        <v>11280</v>
      </c>
      <c r="F25" s="184">
        <f t="shared" si="1"/>
        <v>0.9663325623233102</v>
      </c>
      <c r="G25" s="412">
        <f t="shared" si="9"/>
        <v>11280</v>
      </c>
      <c r="H25" s="201">
        <v>0</v>
      </c>
      <c r="I25" s="407">
        <f>E25</f>
        <v>11280</v>
      </c>
      <c r="J25" s="408">
        <v>0</v>
      </c>
      <c r="K25" s="406"/>
      <c r="L25" s="406"/>
      <c r="M25" s="409"/>
    </row>
    <row r="26" spans="1:13" s="102" customFormat="1" ht="12.75" customHeight="1">
      <c r="A26" s="267"/>
      <c r="B26" s="89" t="s">
        <v>14</v>
      </c>
      <c r="C26" s="81" t="s">
        <v>15</v>
      </c>
      <c r="D26" s="201">
        <v>241000</v>
      </c>
      <c r="E26" s="201">
        <v>448000</v>
      </c>
      <c r="F26" s="184">
        <f t="shared" si="1"/>
        <v>1.8589211618257262</v>
      </c>
      <c r="G26" s="412">
        <f t="shared" si="9"/>
        <v>448000</v>
      </c>
      <c r="H26" s="201">
        <v>0</v>
      </c>
      <c r="I26" s="407"/>
      <c r="J26" s="408">
        <v>0</v>
      </c>
      <c r="K26" s="406"/>
      <c r="L26" s="406"/>
      <c r="M26" s="409"/>
    </row>
    <row r="27" spans="1:13" s="102" customFormat="1" ht="13.5" customHeight="1">
      <c r="A27" s="267"/>
      <c r="B27" s="89" t="s">
        <v>16</v>
      </c>
      <c r="C27" s="81" t="s">
        <v>99</v>
      </c>
      <c r="D27" s="201">
        <v>38500</v>
      </c>
      <c r="E27" s="201">
        <v>38500</v>
      </c>
      <c r="F27" s="184">
        <f t="shared" si="1"/>
        <v>1</v>
      </c>
      <c r="G27" s="412">
        <f t="shared" si="9"/>
        <v>38500</v>
      </c>
      <c r="H27" s="201">
        <v>0</v>
      </c>
      <c r="I27" s="407"/>
      <c r="J27" s="408">
        <v>0</v>
      </c>
      <c r="K27" s="406"/>
      <c r="L27" s="406"/>
      <c r="M27" s="409"/>
    </row>
    <row r="28" spans="1:13" s="102" customFormat="1" ht="13.5" customHeight="1">
      <c r="A28" s="267"/>
      <c r="B28" s="89" t="s">
        <v>18</v>
      </c>
      <c r="C28" s="81" t="s">
        <v>100</v>
      </c>
      <c r="D28" s="201">
        <v>13424</v>
      </c>
      <c r="E28" s="201">
        <v>180000</v>
      </c>
      <c r="F28" s="184">
        <f t="shared" si="1"/>
        <v>13.408820023837903</v>
      </c>
      <c r="G28" s="412">
        <f t="shared" si="9"/>
        <v>180000</v>
      </c>
      <c r="H28" s="201">
        <v>0</v>
      </c>
      <c r="I28" s="407"/>
      <c r="J28" s="408">
        <v>0</v>
      </c>
      <c r="K28" s="406"/>
      <c r="L28" s="406"/>
      <c r="M28" s="409"/>
    </row>
    <row r="29" spans="1:13" s="102" customFormat="1" ht="13.5" customHeight="1">
      <c r="A29" s="267"/>
      <c r="B29" s="89" t="s">
        <v>80</v>
      </c>
      <c r="C29" s="81" t="s">
        <v>81</v>
      </c>
      <c r="D29" s="201">
        <v>735</v>
      </c>
      <c r="E29" s="201">
        <v>500</v>
      </c>
      <c r="F29" s="184">
        <f t="shared" si="1"/>
        <v>0.6802721088435374</v>
      </c>
      <c r="G29" s="412">
        <f t="shared" si="9"/>
        <v>500</v>
      </c>
      <c r="H29" s="201">
        <v>0</v>
      </c>
      <c r="I29" s="407"/>
      <c r="J29" s="408"/>
      <c r="K29" s="406"/>
      <c r="L29" s="406"/>
      <c r="M29" s="409"/>
    </row>
    <row r="30" spans="1:13" s="102" customFormat="1" ht="14.25" customHeight="1">
      <c r="A30" s="267"/>
      <c r="B30" s="89" t="s">
        <v>20</v>
      </c>
      <c r="C30" s="81" t="s">
        <v>101</v>
      </c>
      <c r="D30" s="201">
        <v>405074</v>
      </c>
      <c r="E30" s="201">
        <v>602000</v>
      </c>
      <c r="F30" s="184">
        <f t="shared" si="1"/>
        <v>1.4861482099566992</v>
      </c>
      <c r="G30" s="412">
        <f t="shared" si="9"/>
        <v>602000</v>
      </c>
      <c r="H30" s="201">
        <v>0</v>
      </c>
      <c r="I30" s="407"/>
      <c r="J30" s="408">
        <v>0</v>
      </c>
      <c r="K30" s="406"/>
      <c r="L30" s="406"/>
      <c r="M30" s="409"/>
    </row>
    <row r="31" spans="1:13" s="102" customFormat="1" ht="14.25" customHeight="1">
      <c r="A31" s="267"/>
      <c r="B31" s="89" t="s">
        <v>654</v>
      </c>
      <c r="C31" s="81" t="s">
        <v>655</v>
      </c>
      <c r="D31" s="201">
        <v>3500</v>
      </c>
      <c r="E31" s="201">
        <v>3500</v>
      </c>
      <c r="F31" s="184">
        <f t="shared" si="1"/>
        <v>1</v>
      </c>
      <c r="G31" s="412">
        <f t="shared" si="9"/>
        <v>3500</v>
      </c>
      <c r="H31" s="201">
        <v>0</v>
      </c>
      <c r="I31" s="407"/>
      <c r="J31" s="408">
        <v>0</v>
      </c>
      <c r="K31" s="406"/>
      <c r="L31" s="406"/>
      <c r="M31" s="409"/>
    </row>
    <row r="32" spans="1:13" s="102" customFormat="1" ht="14.25" customHeight="1">
      <c r="A32" s="267"/>
      <c r="B32" s="89" t="s">
        <v>283</v>
      </c>
      <c r="C32" s="81" t="s">
        <v>285</v>
      </c>
      <c r="D32" s="201">
        <v>5500</v>
      </c>
      <c r="E32" s="201">
        <v>5700</v>
      </c>
      <c r="F32" s="184">
        <f t="shared" si="1"/>
        <v>1.0363636363636364</v>
      </c>
      <c r="G32" s="412">
        <f t="shared" si="9"/>
        <v>5700</v>
      </c>
      <c r="H32" s="201">
        <v>0</v>
      </c>
      <c r="I32" s="407"/>
      <c r="J32" s="408"/>
      <c r="K32" s="406"/>
      <c r="L32" s="406"/>
      <c r="M32" s="409"/>
    </row>
    <row r="33" spans="1:13" s="102" customFormat="1" ht="14.25" customHeight="1">
      <c r="A33" s="267"/>
      <c r="B33" s="89" t="s">
        <v>275</v>
      </c>
      <c r="C33" s="81" t="s">
        <v>279</v>
      </c>
      <c r="D33" s="201">
        <v>4000</v>
      </c>
      <c r="E33" s="201">
        <v>4300</v>
      </c>
      <c r="F33" s="184">
        <f t="shared" si="1"/>
        <v>1.075</v>
      </c>
      <c r="G33" s="412">
        <f t="shared" si="9"/>
        <v>4300</v>
      </c>
      <c r="H33" s="201">
        <v>0</v>
      </c>
      <c r="I33" s="407"/>
      <c r="J33" s="408"/>
      <c r="K33" s="406"/>
      <c r="L33" s="406"/>
      <c r="M33" s="409"/>
    </row>
    <row r="34" spans="1:13" s="102" customFormat="1" ht="14.25" customHeight="1">
      <c r="A34" s="267"/>
      <c r="B34" s="89" t="s">
        <v>22</v>
      </c>
      <c r="C34" s="81" t="s">
        <v>23</v>
      </c>
      <c r="D34" s="201">
        <v>1300</v>
      </c>
      <c r="E34" s="201">
        <v>1300</v>
      </c>
      <c r="F34" s="184">
        <f t="shared" si="1"/>
        <v>1</v>
      </c>
      <c r="G34" s="412">
        <f t="shared" si="9"/>
        <v>1300</v>
      </c>
      <c r="H34" s="201">
        <v>0</v>
      </c>
      <c r="I34" s="407"/>
      <c r="J34" s="408">
        <v>0</v>
      </c>
      <c r="K34" s="406"/>
      <c r="L34" s="406"/>
      <c r="M34" s="409"/>
    </row>
    <row r="35" spans="1:13" s="102" customFormat="1" ht="13.5" customHeight="1">
      <c r="A35" s="267"/>
      <c r="B35" s="89" t="s">
        <v>26</v>
      </c>
      <c r="C35" s="81" t="s">
        <v>27</v>
      </c>
      <c r="D35" s="201">
        <v>14282</v>
      </c>
      <c r="E35" s="201">
        <v>11520</v>
      </c>
      <c r="F35" s="184">
        <f t="shared" si="1"/>
        <v>0.806609718526817</v>
      </c>
      <c r="G35" s="412">
        <f t="shared" si="9"/>
        <v>11520</v>
      </c>
      <c r="H35" s="201">
        <v>0</v>
      </c>
      <c r="I35" s="407"/>
      <c r="J35" s="408">
        <v>0</v>
      </c>
      <c r="K35" s="406"/>
      <c r="L35" s="406"/>
      <c r="M35" s="409"/>
    </row>
    <row r="36" spans="1:13" s="102" customFormat="1" ht="16.5" customHeight="1">
      <c r="A36" s="267"/>
      <c r="B36" s="89" t="s">
        <v>42</v>
      </c>
      <c r="C36" s="81" t="s">
        <v>43</v>
      </c>
      <c r="D36" s="201">
        <v>9265</v>
      </c>
      <c r="E36" s="201">
        <v>9500</v>
      </c>
      <c r="F36" s="184">
        <f t="shared" si="1"/>
        <v>1.025364274150027</v>
      </c>
      <c r="G36" s="412">
        <f t="shared" si="9"/>
        <v>9500</v>
      </c>
      <c r="H36" s="201">
        <v>0</v>
      </c>
      <c r="I36" s="407"/>
      <c r="J36" s="408">
        <v>0</v>
      </c>
      <c r="K36" s="406"/>
      <c r="L36" s="406"/>
      <c r="M36" s="409"/>
    </row>
    <row r="37" spans="1:13" s="102" customFormat="1" ht="16.5" customHeight="1">
      <c r="A37" s="267"/>
      <c r="B37" s="89" t="s">
        <v>290</v>
      </c>
      <c r="C37" s="81" t="s">
        <v>291</v>
      </c>
      <c r="D37" s="201">
        <v>829</v>
      </c>
      <c r="E37" s="201">
        <v>829</v>
      </c>
      <c r="F37" s="184">
        <f t="shared" si="1"/>
        <v>1</v>
      </c>
      <c r="G37" s="412">
        <f t="shared" si="9"/>
        <v>829</v>
      </c>
      <c r="H37" s="201">
        <v>0</v>
      </c>
      <c r="I37" s="407"/>
      <c r="J37" s="408"/>
      <c r="K37" s="406"/>
      <c r="L37" s="406"/>
      <c r="M37" s="409"/>
    </row>
    <row r="38" spans="1:13" s="102" customFormat="1" ht="21.75" customHeight="1">
      <c r="A38" s="267"/>
      <c r="B38" s="89" t="s">
        <v>276</v>
      </c>
      <c r="C38" s="81" t="s">
        <v>280</v>
      </c>
      <c r="D38" s="201">
        <v>3600</v>
      </c>
      <c r="E38" s="201">
        <v>3600</v>
      </c>
      <c r="F38" s="184">
        <f t="shared" si="1"/>
        <v>1</v>
      </c>
      <c r="G38" s="412">
        <f t="shared" si="9"/>
        <v>3600</v>
      </c>
      <c r="H38" s="201">
        <v>0</v>
      </c>
      <c r="I38" s="407"/>
      <c r="J38" s="408"/>
      <c r="K38" s="406"/>
      <c r="L38" s="406"/>
      <c r="M38" s="409"/>
    </row>
    <row r="39" spans="1:13" s="102" customFormat="1" ht="16.5" customHeight="1">
      <c r="A39" s="267"/>
      <c r="B39" s="89" t="s">
        <v>277</v>
      </c>
      <c r="C39" s="81" t="s">
        <v>281</v>
      </c>
      <c r="D39" s="201">
        <v>1000</v>
      </c>
      <c r="E39" s="201">
        <v>1500</v>
      </c>
      <c r="F39" s="184">
        <f t="shared" si="1"/>
        <v>1.5</v>
      </c>
      <c r="G39" s="412">
        <f t="shared" si="9"/>
        <v>1500</v>
      </c>
      <c r="H39" s="201">
        <v>0</v>
      </c>
      <c r="I39" s="407"/>
      <c r="J39" s="408"/>
      <c r="K39" s="406"/>
      <c r="L39" s="406"/>
      <c r="M39" s="409"/>
    </row>
    <row r="40" spans="1:13" s="102" customFormat="1" ht="16.5" customHeight="1">
      <c r="A40" s="267"/>
      <c r="B40" s="89" t="s">
        <v>278</v>
      </c>
      <c r="C40" s="81" t="s">
        <v>282</v>
      </c>
      <c r="D40" s="201">
        <v>2000</v>
      </c>
      <c r="E40" s="201">
        <v>5000</v>
      </c>
      <c r="F40" s="184">
        <f t="shared" si="1"/>
        <v>2.5</v>
      </c>
      <c r="G40" s="412">
        <f t="shared" si="9"/>
        <v>5000</v>
      </c>
      <c r="H40" s="201">
        <v>0</v>
      </c>
      <c r="I40" s="407"/>
      <c r="J40" s="408"/>
      <c r="K40" s="406"/>
      <c r="L40" s="406"/>
      <c r="M40" s="409"/>
    </row>
    <row r="41" spans="1:13" s="102" customFormat="1" ht="12.75" customHeight="1">
      <c r="A41" s="267"/>
      <c r="B41" s="89" t="s">
        <v>44</v>
      </c>
      <c r="C41" s="81" t="s">
        <v>45</v>
      </c>
      <c r="D41" s="201">
        <v>539986</v>
      </c>
      <c r="E41" s="201">
        <v>966362</v>
      </c>
      <c r="F41" s="184">
        <f t="shared" si="1"/>
        <v>1.7896056564429448</v>
      </c>
      <c r="G41" s="201"/>
      <c r="H41" s="201">
        <v>0</v>
      </c>
      <c r="I41" s="407"/>
      <c r="J41" s="408">
        <v>0</v>
      </c>
      <c r="K41" s="406"/>
      <c r="L41" s="406"/>
      <c r="M41" s="515">
        <f>E41</f>
        <v>966362</v>
      </c>
    </row>
    <row r="42" spans="1:13" s="102" customFormat="1" ht="14.25" customHeight="1">
      <c r="A42" s="267"/>
      <c r="B42" s="89" t="s">
        <v>46</v>
      </c>
      <c r="C42" s="81" t="s">
        <v>744</v>
      </c>
      <c r="D42" s="201">
        <v>245000</v>
      </c>
      <c r="E42" s="201">
        <v>0</v>
      </c>
      <c r="F42" s="184">
        <f t="shared" si="1"/>
        <v>0</v>
      </c>
      <c r="G42" s="201"/>
      <c r="H42" s="201">
        <v>0</v>
      </c>
      <c r="I42" s="407"/>
      <c r="J42" s="408">
        <v>0</v>
      </c>
      <c r="K42" s="406"/>
      <c r="L42" s="406"/>
      <c r="M42" s="515">
        <f>E42</f>
        <v>0</v>
      </c>
    </row>
    <row r="43" spans="1:13" s="102" customFormat="1" ht="15" customHeight="1">
      <c r="A43" s="267"/>
      <c r="B43" s="89" t="s">
        <v>331</v>
      </c>
      <c r="C43" s="81" t="s">
        <v>405</v>
      </c>
      <c r="D43" s="201">
        <v>1674546</v>
      </c>
      <c r="E43" s="201">
        <v>0</v>
      </c>
      <c r="F43" s="184">
        <f t="shared" si="1"/>
        <v>0</v>
      </c>
      <c r="G43" s="201"/>
      <c r="H43" s="201">
        <v>0</v>
      </c>
      <c r="I43" s="407"/>
      <c r="J43" s="408">
        <v>0</v>
      </c>
      <c r="K43" s="406"/>
      <c r="L43" s="406"/>
      <c r="M43" s="515">
        <f>E43</f>
        <v>0</v>
      </c>
    </row>
    <row r="44" spans="1:13" s="102" customFormat="1" ht="17.25" customHeight="1">
      <c r="A44" s="267"/>
      <c r="B44" s="89" t="s">
        <v>486</v>
      </c>
      <c r="C44" s="81" t="s">
        <v>405</v>
      </c>
      <c r="D44" s="201">
        <v>610662</v>
      </c>
      <c r="E44" s="201">
        <v>0</v>
      </c>
      <c r="F44" s="184">
        <f t="shared" si="1"/>
        <v>0</v>
      </c>
      <c r="G44" s="201"/>
      <c r="H44" s="201">
        <v>0</v>
      </c>
      <c r="I44" s="407"/>
      <c r="J44" s="408">
        <v>0</v>
      </c>
      <c r="K44" s="406"/>
      <c r="L44" s="406"/>
      <c r="M44" s="515">
        <f>E44</f>
        <v>0</v>
      </c>
    </row>
    <row r="45" spans="1:13" s="102" customFormat="1" ht="38.25" customHeight="1">
      <c r="A45" s="268" t="s">
        <v>47</v>
      </c>
      <c r="B45" s="277"/>
      <c r="C45" s="126" t="s">
        <v>48</v>
      </c>
      <c r="D45" s="410">
        <f>D46</f>
        <v>229475</v>
      </c>
      <c r="E45" s="410">
        <f>E46</f>
        <v>354985</v>
      </c>
      <c r="F45" s="425">
        <f t="shared" si="1"/>
        <v>1.5469441115589933</v>
      </c>
      <c r="G45" s="410">
        <f aca="true" t="shared" si="10" ref="G45:M45">G46</f>
        <v>354985</v>
      </c>
      <c r="H45" s="410">
        <f t="shared" si="10"/>
        <v>10000</v>
      </c>
      <c r="I45" s="410">
        <f t="shared" si="10"/>
        <v>0</v>
      </c>
      <c r="J45" s="410">
        <f t="shared" si="10"/>
        <v>0</v>
      </c>
      <c r="K45" s="410">
        <f t="shared" si="10"/>
        <v>0</v>
      </c>
      <c r="L45" s="410">
        <f t="shared" si="10"/>
        <v>0</v>
      </c>
      <c r="M45" s="411">
        <f t="shared" si="10"/>
        <v>0</v>
      </c>
    </row>
    <row r="46" spans="1:13" s="102" customFormat="1" ht="24" customHeight="1">
      <c r="A46" s="278" t="s">
        <v>49</v>
      </c>
      <c r="B46" s="271"/>
      <c r="C46" s="174" t="s">
        <v>50</v>
      </c>
      <c r="D46" s="404">
        <f>SUM(D47:D55)</f>
        <v>229475</v>
      </c>
      <c r="E46" s="404">
        <f>SUM(E47:E55)</f>
        <v>354985</v>
      </c>
      <c r="F46" s="426">
        <f t="shared" si="1"/>
        <v>1.5469441115589933</v>
      </c>
      <c r="G46" s="404">
        <f aca="true" t="shared" si="11" ref="G46:M46">SUM(G47:G55)</f>
        <v>354985</v>
      </c>
      <c r="H46" s="404">
        <f t="shared" si="11"/>
        <v>10000</v>
      </c>
      <c r="I46" s="404">
        <f t="shared" si="11"/>
        <v>0</v>
      </c>
      <c r="J46" s="404">
        <f t="shared" si="11"/>
        <v>0</v>
      </c>
      <c r="K46" s="404">
        <f t="shared" si="11"/>
        <v>0</v>
      </c>
      <c r="L46" s="404">
        <f t="shared" si="11"/>
        <v>0</v>
      </c>
      <c r="M46" s="405">
        <f t="shared" si="11"/>
        <v>0</v>
      </c>
    </row>
    <row r="47" spans="1:13" s="102" customFormat="1" ht="22.5" customHeight="1">
      <c r="A47" s="421"/>
      <c r="B47" s="275" t="s">
        <v>66</v>
      </c>
      <c r="C47" s="81" t="s">
        <v>270</v>
      </c>
      <c r="D47" s="422">
        <v>2000</v>
      </c>
      <c r="E47" s="422">
        <v>0</v>
      </c>
      <c r="F47" s="184">
        <f t="shared" si="1"/>
        <v>0</v>
      </c>
      <c r="G47" s="422">
        <f aca="true" t="shared" si="12" ref="G47:G55">E47</f>
        <v>0</v>
      </c>
      <c r="H47" s="422"/>
      <c r="I47" s="422"/>
      <c r="J47" s="422">
        <f>G47</f>
        <v>0</v>
      </c>
      <c r="K47" s="423"/>
      <c r="L47" s="423"/>
      <c r="M47" s="424"/>
    </row>
    <row r="48" spans="1:13" s="102" customFormat="1" ht="17.25" customHeight="1">
      <c r="A48" s="421"/>
      <c r="B48" s="275" t="s">
        <v>652</v>
      </c>
      <c r="C48" s="81" t="s">
        <v>653</v>
      </c>
      <c r="D48" s="422">
        <v>16450</v>
      </c>
      <c r="E48" s="422">
        <v>10000</v>
      </c>
      <c r="F48" s="184">
        <f t="shared" si="1"/>
        <v>0.60790273556231</v>
      </c>
      <c r="G48" s="422">
        <f t="shared" si="12"/>
        <v>10000</v>
      </c>
      <c r="H48" s="422">
        <f>G48</f>
        <v>10000</v>
      </c>
      <c r="I48" s="419"/>
      <c r="J48" s="419"/>
      <c r="K48" s="213"/>
      <c r="L48" s="213"/>
      <c r="M48" s="332"/>
    </row>
    <row r="49" spans="1:13" s="102" customFormat="1" ht="17.25" customHeight="1">
      <c r="A49" s="421"/>
      <c r="B49" s="275" t="s">
        <v>14</v>
      </c>
      <c r="C49" s="81" t="s">
        <v>15</v>
      </c>
      <c r="D49" s="422">
        <v>2928</v>
      </c>
      <c r="E49" s="422">
        <v>3000</v>
      </c>
      <c r="F49" s="184">
        <f t="shared" si="1"/>
        <v>1.0245901639344261</v>
      </c>
      <c r="G49" s="422">
        <f t="shared" si="12"/>
        <v>3000</v>
      </c>
      <c r="H49" s="419"/>
      <c r="I49" s="419"/>
      <c r="J49" s="419"/>
      <c r="K49" s="213"/>
      <c r="L49" s="213"/>
      <c r="M49" s="332"/>
    </row>
    <row r="50" spans="1:13" s="102" customFormat="1" ht="16.5" customHeight="1">
      <c r="A50" s="273"/>
      <c r="B50" s="89" t="s">
        <v>16</v>
      </c>
      <c r="C50" s="81" t="s">
        <v>99</v>
      </c>
      <c r="D50" s="201">
        <v>3000</v>
      </c>
      <c r="E50" s="201">
        <v>3000</v>
      </c>
      <c r="F50" s="184">
        <f t="shared" si="1"/>
        <v>1</v>
      </c>
      <c r="G50" s="201">
        <f t="shared" si="12"/>
        <v>3000</v>
      </c>
      <c r="H50" s="201"/>
      <c r="I50" s="201"/>
      <c r="J50" s="408">
        <v>0</v>
      </c>
      <c r="K50" s="406"/>
      <c r="L50" s="406"/>
      <c r="M50" s="409"/>
    </row>
    <row r="51" spans="1:13" s="102" customFormat="1" ht="17.25" customHeight="1">
      <c r="A51" s="272"/>
      <c r="B51" s="89" t="s">
        <v>20</v>
      </c>
      <c r="C51" s="81" t="s">
        <v>101</v>
      </c>
      <c r="D51" s="201">
        <v>110611</v>
      </c>
      <c r="E51" s="201">
        <v>158000</v>
      </c>
      <c r="F51" s="184">
        <f t="shared" si="1"/>
        <v>1.4284293605518439</v>
      </c>
      <c r="G51" s="201">
        <f t="shared" si="12"/>
        <v>158000</v>
      </c>
      <c r="H51" s="201"/>
      <c r="I51" s="201"/>
      <c r="J51" s="408">
        <v>0</v>
      </c>
      <c r="K51" s="406"/>
      <c r="L51" s="406"/>
      <c r="M51" s="409"/>
    </row>
    <row r="52" spans="1:13" s="102" customFormat="1" ht="17.25" customHeight="1">
      <c r="A52" s="272"/>
      <c r="B52" s="89" t="s">
        <v>24</v>
      </c>
      <c r="C52" s="81" t="s">
        <v>25</v>
      </c>
      <c r="D52" s="201">
        <v>60654</v>
      </c>
      <c r="E52" s="201">
        <v>72000</v>
      </c>
      <c r="F52" s="184">
        <f t="shared" si="1"/>
        <v>1.1870610347215353</v>
      </c>
      <c r="G52" s="201">
        <f t="shared" si="12"/>
        <v>72000</v>
      </c>
      <c r="H52" s="201"/>
      <c r="I52" s="201"/>
      <c r="J52" s="408">
        <v>0</v>
      </c>
      <c r="K52" s="406"/>
      <c r="L52" s="406"/>
      <c r="M52" s="409"/>
    </row>
    <row r="53" spans="1:13" s="102" customFormat="1" ht="17.25" customHeight="1">
      <c r="A53" s="272"/>
      <c r="B53" s="89" t="s">
        <v>42</v>
      </c>
      <c r="C53" s="81" t="s">
        <v>43</v>
      </c>
      <c r="D53" s="201">
        <v>10034</v>
      </c>
      <c r="E53" s="201">
        <v>18985</v>
      </c>
      <c r="F53" s="184">
        <f t="shared" si="1"/>
        <v>1.8920669722941996</v>
      </c>
      <c r="G53" s="201">
        <f t="shared" si="12"/>
        <v>18985</v>
      </c>
      <c r="H53" s="201"/>
      <c r="I53" s="201"/>
      <c r="J53" s="408"/>
      <c r="K53" s="406"/>
      <c r="L53" s="406"/>
      <c r="M53" s="409"/>
    </row>
    <row r="54" spans="1:13" s="102" customFormat="1" ht="17.25" customHeight="1">
      <c r="A54" s="272"/>
      <c r="B54" s="89" t="s">
        <v>79</v>
      </c>
      <c r="C54" s="81" t="s">
        <v>88</v>
      </c>
      <c r="D54" s="201">
        <v>3798</v>
      </c>
      <c r="E54" s="201">
        <v>4000</v>
      </c>
      <c r="F54" s="184">
        <f t="shared" si="1"/>
        <v>1.05318588730911</v>
      </c>
      <c r="G54" s="201">
        <f t="shared" si="12"/>
        <v>4000</v>
      </c>
      <c r="H54" s="201"/>
      <c r="I54" s="201"/>
      <c r="J54" s="408">
        <v>0</v>
      </c>
      <c r="K54" s="406"/>
      <c r="L54" s="406"/>
      <c r="M54" s="409"/>
    </row>
    <row r="55" spans="1:13" s="102" customFormat="1" ht="17.25" customHeight="1">
      <c r="A55" s="272"/>
      <c r="B55" s="89" t="s">
        <v>104</v>
      </c>
      <c r="C55" s="81" t="s">
        <v>482</v>
      </c>
      <c r="D55" s="201">
        <v>20000</v>
      </c>
      <c r="E55" s="201">
        <v>86000</v>
      </c>
      <c r="F55" s="184">
        <f t="shared" si="1"/>
        <v>4.3</v>
      </c>
      <c r="G55" s="201">
        <f t="shared" si="12"/>
        <v>86000</v>
      </c>
      <c r="H55" s="201"/>
      <c r="I55" s="201"/>
      <c r="J55" s="408">
        <v>0</v>
      </c>
      <c r="K55" s="406"/>
      <c r="L55" s="406"/>
      <c r="M55" s="409"/>
    </row>
    <row r="56" spans="1:13" s="102" customFormat="1" ht="15" customHeight="1">
      <c r="A56" s="268" t="s">
        <v>52</v>
      </c>
      <c r="B56" s="279"/>
      <c r="C56" s="126" t="s">
        <v>53</v>
      </c>
      <c r="D56" s="410">
        <f>D57+D60+D62</f>
        <v>259849</v>
      </c>
      <c r="E56" s="410">
        <f>E57+E60+E62</f>
        <v>287627</v>
      </c>
      <c r="F56" s="425">
        <f t="shared" si="1"/>
        <v>1.106900546086381</v>
      </c>
      <c r="G56" s="410">
        <f aca="true" t="shared" si="13" ref="G56:M56">G57+G60+G62</f>
        <v>287627</v>
      </c>
      <c r="H56" s="410">
        <f t="shared" si="13"/>
        <v>183350</v>
      </c>
      <c r="I56" s="410">
        <f t="shared" si="13"/>
        <v>33564</v>
      </c>
      <c r="J56" s="410">
        <f t="shared" si="13"/>
        <v>0</v>
      </c>
      <c r="K56" s="410">
        <f t="shared" si="13"/>
        <v>0</v>
      </c>
      <c r="L56" s="410">
        <f t="shared" si="13"/>
        <v>0</v>
      </c>
      <c r="M56" s="411">
        <f t="shared" si="13"/>
        <v>0</v>
      </c>
    </row>
    <row r="57" spans="1:13" s="102" customFormat="1" ht="24.75" customHeight="1">
      <c r="A57" s="270" t="s">
        <v>54</v>
      </c>
      <c r="B57" s="266"/>
      <c r="C57" s="170" t="s">
        <v>55</v>
      </c>
      <c r="D57" s="404">
        <f>D58+D59</f>
        <v>46000</v>
      </c>
      <c r="E57" s="404">
        <f>E58+E59</f>
        <v>30000</v>
      </c>
      <c r="F57" s="426">
        <f t="shared" si="1"/>
        <v>0.6521739130434783</v>
      </c>
      <c r="G57" s="404">
        <f>G58+G59</f>
        <v>30000</v>
      </c>
      <c r="H57" s="404">
        <f aca="true" t="shared" si="14" ref="H57:M57">H58+H59</f>
        <v>0</v>
      </c>
      <c r="I57" s="404">
        <f t="shared" si="14"/>
        <v>0</v>
      </c>
      <c r="J57" s="404">
        <f t="shared" si="14"/>
        <v>0</v>
      </c>
      <c r="K57" s="404">
        <f t="shared" si="14"/>
        <v>0</v>
      </c>
      <c r="L57" s="404">
        <f t="shared" si="14"/>
        <v>0</v>
      </c>
      <c r="M57" s="405">
        <f t="shared" si="14"/>
        <v>0</v>
      </c>
    </row>
    <row r="58" spans="1:13" s="102" customFormat="1" ht="19.5" customHeight="1">
      <c r="A58" s="274"/>
      <c r="B58" s="427" t="s">
        <v>652</v>
      </c>
      <c r="C58" s="81" t="s">
        <v>653</v>
      </c>
      <c r="D58" s="422">
        <v>10000</v>
      </c>
      <c r="E58" s="422">
        <v>0</v>
      </c>
      <c r="F58" s="428"/>
      <c r="G58" s="422">
        <f>E58</f>
        <v>0</v>
      </c>
      <c r="H58" s="422">
        <f>G58</f>
        <v>0</v>
      </c>
      <c r="I58" s="422"/>
      <c r="J58" s="422"/>
      <c r="K58" s="423"/>
      <c r="L58" s="423"/>
      <c r="M58" s="424"/>
    </row>
    <row r="59" spans="1:13" s="102" customFormat="1" ht="16.5" customHeight="1">
      <c r="A59" s="272"/>
      <c r="B59" s="89" t="s">
        <v>20</v>
      </c>
      <c r="C59" s="81" t="s">
        <v>101</v>
      </c>
      <c r="D59" s="201">
        <v>36000</v>
      </c>
      <c r="E59" s="201">
        <v>30000</v>
      </c>
      <c r="F59" s="184">
        <f t="shared" si="1"/>
        <v>0.8333333333333334</v>
      </c>
      <c r="G59" s="422">
        <f>E59</f>
        <v>30000</v>
      </c>
      <c r="H59" s="201"/>
      <c r="I59" s="407">
        <v>0</v>
      </c>
      <c r="J59" s="407">
        <v>0</v>
      </c>
      <c r="K59" s="406"/>
      <c r="L59" s="406"/>
      <c r="M59" s="409"/>
    </row>
    <row r="60" spans="1:13" s="102" customFormat="1" ht="25.5" customHeight="1">
      <c r="A60" s="270" t="s">
        <v>56</v>
      </c>
      <c r="B60" s="266"/>
      <c r="C60" s="170" t="s">
        <v>770</v>
      </c>
      <c r="D60" s="404">
        <f>D61</f>
        <v>20000</v>
      </c>
      <c r="E60" s="404">
        <f>E61</f>
        <v>19000</v>
      </c>
      <c r="F60" s="426">
        <f t="shared" si="1"/>
        <v>0.95</v>
      </c>
      <c r="G60" s="404">
        <f aca="true" t="shared" si="15" ref="G60:M60">G61</f>
        <v>19000</v>
      </c>
      <c r="H60" s="404">
        <f t="shared" si="15"/>
        <v>0</v>
      </c>
      <c r="I60" s="404">
        <f t="shared" si="15"/>
        <v>0</v>
      </c>
      <c r="J60" s="404">
        <f t="shared" si="15"/>
        <v>0</v>
      </c>
      <c r="K60" s="404">
        <f t="shared" si="15"/>
        <v>0</v>
      </c>
      <c r="L60" s="404">
        <f t="shared" si="15"/>
        <v>0</v>
      </c>
      <c r="M60" s="405">
        <f t="shared" si="15"/>
        <v>0</v>
      </c>
    </row>
    <row r="61" spans="1:13" s="102" customFormat="1" ht="16.5" customHeight="1">
      <c r="A61" s="272"/>
      <c r="B61" s="89" t="s">
        <v>20</v>
      </c>
      <c r="C61" s="81" t="s">
        <v>101</v>
      </c>
      <c r="D61" s="201">
        <v>20000</v>
      </c>
      <c r="E61" s="201">
        <v>19000</v>
      </c>
      <c r="F61" s="184">
        <f t="shared" si="1"/>
        <v>0.95</v>
      </c>
      <c r="G61" s="201">
        <f>E61</f>
        <v>19000</v>
      </c>
      <c r="H61" s="201"/>
      <c r="I61" s="407">
        <v>0</v>
      </c>
      <c r="J61" s="408">
        <v>0</v>
      </c>
      <c r="K61" s="406"/>
      <c r="L61" s="406"/>
      <c r="M61" s="409"/>
    </row>
    <row r="62" spans="1:13" s="102" customFormat="1" ht="15.75" customHeight="1">
      <c r="A62" s="270" t="s">
        <v>58</v>
      </c>
      <c r="B62" s="266"/>
      <c r="C62" s="170" t="s">
        <v>59</v>
      </c>
      <c r="D62" s="404">
        <f>SUM(D63:D81)</f>
        <v>193849</v>
      </c>
      <c r="E62" s="404">
        <f>SUM(E63:E81)</f>
        <v>238627</v>
      </c>
      <c r="F62" s="426">
        <f t="shared" si="1"/>
        <v>1.2309942274657077</v>
      </c>
      <c r="G62" s="404">
        <f aca="true" t="shared" si="16" ref="G62:M62">SUM(G63:G81)</f>
        <v>238627</v>
      </c>
      <c r="H62" s="404">
        <f t="shared" si="16"/>
        <v>183350</v>
      </c>
      <c r="I62" s="404">
        <f t="shared" si="16"/>
        <v>33564</v>
      </c>
      <c r="J62" s="404">
        <f t="shared" si="16"/>
        <v>0</v>
      </c>
      <c r="K62" s="404">
        <f t="shared" si="16"/>
        <v>0</v>
      </c>
      <c r="L62" s="404">
        <f t="shared" si="16"/>
        <v>0</v>
      </c>
      <c r="M62" s="405">
        <f t="shared" si="16"/>
        <v>0</v>
      </c>
    </row>
    <row r="63" spans="1:13" s="102" customFormat="1" ht="12" customHeight="1">
      <c r="A63" s="272"/>
      <c r="B63" s="89" t="s">
        <v>6</v>
      </c>
      <c r="C63" s="81" t="s">
        <v>745</v>
      </c>
      <c r="D63" s="201">
        <v>57985</v>
      </c>
      <c r="E63" s="201">
        <v>63100</v>
      </c>
      <c r="F63" s="184">
        <f t="shared" si="1"/>
        <v>1.088212468741916</v>
      </c>
      <c r="G63" s="201">
        <f aca="true" t="shared" si="17" ref="G63:G81">E63</f>
        <v>63100</v>
      </c>
      <c r="H63" s="201">
        <f>G63</f>
        <v>63100</v>
      </c>
      <c r="I63" s="407">
        <v>0</v>
      </c>
      <c r="J63" s="408">
        <v>0</v>
      </c>
      <c r="K63" s="406"/>
      <c r="L63" s="406"/>
      <c r="M63" s="409"/>
    </row>
    <row r="64" spans="1:13" s="102" customFormat="1" ht="14.25" customHeight="1">
      <c r="A64" s="272"/>
      <c r="B64" s="89" t="s">
        <v>8</v>
      </c>
      <c r="C64" s="81" t="s">
        <v>746</v>
      </c>
      <c r="D64" s="201">
        <v>75860</v>
      </c>
      <c r="E64" s="201">
        <v>108870</v>
      </c>
      <c r="F64" s="184">
        <f t="shared" si="1"/>
        <v>1.4351436857368838</v>
      </c>
      <c r="G64" s="201">
        <f t="shared" si="17"/>
        <v>108870</v>
      </c>
      <c r="H64" s="201">
        <f>G64</f>
        <v>108870</v>
      </c>
      <c r="I64" s="407">
        <v>0</v>
      </c>
      <c r="J64" s="408">
        <v>0</v>
      </c>
      <c r="K64" s="406"/>
      <c r="L64" s="406"/>
      <c r="M64" s="409"/>
    </row>
    <row r="65" spans="1:13" s="102" customFormat="1" ht="14.25" customHeight="1">
      <c r="A65" s="272"/>
      <c r="B65" s="89" t="s">
        <v>10</v>
      </c>
      <c r="C65" s="81" t="s">
        <v>11</v>
      </c>
      <c r="D65" s="201">
        <v>10944</v>
      </c>
      <c r="E65" s="201">
        <v>11380</v>
      </c>
      <c r="F65" s="184">
        <f t="shared" si="1"/>
        <v>1.0398391812865497</v>
      </c>
      <c r="G65" s="201">
        <f t="shared" si="17"/>
        <v>11380</v>
      </c>
      <c r="H65" s="201">
        <f>G65</f>
        <v>11380</v>
      </c>
      <c r="I65" s="407">
        <v>0</v>
      </c>
      <c r="J65" s="408">
        <v>0</v>
      </c>
      <c r="K65" s="406"/>
      <c r="L65" s="406"/>
      <c r="M65" s="409"/>
    </row>
    <row r="66" spans="1:13" s="102" customFormat="1" ht="15" customHeight="1">
      <c r="A66" s="272"/>
      <c r="B66" s="276" t="s">
        <v>60</v>
      </c>
      <c r="C66" s="81" t="s">
        <v>38</v>
      </c>
      <c r="D66" s="201">
        <v>26149</v>
      </c>
      <c r="E66" s="201">
        <v>29121</v>
      </c>
      <c r="F66" s="184">
        <f t="shared" si="1"/>
        <v>1.1136563539714712</v>
      </c>
      <c r="G66" s="201">
        <f t="shared" si="17"/>
        <v>29121</v>
      </c>
      <c r="H66" s="201"/>
      <c r="I66" s="407">
        <f>G66</f>
        <v>29121</v>
      </c>
      <c r="J66" s="408">
        <v>0</v>
      </c>
      <c r="K66" s="406"/>
      <c r="L66" s="406"/>
      <c r="M66" s="409"/>
    </row>
    <row r="67" spans="1:13" s="102" customFormat="1" ht="14.25" customHeight="1">
      <c r="A67" s="272"/>
      <c r="B67" s="276" t="s">
        <v>12</v>
      </c>
      <c r="C67" s="81" t="s">
        <v>13</v>
      </c>
      <c r="D67" s="201">
        <v>3548</v>
      </c>
      <c r="E67" s="201">
        <v>4443</v>
      </c>
      <c r="F67" s="184">
        <f t="shared" si="1"/>
        <v>1.2522547914317925</v>
      </c>
      <c r="G67" s="201">
        <f t="shared" si="17"/>
        <v>4443</v>
      </c>
      <c r="H67" s="201"/>
      <c r="I67" s="407">
        <f>G67</f>
        <v>4443</v>
      </c>
      <c r="J67" s="408">
        <v>0</v>
      </c>
      <c r="K67" s="406"/>
      <c r="L67" s="406"/>
      <c r="M67" s="409"/>
    </row>
    <row r="68" spans="1:13" s="102" customFormat="1" ht="13.5" customHeight="1">
      <c r="A68" s="272"/>
      <c r="B68" s="89" t="s">
        <v>14</v>
      </c>
      <c r="C68" s="81" t="s">
        <v>15</v>
      </c>
      <c r="D68" s="201">
        <v>2900</v>
      </c>
      <c r="E68" s="201">
        <v>3200</v>
      </c>
      <c r="F68" s="184">
        <f t="shared" si="1"/>
        <v>1.103448275862069</v>
      </c>
      <c r="G68" s="201">
        <f t="shared" si="17"/>
        <v>3200</v>
      </c>
      <c r="H68" s="201"/>
      <c r="I68" s="407">
        <v>0</v>
      </c>
      <c r="J68" s="408">
        <v>0</v>
      </c>
      <c r="K68" s="406"/>
      <c r="L68" s="406"/>
      <c r="M68" s="409"/>
    </row>
    <row r="69" spans="1:13" s="102" customFormat="1" ht="13.5" customHeight="1">
      <c r="A69" s="272"/>
      <c r="B69" s="89" t="s">
        <v>16</v>
      </c>
      <c r="C69" s="81" t="s">
        <v>99</v>
      </c>
      <c r="D69" s="201">
        <v>1936</v>
      </c>
      <c r="E69" s="201">
        <v>2451</v>
      </c>
      <c r="F69" s="184">
        <f t="shared" si="1"/>
        <v>1.266012396694215</v>
      </c>
      <c r="G69" s="201">
        <f t="shared" si="17"/>
        <v>2451</v>
      </c>
      <c r="H69" s="201"/>
      <c r="I69" s="407"/>
      <c r="J69" s="408"/>
      <c r="K69" s="406"/>
      <c r="L69" s="406"/>
      <c r="M69" s="409"/>
    </row>
    <row r="70" spans="1:13" s="102" customFormat="1" ht="13.5" customHeight="1">
      <c r="A70" s="272"/>
      <c r="B70" s="89" t="s">
        <v>80</v>
      </c>
      <c r="C70" s="81" t="s">
        <v>81</v>
      </c>
      <c r="D70" s="201">
        <v>150</v>
      </c>
      <c r="E70" s="201">
        <v>150</v>
      </c>
      <c r="F70" s="184">
        <f t="shared" si="1"/>
        <v>1</v>
      </c>
      <c r="G70" s="201">
        <f t="shared" si="17"/>
        <v>150</v>
      </c>
      <c r="H70" s="201"/>
      <c r="I70" s="407"/>
      <c r="J70" s="408"/>
      <c r="K70" s="406"/>
      <c r="L70" s="406"/>
      <c r="M70" s="409"/>
    </row>
    <row r="71" spans="1:13" s="102" customFormat="1" ht="12.75" customHeight="1">
      <c r="A71" s="272"/>
      <c r="B71" s="89" t="s">
        <v>20</v>
      </c>
      <c r="C71" s="81" t="s">
        <v>101</v>
      </c>
      <c r="D71" s="201">
        <v>4345</v>
      </c>
      <c r="E71" s="201">
        <v>3726</v>
      </c>
      <c r="F71" s="184">
        <f t="shared" si="1"/>
        <v>0.8575373993095512</v>
      </c>
      <c r="G71" s="201">
        <f t="shared" si="17"/>
        <v>3726</v>
      </c>
      <c r="H71" s="201"/>
      <c r="I71" s="407">
        <v>0</v>
      </c>
      <c r="J71" s="408">
        <v>0</v>
      </c>
      <c r="K71" s="406"/>
      <c r="L71" s="406"/>
      <c r="M71" s="409"/>
    </row>
    <row r="72" spans="1:13" s="102" customFormat="1" ht="12.75" customHeight="1">
      <c r="A72" s="272"/>
      <c r="B72" s="89" t="s">
        <v>654</v>
      </c>
      <c r="C72" s="81" t="s">
        <v>655</v>
      </c>
      <c r="D72" s="201">
        <v>400</v>
      </c>
      <c r="E72" s="201">
        <v>780</v>
      </c>
      <c r="F72" s="184">
        <f aca="true" t="shared" si="18" ref="F72:F138">E72/D72</f>
        <v>1.95</v>
      </c>
      <c r="G72" s="201">
        <f t="shared" si="17"/>
        <v>780</v>
      </c>
      <c r="H72" s="201"/>
      <c r="I72" s="407"/>
      <c r="J72" s="408"/>
      <c r="K72" s="406"/>
      <c r="L72" s="406"/>
      <c r="M72" s="409"/>
    </row>
    <row r="73" spans="1:13" s="102" customFormat="1" ht="12.75" customHeight="1">
      <c r="A73" s="272"/>
      <c r="B73" s="89" t="s">
        <v>283</v>
      </c>
      <c r="C73" s="81" t="s">
        <v>285</v>
      </c>
      <c r="D73" s="201">
        <v>534</v>
      </c>
      <c r="E73" s="201">
        <v>550</v>
      </c>
      <c r="F73" s="184">
        <f t="shared" si="18"/>
        <v>1.0299625468164795</v>
      </c>
      <c r="G73" s="201">
        <f t="shared" si="17"/>
        <v>550</v>
      </c>
      <c r="H73" s="201"/>
      <c r="I73" s="407"/>
      <c r="J73" s="408"/>
      <c r="K73" s="406"/>
      <c r="L73" s="406"/>
      <c r="M73" s="409"/>
    </row>
    <row r="74" spans="1:13" s="102" customFormat="1" ht="12.75" customHeight="1">
      <c r="A74" s="272"/>
      <c r="B74" s="89" t="s">
        <v>275</v>
      </c>
      <c r="C74" s="81" t="s">
        <v>279</v>
      </c>
      <c r="D74" s="201">
        <v>1750</v>
      </c>
      <c r="E74" s="201">
        <v>2000</v>
      </c>
      <c r="F74" s="184">
        <f t="shared" si="18"/>
        <v>1.1428571428571428</v>
      </c>
      <c r="G74" s="201">
        <f t="shared" si="17"/>
        <v>2000</v>
      </c>
      <c r="H74" s="201"/>
      <c r="I74" s="407"/>
      <c r="J74" s="408"/>
      <c r="K74" s="406"/>
      <c r="L74" s="406"/>
      <c r="M74" s="409"/>
    </row>
    <row r="75" spans="1:13" s="102" customFormat="1" ht="12.75" customHeight="1">
      <c r="A75" s="272"/>
      <c r="B75" s="89" t="s">
        <v>292</v>
      </c>
      <c r="C75" s="81" t="s">
        <v>293</v>
      </c>
      <c r="D75" s="201">
        <v>1980</v>
      </c>
      <c r="E75" s="201">
        <v>2026</v>
      </c>
      <c r="F75" s="184">
        <f t="shared" si="18"/>
        <v>1.0232323232323233</v>
      </c>
      <c r="G75" s="201">
        <f t="shared" si="17"/>
        <v>2026</v>
      </c>
      <c r="H75" s="201"/>
      <c r="I75" s="407"/>
      <c r="J75" s="408"/>
      <c r="K75" s="406"/>
      <c r="L75" s="406"/>
      <c r="M75" s="409"/>
    </row>
    <row r="76" spans="1:13" s="102" customFormat="1" ht="13.5" customHeight="1">
      <c r="A76" s="272"/>
      <c r="B76" s="89" t="s">
        <v>22</v>
      </c>
      <c r="C76" s="81" t="s">
        <v>23</v>
      </c>
      <c r="D76" s="201">
        <v>200</v>
      </c>
      <c r="E76" s="201">
        <v>500</v>
      </c>
      <c r="F76" s="184">
        <f t="shared" si="18"/>
        <v>2.5</v>
      </c>
      <c r="G76" s="201">
        <f t="shared" si="17"/>
        <v>500</v>
      </c>
      <c r="H76" s="201"/>
      <c r="I76" s="407">
        <v>0</v>
      </c>
      <c r="J76" s="408">
        <v>0</v>
      </c>
      <c r="K76" s="406"/>
      <c r="L76" s="406"/>
      <c r="M76" s="409"/>
    </row>
    <row r="77" spans="1:13" s="102" customFormat="1" ht="13.5" customHeight="1">
      <c r="A77" s="272"/>
      <c r="B77" s="89" t="s">
        <v>24</v>
      </c>
      <c r="C77" s="81" t="s">
        <v>25</v>
      </c>
      <c r="D77" s="201">
        <v>1250</v>
      </c>
      <c r="E77" s="201">
        <v>1750</v>
      </c>
      <c r="F77" s="184">
        <f t="shared" si="18"/>
        <v>1.4</v>
      </c>
      <c r="G77" s="201">
        <f t="shared" si="17"/>
        <v>1750</v>
      </c>
      <c r="H77" s="201"/>
      <c r="I77" s="407">
        <v>0</v>
      </c>
      <c r="J77" s="408">
        <v>0</v>
      </c>
      <c r="K77" s="406"/>
      <c r="L77" s="406"/>
      <c r="M77" s="409"/>
    </row>
    <row r="78" spans="1:13" s="102" customFormat="1" ht="15" customHeight="1">
      <c r="A78" s="272"/>
      <c r="B78" s="89" t="s">
        <v>26</v>
      </c>
      <c r="C78" s="81" t="s">
        <v>27</v>
      </c>
      <c r="D78" s="201">
        <v>3218</v>
      </c>
      <c r="E78" s="201">
        <v>3380</v>
      </c>
      <c r="F78" s="184">
        <f t="shared" si="18"/>
        <v>1.050341827221877</v>
      </c>
      <c r="G78" s="201">
        <f t="shared" si="17"/>
        <v>3380</v>
      </c>
      <c r="H78" s="201"/>
      <c r="I78" s="407">
        <v>0</v>
      </c>
      <c r="J78" s="408">
        <v>0</v>
      </c>
      <c r="K78" s="406"/>
      <c r="L78" s="406"/>
      <c r="M78" s="409"/>
    </row>
    <row r="79" spans="1:13" s="102" customFormat="1" ht="15" customHeight="1">
      <c r="A79" s="272"/>
      <c r="B79" s="89" t="s">
        <v>833</v>
      </c>
      <c r="C79" s="429" t="s">
        <v>832</v>
      </c>
      <c r="D79" s="201">
        <v>150</v>
      </c>
      <c r="E79" s="201">
        <v>100</v>
      </c>
      <c r="F79" s="184">
        <f t="shared" si="18"/>
        <v>0.6666666666666666</v>
      </c>
      <c r="G79" s="201">
        <f t="shared" si="17"/>
        <v>100</v>
      </c>
      <c r="H79" s="201"/>
      <c r="I79" s="407"/>
      <c r="J79" s="408"/>
      <c r="K79" s="406"/>
      <c r="L79" s="406"/>
      <c r="M79" s="409"/>
    </row>
    <row r="80" spans="1:13" s="102" customFormat="1" ht="15" customHeight="1">
      <c r="A80" s="272"/>
      <c r="B80" s="89" t="s">
        <v>277</v>
      </c>
      <c r="C80" s="81" t="s">
        <v>281</v>
      </c>
      <c r="D80" s="201">
        <v>250</v>
      </c>
      <c r="E80" s="201">
        <v>500</v>
      </c>
      <c r="F80" s="184">
        <f t="shared" si="18"/>
        <v>2</v>
      </c>
      <c r="G80" s="201">
        <f t="shared" si="17"/>
        <v>500</v>
      </c>
      <c r="H80" s="201"/>
      <c r="I80" s="407"/>
      <c r="J80" s="408"/>
      <c r="K80" s="406"/>
      <c r="L80" s="406"/>
      <c r="M80" s="409"/>
    </row>
    <row r="81" spans="1:13" s="102" customFormat="1" ht="15" customHeight="1">
      <c r="A81" s="272"/>
      <c r="B81" s="89" t="s">
        <v>278</v>
      </c>
      <c r="C81" s="81" t="s">
        <v>282</v>
      </c>
      <c r="D81" s="201">
        <v>300</v>
      </c>
      <c r="E81" s="201">
        <v>600</v>
      </c>
      <c r="F81" s="184">
        <f t="shared" si="18"/>
        <v>2</v>
      </c>
      <c r="G81" s="201">
        <f t="shared" si="17"/>
        <v>600</v>
      </c>
      <c r="H81" s="201"/>
      <c r="I81" s="407"/>
      <c r="J81" s="408"/>
      <c r="K81" s="406"/>
      <c r="L81" s="406"/>
      <c r="M81" s="409"/>
    </row>
    <row r="82" spans="1:13" s="102" customFormat="1" ht="14.25" customHeight="1">
      <c r="A82" s="268" t="s">
        <v>61</v>
      </c>
      <c r="B82" s="279"/>
      <c r="C82" s="126" t="s">
        <v>62</v>
      </c>
      <c r="D82" s="410">
        <f>D83+D94+D96+D107+D133+D142+D171</f>
        <v>2893383</v>
      </c>
      <c r="E82" s="410">
        <f>E83+E94+E96+E107+E133+E142+E171</f>
        <v>3786223</v>
      </c>
      <c r="F82" s="425">
        <f t="shared" si="18"/>
        <v>1.3085799564039742</v>
      </c>
      <c r="G82" s="410">
        <f aca="true" t="shared" si="19" ref="G82:M82">G83+G94+G96+G107+G133+G142+G171</f>
        <v>3786223</v>
      </c>
      <c r="H82" s="410">
        <f t="shared" si="19"/>
        <v>2130245</v>
      </c>
      <c r="I82" s="410">
        <f t="shared" si="19"/>
        <v>348672</v>
      </c>
      <c r="J82" s="410">
        <f t="shared" si="19"/>
        <v>16000</v>
      </c>
      <c r="K82" s="410">
        <f t="shared" si="19"/>
        <v>0</v>
      </c>
      <c r="L82" s="410">
        <f t="shared" si="19"/>
        <v>0</v>
      </c>
      <c r="M82" s="411">
        <f t="shared" si="19"/>
        <v>0</v>
      </c>
    </row>
    <row r="83" spans="1:13" s="102" customFormat="1" ht="13.5" customHeight="1">
      <c r="A83" s="270" t="s">
        <v>63</v>
      </c>
      <c r="B83" s="266"/>
      <c r="C83" s="170" t="s">
        <v>64</v>
      </c>
      <c r="D83" s="404">
        <f>D84+D85+D86+D88+D87+D89+D90+D91+D93</f>
        <v>102748</v>
      </c>
      <c r="E83" s="404">
        <f>SUM(E84:E93)</f>
        <v>102935</v>
      </c>
      <c r="F83" s="426">
        <f t="shared" si="18"/>
        <v>1.0018199867637325</v>
      </c>
      <c r="G83" s="404">
        <f aca="true" t="shared" si="20" ref="G83:M83">SUM(G84:G93)</f>
        <v>102935</v>
      </c>
      <c r="H83" s="404">
        <f t="shared" si="20"/>
        <v>83032</v>
      </c>
      <c r="I83" s="404">
        <f t="shared" si="20"/>
        <v>13308</v>
      </c>
      <c r="J83" s="404">
        <f t="shared" si="20"/>
        <v>0</v>
      </c>
      <c r="K83" s="404">
        <f t="shared" si="20"/>
        <v>0</v>
      </c>
      <c r="L83" s="404">
        <f t="shared" si="20"/>
        <v>0</v>
      </c>
      <c r="M83" s="405">
        <f t="shared" si="20"/>
        <v>0</v>
      </c>
    </row>
    <row r="84" spans="1:13" s="102" customFormat="1" ht="14.25" customHeight="1">
      <c r="A84" s="272"/>
      <c r="B84" s="89" t="s">
        <v>6</v>
      </c>
      <c r="C84" s="81" t="s">
        <v>745</v>
      </c>
      <c r="D84" s="201">
        <v>70400</v>
      </c>
      <c r="E84" s="201">
        <v>71120</v>
      </c>
      <c r="F84" s="184">
        <f t="shared" si="18"/>
        <v>1.0102272727272728</v>
      </c>
      <c r="G84" s="201">
        <f>E84</f>
        <v>71120</v>
      </c>
      <c r="H84" s="201">
        <f>E84</f>
        <v>71120</v>
      </c>
      <c r="I84" s="407"/>
      <c r="J84" s="408">
        <v>0</v>
      </c>
      <c r="K84" s="406"/>
      <c r="L84" s="406"/>
      <c r="M84" s="409"/>
    </row>
    <row r="85" spans="1:13" s="102" customFormat="1" ht="15.75" customHeight="1">
      <c r="A85" s="272"/>
      <c r="B85" s="89" t="s">
        <v>10</v>
      </c>
      <c r="C85" s="81" t="s">
        <v>11</v>
      </c>
      <c r="D85" s="201">
        <v>4712</v>
      </c>
      <c r="E85" s="201">
        <v>4712</v>
      </c>
      <c r="F85" s="184">
        <f t="shared" si="18"/>
        <v>1</v>
      </c>
      <c r="G85" s="201">
        <f aca="true" t="shared" si="21" ref="G85:G93">E85</f>
        <v>4712</v>
      </c>
      <c r="H85" s="201">
        <f>E85</f>
        <v>4712</v>
      </c>
      <c r="I85" s="407"/>
      <c r="J85" s="408">
        <v>0</v>
      </c>
      <c r="K85" s="406"/>
      <c r="L85" s="406"/>
      <c r="M85" s="409"/>
    </row>
    <row r="86" spans="1:13" s="102" customFormat="1" ht="16.5" customHeight="1">
      <c r="A86" s="272"/>
      <c r="B86" s="276" t="s">
        <v>60</v>
      </c>
      <c r="C86" s="81" t="s">
        <v>65</v>
      </c>
      <c r="D86" s="201">
        <v>12844</v>
      </c>
      <c r="E86" s="201">
        <v>11450</v>
      </c>
      <c r="F86" s="184">
        <f t="shared" si="18"/>
        <v>0.8914668327623794</v>
      </c>
      <c r="G86" s="201">
        <f t="shared" si="21"/>
        <v>11450</v>
      </c>
      <c r="H86" s="201"/>
      <c r="I86" s="407">
        <f>G86</f>
        <v>11450</v>
      </c>
      <c r="J86" s="408"/>
      <c r="K86" s="406"/>
      <c r="L86" s="406"/>
      <c r="M86" s="409"/>
    </row>
    <row r="87" spans="1:13" s="102" customFormat="1" ht="15" customHeight="1">
      <c r="A87" s="272"/>
      <c r="B87" s="276" t="s">
        <v>12</v>
      </c>
      <c r="C87" s="81" t="s">
        <v>13</v>
      </c>
      <c r="D87" s="201">
        <v>1840</v>
      </c>
      <c r="E87" s="201">
        <v>1858</v>
      </c>
      <c r="F87" s="184">
        <f t="shared" si="18"/>
        <v>1.0097826086956523</v>
      </c>
      <c r="G87" s="201">
        <f t="shared" si="21"/>
        <v>1858</v>
      </c>
      <c r="H87" s="201"/>
      <c r="I87" s="407">
        <f>G87</f>
        <v>1858</v>
      </c>
      <c r="J87" s="408"/>
      <c r="K87" s="406"/>
      <c r="L87" s="406"/>
      <c r="M87" s="409"/>
    </row>
    <row r="88" spans="1:13" s="102" customFormat="1" ht="15" customHeight="1">
      <c r="A88" s="272"/>
      <c r="B88" s="89" t="s">
        <v>652</v>
      </c>
      <c r="C88" s="81" t="s">
        <v>653</v>
      </c>
      <c r="D88" s="201">
        <v>7200</v>
      </c>
      <c r="E88" s="201">
        <v>7200</v>
      </c>
      <c r="F88" s="184">
        <f t="shared" si="18"/>
        <v>1</v>
      </c>
      <c r="G88" s="201">
        <f t="shared" si="21"/>
        <v>7200</v>
      </c>
      <c r="H88" s="201">
        <f>G88</f>
        <v>7200</v>
      </c>
      <c r="I88" s="407"/>
      <c r="J88" s="408">
        <v>0</v>
      </c>
      <c r="K88" s="406"/>
      <c r="L88" s="406"/>
      <c r="M88" s="409"/>
    </row>
    <row r="89" spans="1:13" s="102" customFormat="1" ht="15" customHeight="1">
      <c r="A89" s="272"/>
      <c r="B89" s="89" t="s">
        <v>14</v>
      </c>
      <c r="C89" s="81" t="s">
        <v>15</v>
      </c>
      <c r="D89" s="201">
        <v>1279</v>
      </c>
      <c r="E89" s="201">
        <v>154</v>
      </c>
      <c r="F89" s="184">
        <f t="shared" si="18"/>
        <v>0.12040656763096169</v>
      </c>
      <c r="G89" s="201">
        <f t="shared" si="21"/>
        <v>154</v>
      </c>
      <c r="H89" s="201"/>
      <c r="I89" s="407">
        <v>0</v>
      </c>
      <c r="J89" s="408">
        <v>0</v>
      </c>
      <c r="K89" s="406"/>
      <c r="L89" s="406"/>
      <c r="M89" s="409"/>
    </row>
    <row r="90" spans="1:13" s="102" customFormat="1" ht="14.25" customHeight="1">
      <c r="A90" s="272"/>
      <c r="B90" s="89" t="s">
        <v>20</v>
      </c>
      <c r="C90" s="81" t="s">
        <v>101</v>
      </c>
      <c r="D90" s="201">
        <v>939</v>
      </c>
      <c r="E90" s="201">
        <v>2488</v>
      </c>
      <c r="F90" s="184">
        <f t="shared" si="18"/>
        <v>2.6496272630457933</v>
      </c>
      <c r="G90" s="201">
        <f t="shared" si="21"/>
        <v>2488</v>
      </c>
      <c r="H90" s="201"/>
      <c r="I90" s="407">
        <v>0</v>
      </c>
      <c r="J90" s="408">
        <v>0</v>
      </c>
      <c r="K90" s="406"/>
      <c r="L90" s="406"/>
      <c r="M90" s="409"/>
    </row>
    <row r="91" spans="1:13" s="102" customFormat="1" ht="15" customHeight="1">
      <c r="A91" s="272"/>
      <c r="B91" s="89" t="s">
        <v>26</v>
      </c>
      <c r="C91" s="81" t="s">
        <v>27</v>
      </c>
      <c r="D91" s="201">
        <v>2634</v>
      </c>
      <c r="E91" s="201">
        <v>2644</v>
      </c>
      <c r="F91" s="184">
        <f t="shared" si="18"/>
        <v>1.0037965072133637</v>
      </c>
      <c r="G91" s="201">
        <f t="shared" si="21"/>
        <v>2644</v>
      </c>
      <c r="H91" s="201"/>
      <c r="I91" s="407">
        <v>0</v>
      </c>
      <c r="J91" s="408">
        <v>0</v>
      </c>
      <c r="K91" s="406"/>
      <c r="L91" s="406"/>
      <c r="M91" s="409"/>
    </row>
    <row r="92" spans="1:13" s="102" customFormat="1" ht="15" customHeight="1">
      <c r="A92" s="272"/>
      <c r="B92" s="89" t="s">
        <v>277</v>
      </c>
      <c r="C92" s="81" t="s">
        <v>281</v>
      </c>
      <c r="D92" s="201">
        <v>0</v>
      </c>
      <c r="E92" s="201">
        <v>409</v>
      </c>
      <c r="F92" s="184">
        <v>0</v>
      </c>
      <c r="G92" s="201">
        <f t="shared" si="21"/>
        <v>409</v>
      </c>
      <c r="H92" s="201"/>
      <c r="I92" s="407"/>
      <c r="J92" s="408"/>
      <c r="K92" s="406"/>
      <c r="L92" s="406"/>
      <c r="M92" s="409"/>
    </row>
    <row r="93" spans="1:13" s="102" customFormat="1" ht="15" customHeight="1">
      <c r="A93" s="272"/>
      <c r="B93" s="489" t="s">
        <v>278</v>
      </c>
      <c r="C93" s="495" t="s">
        <v>282</v>
      </c>
      <c r="D93" s="490">
        <v>900</v>
      </c>
      <c r="E93" s="490">
        <v>900</v>
      </c>
      <c r="F93" s="184">
        <f t="shared" si="18"/>
        <v>1</v>
      </c>
      <c r="G93" s="201">
        <f t="shared" si="21"/>
        <v>900</v>
      </c>
      <c r="H93" s="201"/>
      <c r="I93" s="407">
        <v>0</v>
      </c>
      <c r="J93" s="408">
        <v>0</v>
      </c>
      <c r="K93" s="406"/>
      <c r="L93" s="406"/>
      <c r="M93" s="409"/>
    </row>
    <row r="94" spans="1:13" s="101" customFormat="1" ht="17.25" customHeight="1">
      <c r="A94" s="270" t="s">
        <v>483</v>
      </c>
      <c r="B94" s="266"/>
      <c r="C94" s="170" t="s">
        <v>742</v>
      </c>
      <c r="D94" s="404">
        <f>D95</f>
        <v>3000</v>
      </c>
      <c r="E94" s="404">
        <f>E95</f>
        <v>3000</v>
      </c>
      <c r="F94" s="426">
        <f t="shared" si="18"/>
        <v>1</v>
      </c>
      <c r="G94" s="404">
        <f aca="true" t="shared" si="22" ref="G94:M94">G95</f>
        <v>3000</v>
      </c>
      <c r="H94" s="404">
        <f t="shared" si="22"/>
        <v>0</v>
      </c>
      <c r="I94" s="404">
        <f t="shared" si="22"/>
        <v>0</v>
      </c>
      <c r="J94" s="404">
        <f t="shared" si="22"/>
        <v>3000</v>
      </c>
      <c r="K94" s="404">
        <f t="shared" si="22"/>
        <v>0</v>
      </c>
      <c r="L94" s="404">
        <f t="shared" si="22"/>
        <v>0</v>
      </c>
      <c r="M94" s="405">
        <f t="shared" si="22"/>
        <v>0</v>
      </c>
    </row>
    <row r="95" spans="1:13" s="102" customFormat="1" ht="24" customHeight="1">
      <c r="A95" s="272"/>
      <c r="B95" s="89" t="s">
        <v>484</v>
      </c>
      <c r="C95" s="81" t="s">
        <v>485</v>
      </c>
      <c r="D95" s="201">
        <v>3000</v>
      </c>
      <c r="E95" s="201">
        <v>3000</v>
      </c>
      <c r="F95" s="184">
        <f t="shared" si="18"/>
        <v>1</v>
      </c>
      <c r="G95" s="201">
        <f>E95</f>
        <v>3000</v>
      </c>
      <c r="H95" s="201">
        <v>0</v>
      </c>
      <c r="I95" s="407">
        <v>0</v>
      </c>
      <c r="J95" s="408">
        <f>G95</f>
        <v>3000</v>
      </c>
      <c r="K95" s="406"/>
      <c r="L95" s="406"/>
      <c r="M95" s="409"/>
    </row>
    <row r="96" spans="1:13" s="101" customFormat="1" ht="16.5" customHeight="1">
      <c r="A96" s="270" t="s">
        <v>67</v>
      </c>
      <c r="B96" s="266"/>
      <c r="C96" s="170" t="s">
        <v>68</v>
      </c>
      <c r="D96" s="404">
        <f>SUM(D97:D106)</f>
        <v>107189</v>
      </c>
      <c r="E96" s="404">
        <f aca="true" t="shared" si="23" ref="E96:M96">SUM(E97:E106)</f>
        <v>136530</v>
      </c>
      <c r="F96" s="426">
        <f t="shared" si="18"/>
        <v>1.2737314463237832</v>
      </c>
      <c r="G96" s="404">
        <f t="shared" si="23"/>
        <v>136530</v>
      </c>
      <c r="H96" s="404">
        <f t="shared" si="23"/>
        <v>0</v>
      </c>
      <c r="I96" s="404">
        <f t="shared" si="23"/>
        <v>0</v>
      </c>
      <c r="J96" s="404">
        <f t="shared" si="23"/>
        <v>0</v>
      </c>
      <c r="K96" s="404">
        <f t="shared" si="23"/>
        <v>0</v>
      </c>
      <c r="L96" s="404">
        <f t="shared" si="23"/>
        <v>0</v>
      </c>
      <c r="M96" s="405">
        <f t="shared" si="23"/>
        <v>0</v>
      </c>
    </row>
    <row r="97" spans="1:13" s="102" customFormat="1" ht="12.75" customHeight="1">
      <c r="A97" s="272"/>
      <c r="B97" s="89" t="s">
        <v>5</v>
      </c>
      <c r="C97" s="81" t="s">
        <v>69</v>
      </c>
      <c r="D97" s="201">
        <v>80772</v>
      </c>
      <c r="E97" s="201">
        <v>106720</v>
      </c>
      <c r="F97" s="184">
        <f t="shared" si="18"/>
        <v>1.3212499380973606</v>
      </c>
      <c r="G97" s="201">
        <f>E97</f>
        <v>106720</v>
      </c>
      <c r="H97" s="201">
        <v>0</v>
      </c>
      <c r="I97" s="407"/>
      <c r="J97" s="408">
        <v>0</v>
      </c>
      <c r="K97" s="406"/>
      <c r="L97" s="406"/>
      <c r="M97" s="409"/>
    </row>
    <row r="98" spans="1:13" s="102" customFormat="1" ht="12.75" customHeight="1">
      <c r="A98" s="272"/>
      <c r="B98" s="89" t="s">
        <v>14</v>
      </c>
      <c r="C98" s="81" t="s">
        <v>15</v>
      </c>
      <c r="D98" s="201">
        <v>6000</v>
      </c>
      <c r="E98" s="201">
        <v>7300</v>
      </c>
      <c r="F98" s="184">
        <f t="shared" si="18"/>
        <v>1.2166666666666666</v>
      </c>
      <c r="G98" s="201">
        <f aca="true" t="shared" si="24" ref="G98:G106">E98</f>
        <v>7300</v>
      </c>
      <c r="H98" s="201">
        <v>0</v>
      </c>
      <c r="I98" s="407"/>
      <c r="J98" s="408">
        <v>0</v>
      </c>
      <c r="K98" s="406"/>
      <c r="L98" s="406"/>
      <c r="M98" s="409"/>
    </row>
    <row r="99" spans="1:13" s="102" customFormat="1" ht="12.75" customHeight="1">
      <c r="A99" s="272"/>
      <c r="B99" s="89" t="s">
        <v>16</v>
      </c>
      <c r="C99" s="81" t="s">
        <v>99</v>
      </c>
      <c r="D99" s="201">
        <v>7100</v>
      </c>
      <c r="E99" s="201">
        <v>7100</v>
      </c>
      <c r="F99" s="184">
        <f t="shared" si="18"/>
        <v>1</v>
      </c>
      <c r="G99" s="201">
        <f t="shared" si="24"/>
        <v>7100</v>
      </c>
      <c r="H99" s="201">
        <v>0</v>
      </c>
      <c r="I99" s="407"/>
      <c r="J99" s="408">
        <v>0</v>
      </c>
      <c r="K99" s="406"/>
      <c r="L99" s="406"/>
      <c r="M99" s="409"/>
    </row>
    <row r="100" spans="1:13" s="102" customFormat="1" ht="12.75" customHeight="1">
      <c r="A100" s="272"/>
      <c r="B100" s="89" t="s">
        <v>20</v>
      </c>
      <c r="C100" s="81" t="s">
        <v>101</v>
      </c>
      <c r="D100" s="201">
        <v>6649</v>
      </c>
      <c r="E100" s="201">
        <v>7660</v>
      </c>
      <c r="F100" s="184">
        <f t="shared" si="18"/>
        <v>1.1520529402917732</v>
      </c>
      <c r="G100" s="201">
        <f t="shared" si="24"/>
        <v>7660</v>
      </c>
      <c r="H100" s="201">
        <v>0</v>
      </c>
      <c r="I100" s="407"/>
      <c r="J100" s="408">
        <v>0</v>
      </c>
      <c r="K100" s="406"/>
      <c r="L100" s="406"/>
      <c r="M100" s="409"/>
    </row>
    <row r="101" spans="1:13" s="102" customFormat="1" ht="12.75" customHeight="1">
      <c r="A101" s="272"/>
      <c r="B101" s="89" t="s">
        <v>275</v>
      </c>
      <c r="C101" s="81" t="s">
        <v>279</v>
      </c>
      <c r="D101" s="201">
        <v>450</v>
      </c>
      <c r="E101" s="201">
        <v>450</v>
      </c>
      <c r="F101" s="184">
        <f t="shared" si="18"/>
        <v>1</v>
      </c>
      <c r="G101" s="201">
        <f t="shared" si="24"/>
        <v>450</v>
      </c>
      <c r="H101" s="201"/>
      <c r="I101" s="407"/>
      <c r="J101" s="408"/>
      <c r="K101" s="406"/>
      <c r="L101" s="406"/>
      <c r="M101" s="409"/>
    </row>
    <row r="102" spans="1:13" s="102" customFormat="1" ht="12.75" customHeight="1">
      <c r="A102" s="272"/>
      <c r="B102" s="89" t="s">
        <v>22</v>
      </c>
      <c r="C102" s="81" t="s">
        <v>23</v>
      </c>
      <c r="D102" s="201">
        <v>118</v>
      </c>
      <c r="E102" s="201">
        <v>200</v>
      </c>
      <c r="F102" s="184">
        <f t="shared" si="18"/>
        <v>1.694915254237288</v>
      </c>
      <c r="G102" s="201">
        <f t="shared" si="24"/>
        <v>200</v>
      </c>
      <c r="H102" s="201"/>
      <c r="I102" s="407"/>
      <c r="J102" s="408"/>
      <c r="K102" s="406"/>
      <c r="L102" s="406"/>
      <c r="M102" s="409"/>
    </row>
    <row r="103" spans="1:13" s="102" customFormat="1" ht="12.75" customHeight="1">
      <c r="A103" s="272"/>
      <c r="B103" s="89" t="s">
        <v>767</v>
      </c>
      <c r="C103" s="81" t="s">
        <v>768</v>
      </c>
      <c r="D103" s="201">
        <v>100</v>
      </c>
      <c r="E103" s="201">
        <v>100</v>
      </c>
      <c r="F103" s="184">
        <f t="shared" si="18"/>
        <v>1</v>
      </c>
      <c r="G103" s="201">
        <f t="shared" si="24"/>
        <v>100</v>
      </c>
      <c r="H103" s="201"/>
      <c r="I103" s="407"/>
      <c r="J103" s="408"/>
      <c r="K103" s="406"/>
      <c r="L103" s="406"/>
      <c r="M103" s="409"/>
    </row>
    <row r="104" spans="1:13" s="102" customFormat="1" ht="12.75" customHeight="1">
      <c r="A104" s="272"/>
      <c r="B104" s="89" t="s">
        <v>276</v>
      </c>
      <c r="C104" s="81" t="s">
        <v>280</v>
      </c>
      <c r="D104" s="201">
        <v>800</v>
      </c>
      <c r="E104" s="201">
        <v>1000</v>
      </c>
      <c r="F104" s="184">
        <f t="shared" si="18"/>
        <v>1.25</v>
      </c>
      <c r="G104" s="201">
        <f t="shared" si="24"/>
        <v>1000</v>
      </c>
      <c r="H104" s="201"/>
      <c r="I104" s="407"/>
      <c r="J104" s="408"/>
      <c r="K104" s="406"/>
      <c r="L104" s="406"/>
      <c r="M104" s="409"/>
    </row>
    <row r="105" spans="1:13" s="102" customFormat="1" ht="12.75" customHeight="1">
      <c r="A105" s="272"/>
      <c r="B105" s="89" t="s">
        <v>277</v>
      </c>
      <c r="C105" s="81" t="s">
        <v>281</v>
      </c>
      <c r="D105" s="201">
        <v>1100</v>
      </c>
      <c r="E105" s="201">
        <v>1500</v>
      </c>
      <c r="F105" s="184">
        <f t="shared" si="18"/>
        <v>1.3636363636363635</v>
      </c>
      <c r="G105" s="201">
        <f t="shared" si="24"/>
        <v>1500</v>
      </c>
      <c r="H105" s="201"/>
      <c r="I105" s="407"/>
      <c r="J105" s="408"/>
      <c r="K105" s="406"/>
      <c r="L105" s="406"/>
      <c r="M105" s="409"/>
    </row>
    <row r="106" spans="1:13" s="102" customFormat="1" ht="12.75" customHeight="1">
      <c r="A106" s="272"/>
      <c r="B106" s="89" t="s">
        <v>278</v>
      </c>
      <c r="C106" s="81" t="s">
        <v>282</v>
      </c>
      <c r="D106" s="201">
        <v>4100</v>
      </c>
      <c r="E106" s="201">
        <v>4500</v>
      </c>
      <c r="F106" s="184">
        <f t="shared" si="18"/>
        <v>1.0975609756097562</v>
      </c>
      <c r="G106" s="201">
        <f t="shared" si="24"/>
        <v>4500</v>
      </c>
      <c r="H106" s="201"/>
      <c r="I106" s="407"/>
      <c r="J106" s="408"/>
      <c r="K106" s="406"/>
      <c r="L106" s="406"/>
      <c r="M106" s="409"/>
    </row>
    <row r="107" spans="1:13" s="101" customFormat="1" ht="15.75" customHeight="1">
      <c r="A107" s="270" t="s">
        <v>70</v>
      </c>
      <c r="B107" s="266"/>
      <c r="C107" s="170" t="s">
        <v>71</v>
      </c>
      <c r="D107" s="404">
        <f>SUM(D108:D132)</f>
        <v>2624603</v>
      </c>
      <c r="E107" s="404">
        <f>SUM(E108:E132)</f>
        <v>2931180</v>
      </c>
      <c r="F107" s="426">
        <f t="shared" si="18"/>
        <v>1.1168089040513938</v>
      </c>
      <c r="G107" s="404">
        <f aca="true" t="shared" si="25" ref="G107:M107">SUM(G108:G132)</f>
        <v>2931180</v>
      </c>
      <c r="H107" s="404">
        <f t="shared" si="25"/>
        <v>1942223</v>
      </c>
      <c r="I107" s="404">
        <f t="shared" si="25"/>
        <v>320596</v>
      </c>
      <c r="J107" s="404">
        <f t="shared" si="25"/>
        <v>10000</v>
      </c>
      <c r="K107" s="404">
        <f t="shared" si="25"/>
        <v>0</v>
      </c>
      <c r="L107" s="404">
        <f t="shared" si="25"/>
        <v>0</v>
      </c>
      <c r="M107" s="405">
        <f t="shared" si="25"/>
        <v>0</v>
      </c>
    </row>
    <row r="108" spans="1:13" s="102" customFormat="1" ht="16.5" customHeight="1">
      <c r="A108" s="272"/>
      <c r="B108" s="89" t="s">
        <v>790</v>
      </c>
      <c r="C108" s="81" t="s">
        <v>710</v>
      </c>
      <c r="D108" s="201">
        <v>1380</v>
      </c>
      <c r="E108" s="201">
        <v>1000</v>
      </c>
      <c r="F108" s="184">
        <f t="shared" si="18"/>
        <v>0.7246376811594203</v>
      </c>
      <c r="G108" s="201">
        <f>E108</f>
        <v>1000</v>
      </c>
      <c r="H108" s="201">
        <v>0</v>
      </c>
      <c r="I108" s="407"/>
      <c r="J108" s="408">
        <v>0</v>
      </c>
      <c r="K108" s="406"/>
      <c r="L108" s="406"/>
      <c r="M108" s="409"/>
    </row>
    <row r="109" spans="1:13" s="102" customFormat="1" ht="15.75" customHeight="1">
      <c r="A109" s="272"/>
      <c r="B109" s="89" t="s">
        <v>6</v>
      </c>
      <c r="C109" s="81" t="s">
        <v>745</v>
      </c>
      <c r="D109" s="201">
        <v>1533515</v>
      </c>
      <c r="E109" s="201">
        <v>1786211</v>
      </c>
      <c r="F109" s="184">
        <f t="shared" si="18"/>
        <v>1.1647822160200585</v>
      </c>
      <c r="G109" s="201">
        <f aca="true" t="shared" si="26" ref="G109:G131">E109</f>
        <v>1786211</v>
      </c>
      <c r="H109" s="201">
        <f>G109</f>
        <v>1786211</v>
      </c>
      <c r="I109" s="407"/>
      <c r="J109" s="408">
        <v>0</v>
      </c>
      <c r="K109" s="406"/>
      <c r="L109" s="406"/>
      <c r="M109" s="409"/>
    </row>
    <row r="110" spans="1:13" s="102" customFormat="1" ht="16.5" customHeight="1">
      <c r="A110" s="272"/>
      <c r="B110" s="89" t="s">
        <v>10</v>
      </c>
      <c r="C110" s="81" t="s">
        <v>11</v>
      </c>
      <c r="D110" s="201">
        <v>105054</v>
      </c>
      <c r="E110" s="201">
        <v>126012</v>
      </c>
      <c r="F110" s="184">
        <f t="shared" si="18"/>
        <v>1.1994974013364554</v>
      </c>
      <c r="G110" s="201">
        <f t="shared" si="26"/>
        <v>126012</v>
      </c>
      <c r="H110" s="201">
        <f>G110</f>
        <v>126012</v>
      </c>
      <c r="I110" s="407"/>
      <c r="J110" s="408">
        <v>0</v>
      </c>
      <c r="K110" s="406"/>
      <c r="L110" s="406"/>
      <c r="M110" s="409"/>
    </row>
    <row r="111" spans="1:13" s="102" customFormat="1" ht="15" customHeight="1">
      <c r="A111" s="272"/>
      <c r="B111" s="276" t="s">
        <v>60</v>
      </c>
      <c r="C111" s="81" t="s">
        <v>38</v>
      </c>
      <c r="D111" s="201">
        <v>255270</v>
      </c>
      <c r="E111" s="201">
        <v>273746</v>
      </c>
      <c r="F111" s="184">
        <f t="shared" si="18"/>
        <v>1.072378266149567</v>
      </c>
      <c r="G111" s="201">
        <f t="shared" si="26"/>
        <v>273746</v>
      </c>
      <c r="H111" s="201">
        <v>0</v>
      </c>
      <c r="I111" s="407">
        <f>G111</f>
        <v>273746</v>
      </c>
      <c r="J111" s="408">
        <v>0</v>
      </c>
      <c r="K111" s="406"/>
      <c r="L111" s="406"/>
      <c r="M111" s="409"/>
    </row>
    <row r="112" spans="1:13" s="102" customFormat="1" ht="15" customHeight="1">
      <c r="A112" s="272"/>
      <c r="B112" s="276" t="s">
        <v>12</v>
      </c>
      <c r="C112" s="81" t="s">
        <v>13</v>
      </c>
      <c r="D112" s="201">
        <v>38017</v>
      </c>
      <c r="E112" s="201">
        <v>46850</v>
      </c>
      <c r="F112" s="184">
        <f t="shared" si="18"/>
        <v>1.2323434253097298</v>
      </c>
      <c r="G112" s="201">
        <f t="shared" si="26"/>
        <v>46850</v>
      </c>
      <c r="H112" s="201"/>
      <c r="I112" s="407">
        <f>E112</f>
        <v>46850</v>
      </c>
      <c r="J112" s="408">
        <v>0</v>
      </c>
      <c r="K112" s="406"/>
      <c r="L112" s="406"/>
      <c r="M112" s="409"/>
    </row>
    <row r="113" spans="1:13" s="102" customFormat="1" ht="13.5" customHeight="1">
      <c r="A113" s="272"/>
      <c r="B113" s="276" t="s">
        <v>652</v>
      </c>
      <c r="C113" s="81" t="s">
        <v>653</v>
      </c>
      <c r="D113" s="201">
        <v>7000</v>
      </c>
      <c r="E113" s="201">
        <v>30000</v>
      </c>
      <c r="F113" s="184">
        <f t="shared" si="18"/>
        <v>4.285714285714286</v>
      </c>
      <c r="G113" s="201">
        <f t="shared" si="26"/>
        <v>30000</v>
      </c>
      <c r="H113" s="201">
        <f>G113</f>
        <v>30000</v>
      </c>
      <c r="I113" s="407"/>
      <c r="J113" s="408">
        <v>0</v>
      </c>
      <c r="K113" s="406"/>
      <c r="L113" s="406"/>
      <c r="M113" s="409"/>
    </row>
    <row r="114" spans="1:13" s="102" customFormat="1" ht="15.75" customHeight="1">
      <c r="A114" s="272"/>
      <c r="B114" s="89" t="s">
        <v>14</v>
      </c>
      <c r="C114" s="81" t="s">
        <v>15</v>
      </c>
      <c r="D114" s="201">
        <v>64887</v>
      </c>
      <c r="E114" s="201">
        <v>60000</v>
      </c>
      <c r="F114" s="184">
        <f t="shared" si="18"/>
        <v>0.9246844514309492</v>
      </c>
      <c r="G114" s="201">
        <f t="shared" si="26"/>
        <v>60000</v>
      </c>
      <c r="H114" s="201">
        <v>0</v>
      </c>
      <c r="I114" s="407"/>
      <c r="J114" s="408">
        <v>0</v>
      </c>
      <c r="K114" s="406"/>
      <c r="L114" s="406"/>
      <c r="M114" s="409"/>
    </row>
    <row r="115" spans="1:13" s="102" customFormat="1" ht="15.75" customHeight="1">
      <c r="A115" s="272"/>
      <c r="B115" s="89" t="s">
        <v>16</v>
      </c>
      <c r="C115" s="81" t="s">
        <v>99</v>
      </c>
      <c r="D115" s="201">
        <v>65000</v>
      </c>
      <c r="E115" s="201">
        <v>49000</v>
      </c>
      <c r="F115" s="184">
        <f t="shared" si="18"/>
        <v>0.7538461538461538</v>
      </c>
      <c r="G115" s="201">
        <f t="shared" si="26"/>
        <v>49000</v>
      </c>
      <c r="H115" s="201">
        <v>0</v>
      </c>
      <c r="I115" s="407"/>
      <c r="J115" s="408">
        <v>0</v>
      </c>
      <c r="K115" s="406"/>
      <c r="L115" s="406"/>
      <c r="M115" s="409"/>
    </row>
    <row r="116" spans="1:13" s="102" customFormat="1" ht="15.75" customHeight="1">
      <c r="A116" s="272"/>
      <c r="B116" s="89" t="s">
        <v>80</v>
      </c>
      <c r="C116" s="81" t="s">
        <v>81</v>
      </c>
      <c r="D116" s="201">
        <v>1500</v>
      </c>
      <c r="E116" s="201">
        <v>2000</v>
      </c>
      <c r="F116" s="184">
        <f t="shared" si="18"/>
        <v>1.3333333333333333</v>
      </c>
      <c r="G116" s="201">
        <f t="shared" si="26"/>
        <v>2000</v>
      </c>
      <c r="H116" s="201">
        <v>0</v>
      </c>
      <c r="I116" s="407"/>
      <c r="J116" s="408">
        <v>0</v>
      </c>
      <c r="K116" s="406"/>
      <c r="L116" s="406"/>
      <c r="M116" s="409"/>
    </row>
    <row r="117" spans="1:13" s="102" customFormat="1" ht="13.5" customHeight="1">
      <c r="A117" s="272"/>
      <c r="B117" s="89" t="s">
        <v>20</v>
      </c>
      <c r="C117" s="81" t="s">
        <v>101</v>
      </c>
      <c r="D117" s="201">
        <v>394300</v>
      </c>
      <c r="E117" s="201">
        <v>431000</v>
      </c>
      <c r="F117" s="184">
        <f t="shared" si="18"/>
        <v>1.0930763378138473</v>
      </c>
      <c r="G117" s="201">
        <f t="shared" si="26"/>
        <v>431000</v>
      </c>
      <c r="H117" s="201">
        <v>0</v>
      </c>
      <c r="I117" s="407"/>
      <c r="J117" s="408">
        <v>0</v>
      </c>
      <c r="K117" s="406"/>
      <c r="L117" s="406"/>
      <c r="M117" s="409"/>
    </row>
    <row r="118" spans="1:13" s="102" customFormat="1" ht="13.5" customHeight="1">
      <c r="A118" s="272"/>
      <c r="B118" s="89" t="s">
        <v>654</v>
      </c>
      <c r="C118" s="81" t="s">
        <v>474</v>
      </c>
      <c r="D118" s="201">
        <v>3415</v>
      </c>
      <c r="E118" s="201">
        <v>2928</v>
      </c>
      <c r="F118" s="184">
        <f t="shared" si="18"/>
        <v>0.857393850658858</v>
      </c>
      <c r="G118" s="201">
        <f t="shared" si="26"/>
        <v>2928</v>
      </c>
      <c r="H118" s="201">
        <v>0</v>
      </c>
      <c r="I118" s="407"/>
      <c r="J118" s="408">
        <v>0</v>
      </c>
      <c r="K118" s="406"/>
      <c r="L118" s="406"/>
      <c r="M118" s="409"/>
    </row>
    <row r="119" spans="1:13" s="102" customFormat="1" ht="13.5" customHeight="1">
      <c r="A119" s="272"/>
      <c r="B119" s="89" t="s">
        <v>283</v>
      </c>
      <c r="C119" s="81" t="s">
        <v>285</v>
      </c>
      <c r="D119" s="201">
        <v>10234</v>
      </c>
      <c r="E119" s="201">
        <v>10000</v>
      </c>
      <c r="F119" s="184">
        <f t="shared" si="18"/>
        <v>0.9771350400625366</v>
      </c>
      <c r="G119" s="201">
        <f t="shared" si="26"/>
        <v>10000</v>
      </c>
      <c r="H119" s="201"/>
      <c r="I119" s="407"/>
      <c r="J119" s="408"/>
      <c r="K119" s="406"/>
      <c r="L119" s="406"/>
      <c r="M119" s="409"/>
    </row>
    <row r="120" spans="1:13" s="102" customFormat="1" ht="13.5" customHeight="1">
      <c r="A120" s="272"/>
      <c r="B120" s="89" t="s">
        <v>275</v>
      </c>
      <c r="C120" s="81" t="s">
        <v>279</v>
      </c>
      <c r="D120" s="201">
        <v>12868</v>
      </c>
      <c r="E120" s="201">
        <v>12870</v>
      </c>
      <c r="F120" s="184">
        <f t="shared" si="18"/>
        <v>1.000155424308362</v>
      </c>
      <c r="G120" s="201">
        <f t="shared" si="26"/>
        <v>12870</v>
      </c>
      <c r="H120" s="201"/>
      <c r="I120" s="407"/>
      <c r="J120" s="408"/>
      <c r="K120" s="406"/>
      <c r="L120" s="406"/>
      <c r="M120" s="409"/>
    </row>
    <row r="121" spans="1:13" s="102" customFormat="1" ht="13.5" customHeight="1">
      <c r="A121" s="272"/>
      <c r="B121" s="89" t="s">
        <v>284</v>
      </c>
      <c r="C121" s="81" t="s">
        <v>286</v>
      </c>
      <c r="D121" s="201">
        <v>264</v>
      </c>
      <c r="E121" s="201">
        <v>1000</v>
      </c>
      <c r="F121" s="184">
        <f t="shared" si="18"/>
        <v>3.787878787878788</v>
      </c>
      <c r="G121" s="201">
        <f t="shared" si="26"/>
        <v>1000</v>
      </c>
      <c r="H121" s="201"/>
      <c r="I121" s="407"/>
      <c r="J121" s="408"/>
      <c r="K121" s="406"/>
      <c r="L121" s="406"/>
      <c r="M121" s="409"/>
    </row>
    <row r="122" spans="1:13" s="102" customFormat="1" ht="14.25" customHeight="1">
      <c r="A122" s="272"/>
      <c r="B122" s="89" t="s">
        <v>22</v>
      </c>
      <c r="C122" s="81" t="s">
        <v>23</v>
      </c>
      <c r="D122" s="201">
        <v>10500</v>
      </c>
      <c r="E122" s="201">
        <v>10500</v>
      </c>
      <c r="F122" s="184">
        <f t="shared" si="18"/>
        <v>1</v>
      </c>
      <c r="G122" s="201">
        <f t="shared" si="26"/>
        <v>10500</v>
      </c>
      <c r="H122" s="201">
        <v>0</v>
      </c>
      <c r="I122" s="407"/>
      <c r="J122" s="408">
        <v>0</v>
      </c>
      <c r="K122" s="406"/>
      <c r="L122" s="406"/>
      <c r="M122" s="409"/>
    </row>
    <row r="123" spans="1:13" s="102" customFormat="1" ht="14.25" customHeight="1">
      <c r="A123" s="272"/>
      <c r="B123" s="89" t="s">
        <v>767</v>
      </c>
      <c r="C123" s="81" t="s">
        <v>768</v>
      </c>
      <c r="D123" s="201">
        <v>500</v>
      </c>
      <c r="E123" s="201">
        <v>500</v>
      </c>
      <c r="F123" s="184">
        <f t="shared" si="18"/>
        <v>1</v>
      </c>
      <c r="G123" s="201">
        <f t="shared" si="26"/>
        <v>500</v>
      </c>
      <c r="H123" s="201">
        <v>0</v>
      </c>
      <c r="I123" s="407"/>
      <c r="J123" s="408">
        <v>0</v>
      </c>
      <c r="K123" s="406"/>
      <c r="L123" s="406"/>
      <c r="M123" s="409"/>
    </row>
    <row r="124" spans="1:13" s="102" customFormat="1" ht="15.75" customHeight="1">
      <c r="A124" s="272"/>
      <c r="B124" s="89" t="s">
        <v>24</v>
      </c>
      <c r="C124" s="81" t="s">
        <v>768</v>
      </c>
      <c r="D124" s="201">
        <v>666</v>
      </c>
      <c r="E124" s="201">
        <v>700</v>
      </c>
      <c r="F124" s="184">
        <f t="shared" si="18"/>
        <v>1.0510510510510511</v>
      </c>
      <c r="G124" s="201">
        <f t="shared" si="26"/>
        <v>700</v>
      </c>
      <c r="H124" s="201">
        <v>0</v>
      </c>
      <c r="I124" s="407"/>
      <c r="J124" s="408">
        <v>0</v>
      </c>
      <c r="K124" s="406"/>
      <c r="L124" s="406"/>
      <c r="M124" s="409"/>
    </row>
    <row r="125" spans="1:13" s="102" customFormat="1" ht="15.75" customHeight="1">
      <c r="A125" s="272"/>
      <c r="B125" s="89" t="s">
        <v>26</v>
      </c>
      <c r="C125" s="81" t="s">
        <v>27</v>
      </c>
      <c r="D125" s="201">
        <v>36875</v>
      </c>
      <c r="E125" s="201">
        <v>37723</v>
      </c>
      <c r="F125" s="184">
        <f t="shared" si="18"/>
        <v>1.0229966101694916</v>
      </c>
      <c r="G125" s="201">
        <f t="shared" si="26"/>
        <v>37723</v>
      </c>
      <c r="H125" s="201">
        <v>0</v>
      </c>
      <c r="I125" s="407"/>
      <c r="J125" s="408">
        <v>0</v>
      </c>
      <c r="K125" s="406"/>
      <c r="L125" s="406"/>
      <c r="M125" s="409"/>
    </row>
    <row r="126" spans="1:13" s="102" customFormat="1" ht="15.75" customHeight="1">
      <c r="A126" s="273"/>
      <c r="B126" s="276" t="s">
        <v>42</v>
      </c>
      <c r="C126" s="81" t="s">
        <v>43</v>
      </c>
      <c r="D126" s="201">
        <v>189</v>
      </c>
      <c r="E126" s="201">
        <v>200</v>
      </c>
      <c r="F126" s="184">
        <f t="shared" si="18"/>
        <v>1.0582010582010581</v>
      </c>
      <c r="G126" s="201">
        <f t="shared" si="26"/>
        <v>200</v>
      </c>
      <c r="H126" s="201">
        <v>0</v>
      </c>
      <c r="I126" s="407"/>
      <c r="J126" s="408">
        <v>0</v>
      </c>
      <c r="K126" s="406"/>
      <c r="L126" s="406"/>
      <c r="M126" s="409"/>
    </row>
    <row r="127" spans="1:13" s="102" customFormat="1" ht="16.5" customHeight="1">
      <c r="A127" s="273"/>
      <c r="B127" s="276" t="s">
        <v>670</v>
      </c>
      <c r="C127" s="81" t="s">
        <v>487</v>
      </c>
      <c r="D127" s="201">
        <v>600</v>
      </c>
      <c r="E127" s="201">
        <v>600</v>
      </c>
      <c r="F127" s="184">
        <f t="shared" si="18"/>
        <v>1</v>
      </c>
      <c r="G127" s="201">
        <f t="shared" si="26"/>
        <v>600</v>
      </c>
      <c r="H127" s="201">
        <v>0</v>
      </c>
      <c r="I127" s="407"/>
      <c r="J127" s="408">
        <v>0</v>
      </c>
      <c r="K127" s="406"/>
      <c r="L127" s="406"/>
      <c r="M127" s="409"/>
    </row>
    <row r="128" spans="1:13" s="102" customFormat="1" ht="21" customHeight="1">
      <c r="A128" s="273"/>
      <c r="B128" s="276" t="s">
        <v>276</v>
      </c>
      <c r="C128" s="81" t="s">
        <v>280</v>
      </c>
      <c r="D128" s="201">
        <v>11569</v>
      </c>
      <c r="E128" s="201">
        <v>11600</v>
      </c>
      <c r="F128" s="184">
        <f t="shared" si="18"/>
        <v>1.0026795747255597</v>
      </c>
      <c r="G128" s="201">
        <f t="shared" si="26"/>
        <v>11600</v>
      </c>
      <c r="H128" s="201"/>
      <c r="I128" s="407"/>
      <c r="J128" s="408"/>
      <c r="K128" s="406"/>
      <c r="L128" s="406"/>
      <c r="M128" s="409"/>
    </row>
    <row r="129" spans="1:13" s="102" customFormat="1" ht="13.5" customHeight="1">
      <c r="A129" s="273"/>
      <c r="B129" s="276" t="s">
        <v>277</v>
      </c>
      <c r="C129" s="81" t="s">
        <v>281</v>
      </c>
      <c r="D129" s="201">
        <v>4000</v>
      </c>
      <c r="E129" s="201">
        <v>4000</v>
      </c>
      <c r="F129" s="184">
        <f t="shared" si="18"/>
        <v>1</v>
      </c>
      <c r="G129" s="201">
        <f t="shared" si="26"/>
        <v>4000</v>
      </c>
      <c r="H129" s="201"/>
      <c r="I129" s="407"/>
      <c r="J129" s="408"/>
      <c r="K129" s="406"/>
      <c r="L129" s="406"/>
      <c r="M129" s="409"/>
    </row>
    <row r="130" spans="1:13" s="102" customFormat="1" ht="13.5" customHeight="1">
      <c r="A130" s="273"/>
      <c r="B130" s="276" t="s">
        <v>278</v>
      </c>
      <c r="C130" s="81" t="s">
        <v>282</v>
      </c>
      <c r="D130" s="201">
        <v>15000</v>
      </c>
      <c r="E130" s="201">
        <v>22740</v>
      </c>
      <c r="F130" s="184">
        <f t="shared" si="18"/>
        <v>1.516</v>
      </c>
      <c r="G130" s="201">
        <f t="shared" si="26"/>
        <v>22740</v>
      </c>
      <c r="H130" s="201"/>
      <c r="I130" s="407"/>
      <c r="J130" s="408"/>
      <c r="K130" s="406"/>
      <c r="L130" s="406"/>
      <c r="M130" s="409"/>
    </row>
    <row r="131" spans="1:13" s="102" customFormat="1" ht="15.75" customHeight="1">
      <c r="A131" s="273"/>
      <c r="B131" s="276" t="s">
        <v>66</v>
      </c>
      <c r="C131" s="81" t="s">
        <v>791</v>
      </c>
      <c r="D131" s="201">
        <v>10000</v>
      </c>
      <c r="E131" s="201">
        <v>10000</v>
      </c>
      <c r="F131" s="184">
        <f t="shared" si="18"/>
        <v>1</v>
      </c>
      <c r="G131" s="201">
        <f t="shared" si="26"/>
        <v>10000</v>
      </c>
      <c r="H131" s="201">
        <v>0</v>
      </c>
      <c r="I131" s="407"/>
      <c r="J131" s="408">
        <f>G131</f>
        <v>10000</v>
      </c>
      <c r="K131" s="406"/>
      <c r="L131" s="406"/>
      <c r="M131" s="409"/>
    </row>
    <row r="132" spans="1:13" s="102" customFormat="1" ht="39.75" customHeight="1">
      <c r="A132" s="272"/>
      <c r="B132" s="89" t="s">
        <v>632</v>
      </c>
      <c r="C132" s="429" t="s">
        <v>633</v>
      </c>
      <c r="D132" s="201">
        <v>42000</v>
      </c>
      <c r="E132" s="201">
        <v>0</v>
      </c>
      <c r="F132" s="184"/>
      <c r="G132" s="201"/>
      <c r="H132" s="201">
        <v>0</v>
      </c>
      <c r="I132" s="407">
        <v>0</v>
      </c>
      <c r="J132" s="408"/>
      <c r="K132" s="406"/>
      <c r="L132" s="406"/>
      <c r="M132" s="409">
        <f>E132</f>
        <v>0</v>
      </c>
    </row>
    <row r="133" spans="1:13" s="102" customFormat="1" ht="15" customHeight="1">
      <c r="A133" s="270" t="s">
        <v>72</v>
      </c>
      <c r="B133" s="266"/>
      <c r="C133" s="170" t="s">
        <v>73</v>
      </c>
      <c r="D133" s="404">
        <f>SUM(D134:D141)</f>
        <v>14000</v>
      </c>
      <c r="E133" s="404">
        <f>SUM(E134:E141)</f>
        <v>14000</v>
      </c>
      <c r="F133" s="426">
        <f t="shared" si="18"/>
        <v>1</v>
      </c>
      <c r="G133" s="404">
        <f aca="true" t="shared" si="27" ref="G133:M133">SUM(G134:G141)</f>
        <v>14000</v>
      </c>
      <c r="H133" s="404">
        <f t="shared" si="27"/>
        <v>5800</v>
      </c>
      <c r="I133" s="404">
        <f t="shared" si="27"/>
        <v>958</v>
      </c>
      <c r="J133" s="404">
        <f t="shared" si="27"/>
        <v>0</v>
      </c>
      <c r="K133" s="404">
        <f t="shared" si="27"/>
        <v>0</v>
      </c>
      <c r="L133" s="404">
        <f t="shared" si="27"/>
        <v>0</v>
      </c>
      <c r="M133" s="405">
        <f t="shared" si="27"/>
        <v>0</v>
      </c>
    </row>
    <row r="134" spans="1:13" s="102" customFormat="1" ht="16.5" customHeight="1">
      <c r="A134" s="273"/>
      <c r="B134" s="89" t="s">
        <v>5</v>
      </c>
      <c r="C134" s="81" t="s">
        <v>69</v>
      </c>
      <c r="D134" s="201">
        <v>5330</v>
      </c>
      <c r="E134" s="201">
        <v>5330</v>
      </c>
      <c r="F134" s="184">
        <f t="shared" si="18"/>
        <v>1</v>
      </c>
      <c r="G134" s="201">
        <f>E134</f>
        <v>5330</v>
      </c>
      <c r="H134" s="201"/>
      <c r="I134" s="407">
        <v>0</v>
      </c>
      <c r="J134" s="408">
        <v>0</v>
      </c>
      <c r="K134" s="406"/>
      <c r="L134" s="406"/>
      <c r="M134" s="409"/>
    </row>
    <row r="135" spans="1:13" s="102" customFormat="1" ht="15.75" customHeight="1">
      <c r="A135" s="272"/>
      <c r="B135" s="89" t="s">
        <v>37</v>
      </c>
      <c r="C135" s="81" t="s">
        <v>74</v>
      </c>
      <c r="D135" s="201">
        <v>838</v>
      </c>
      <c r="E135" s="201">
        <v>838</v>
      </c>
      <c r="F135" s="184">
        <f t="shared" si="18"/>
        <v>1</v>
      </c>
      <c r="G135" s="201">
        <f aca="true" t="shared" si="28" ref="G135:G141">E135</f>
        <v>838</v>
      </c>
      <c r="H135" s="201"/>
      <c r="I135" s="407">
        <f>G135</f>
        <v>838</v>
      </c>
      <c r="J135" s="408">
        <v>0</v>
      </c>
      <c r="K135" s="406"/>
      <c r="L135" s="406"/>
      <c r="M135" s="409"/>
    </row>
    <row r="136" spans="1:13" s="102" customFormat="1" ht="15.75" customHeight="1">
      <c r="A136" s="272"/>
      <c r="B136" s="89" t="s">
        <v>12</v>
      </c>
      <c r="C136" s="81" t="s">
        <v>13</v>
      </c>
      <c r="D136" s="201">
        <v>120</v>
      </c>
      <c r="E136" s="201">
        <v>120</v>
      </c>
      <c r="F136" s="184">
        <f t="shared" si="18"/>
        <v>1</v>
      </c>
      <c r="G136" s="201">
        <f t="shared" si="28"/>
        <v>120</v>
      </c>
      <c r="H136" s="201"/>
      <c r="I136" s="407">
        <f>G136</f>
        <v>120</v>
      </c>
      <c r="J136" s="408">
        <v>0</v>
      </c>
      <c r="K136" s="406"/>
      <c r="L136" s="406"/>
      <c r="M136" s="409"/>
    </row>
    <row r="137" spans="1:13" s="102" customFormat="1" ht="15.75" customHeight="1">
      <c r="A137" s="272"/>
      <c r="B137" s="89" t="s">
        <v>652</v>
      </c>
      <c r="C137" s="81" t="s">
        <v>653</v>
      </c>
      <c r="D137" s="201">
        <v>5800</v>
      </c>
      <c r="E137" s="201">
        <v>5800</v>
      </c>
      <c r="F137" s="184">
        <f t="shared" si="18"/>
        <v>1</v>
      </c>
      <c r="G137" s="201">
        <f t="shared" si="28"/>
        <v>5800</v>
      </c>
      <c r="H137" s="201">
        <f>G137</f>
        <v>5800</v>
      </c>
      <c r="I137" s="407">
        <v>0</v>
      </c>
      <c r="J137" s="408">
        <v>0</v>
      </c>
      <c r="K137" s="406"/>
      <c r="L137" s="406"/>
      <c r="M137" s="409"/>
    </row>
    <row r="138" spans="1:13" s="102" customFormat="1" ht="16.5" customHeight="1">
      <c r="A138" s="272"/>
      <c r="B138" s="89" t="s">
        <v>14</v>
      </c>
      <c r="C138" s="81" t="s">
        <v>15</v>
      </c>
      <c r="D138" s="201">
        <v>821</v>
      </c>
      <c r="E138" s="201">
        <v>820</v>
      </c>
      <c r="F138" s="184">
        <f t="shared" si="18"/>
        <v>0.9987819732034104</v>
      </c>
      <c r="G138" s="201">
        <f t="shared" si="28"/>
        <v>820</v>
      </c>
      <c r="H138" s="201"/>
      <c r="I138" s="407">
        <v>0</v>
      </c>
      <c r="J138" s="408">
        <v>0</v>
      </c>
      <c r="K138" s="406"/>
      <c r="L138" s="406"/>
      <c r="M138" s="409"/>
    </row>
    <row r="139" spans="1:13" s="102" customFormat="1" ht="15.75" customHeight="1">
      <c r="A139" s="272"/>
      <c r="B139" s="89" t="s">
        <v>20</v>
      </c>
      <c r="C139" s="81" t="s">
        <v>101</v>
      </c>
      <c r="D139" s="201">
        <v>932</v>
      </c>
      <c r="E139" s="201">
        <v>927</v>
      </c>
      <c r="F139" s="184">
        <f>E139/D139</f>
        <v>0.9946351931330472</v>
      </c>
      <c r="G139" s="201">
        <f t="shared" si="28"/>
        <v>927</v>
      </c>
      <c r="H139" s="201"/>
      <c r="I139" s="407">
        <v>0</v>
      </c>
      <c r="J139" s="408">
        <v>0</v>
      </c>
      <c r="K139" s="406"/>
      <c r="L139" s="406"/>
      <c r="M139" s="409"/>
    </row>
    <row r="140" spans="1:13" s="102" customFormat="1" ht="15.75" customHeight="1">
      <c r="A140" s="272"/>
      <c r="B140" s="89" t="s">
        <v>275</v>
      </c>
      <c r="C140" s="81" t="s">
        <v>279</v>
      </c>
      <c r="D140" s="201">
        <v>100</v>
      </c>
      <c r="E140" s="201">
        <v>100</v>
      </c>
      <c r="F140" s="184">
        <f>E140/D140</f>
        <v>1</v>
      </c>
      <c r="G140" s="201">
        <f t="shared" si="28"/>
        <v>100</v>
      </c>
      <c r="H140" s="201"/>
      <c r="I140" s="407"/>
      <c r="J140" s="408"/>
      <c r="K140" s="406"/>
      <c r="L140" s="406"/>
      <c r="M140" s="409"/>
    </row>
    <row r="141" spans="1:13" s="102" customFormat="1" ht="15.75" customHeight="1">
      <c r="A141" s="272"/>
      <c r="B141" s="89" t="s">
        <v>277</v>
      </c>
      <c r="C141" s="81" t="s">
        <v>281</v>
      </c>
      <c r="D141" s="201">
        <v>59</v>
      </c>
      <c r="E141" s="201">
        <v>65</v>
      </c>
      <c r="F141" s="184">
        <f>E141/D141</f>
        <v>1.1016949152542372</v>
      </c>
      <c r="G141" s="201">
        <f t="shared" si="28"/>
        <v>65</v>
      </c>
      <c r="H141" s="201"/>
      <c r="I141" s="407"/>
      <c r="J141" s="408"/>
      <c r="K141" s="414"/>
      <c r="L141" s="406"/>
      <c r="M141" s="409"/>
    </row>
    <row r="142" spans="1:13" s="101" customFormat="1" ht="24.75" customHeight="1">
      <c r="A142" s="270" t="s">
        <v>332</v>
      </c>
      <c r="B142" s="266"/>
      <c r="C142" s="170" t="s">
        <v>333</v>
      </c>
      <c r="D142" s="404">
        <f>SUM(D143:D170)</f>
        <v>29015</v>
      </c>
      <c r="E142" s="404">
        <f aca="true" t="shared" si="29" ref="E142:M142">SUM(E143:E170)</f>
        <v>575710</v>
      </c>
      <c r="F142" s="426">
        <f>E142/D142</f>
        <v>19.841805962433224</v>
      </c>
      <c r="G142" s="404">
        <f t="shared" si="29"/>
        <v>575710</v>
      </c>
      <c r="H142" s="404">
        <f t="shared" si="29"/>
        <v>99190</v>
      </c>
      <c r="I142" s="404">
        <f t="shared" si="29"/>
        <v>13810</v>
      </c>
      <c r="J142" s="404">
        <f t="shared" si="29"/>
        <v>3000</v>
      </c>
      <c r="K142" s="404">
        <f t="shared" si="29"/>
        <v>0</v>
      </c>
      <c r="L142" s="404">
        <f t="shared" si="29"/>
        <v>0</v>
      </c>
      <c r="M142" s="404">
        <f t="shared" si="29"/>
        <v>0</v>
      </c>
    </row>
    <row r="143" spans="1:13" s="101" customFormat="1" ht="15.75" customHeight="1">
      <c r="A143" s="274"/>
      <c r="B143" s="427" t="s">
        <v>868</v>
      </c>
      <c r="C143" s="81" t="s">
        <v>745</v>
      </c>
      <c r="D143" s="422"/>
      <c r="E143" s="422">
        <v>66886</v>
      </c>
      <c r="F143" s="428">
        <v>0</v>
      </c>
      <c r="G143" s="422">
        <f>E143</f>
        <v>66886</v>
      </c>
      <c r="H143" s="422">
        <f>G143</f>
        <v>66886</v>
      </c>
      <c r="I143" s="422"/>
      <c r="J143" s="422"/>
      <c r="K143" s="423"/>
      <c r="L143" s="423"/>
      <c r="M143" s="424"/>
    </row>
    <row r="144" spans="1:13" s="101" customFormat="1" ht="15.75" customHeight="1" thickBot="1">
      <c r="A144" s="274"/>
      <c r="B144" s="427" t="s">
        <v>869</v>
      </c>
      <c r="C144" s="81" t="s">
        <v>745</v>
      </c>
      <c r="D144" s="422"/>
      <c r="E144" s="422">
        <v>11804</v>
      </c>
      <c r="F144" s="428">
        <v>0</v>
      </c>
      <c r="G144" s="422">
        <f aca="true" t="shared" si="30" ref="G144:G165">E144</f>
        <v>11804</v>
      </c>
      <c r="H144" s="493">
        <f>G144</f>
        <v>11804</v>
      </c>
      <c r="I144" s="422"/>
      <c r="J144" s="422"/>
      <c r="K144" s="423"/>
      <c r="L144" s="423"/>
      <c r="M144" s="424"/>
    </row>
    <row r="145" spans="1:13" s="101" customFormat="1" ht="15.75" customHeight="1" thickBot="1">
      <c r="A145" s="274"/>
      <c r="B145" s="427" t="s">
        <v>870</v>
      </c>
      <c r="C145" s="81" t="s">
        <v>74</v>
      </c>
      <c r="D145" s="422"/>
      <c r="E145" s="422">
        <v>10100</v>
      </c>
      <c r="F145" s="428">
        <v>0</v>
      </c>
      <c r="G145" s="491">
        <f t="shared" si="30"/>
        <v>10100</v>
      </c>
      <c r="H145" s="494"/>
      <c r="I145" s="492">
        <f>G145</f>
        <v>10100</v>
      </c>
      <c r="J145" s="422"/>
      <c r="K145" s="423"/>
      <c r="L145" s="423"/>
      <c r="M145" s="424"/>
    </row>
    <row r="146" spans="1:13" s="101" customFormat="1" ht="15.75" customHeight="1">
      <c r="A146" s="274"/>
      <c r="B146" s="427" t="s">
        <v>871</v>
      </c>
      <c r="C146" s="81" t="s">
        <v>74</v>
      </c>
      <c r="D146" s="422"/>
      <c r="E146" s="422">
        <v>1782</v>
      </c>
      <c r="F146" s="428">
        <v>0</v>
      </c>
      <c r="G146" s="422">
        <f t="shared" si="30"/>
        <v>1782</v>
      </c>
      <c r="H146" s="423"/>
      <c r="I146" s="422">
        <f>G146</f>
        <v>1782</v>
      </c>
      <c r="J146" s="422"/>
      <c r="K146" s="423"/>
      <c r="L146" s="423"/>
      <c r="M146" s="424"/>
    </row>
    <row r="147" spans="1:13" s="101" customFormat="1" ht="15.75" customHeight="1">
      <c r="A147" s="274"/>
      <c r="B147" s="427" t="s">
        <v>872</v>
      </c>
      <c r="C147" s="81" t="s">
        <v>13</v>
      </c>
      <c r="D147" s="422"/>
      <c r="E147" s="422">
        <v>1639</v>
      </c>
      <c r="F147" s="428">
        <v>0</v>
      </c>
      <c r="G147" s="422">
        <f t="shared" si="30"/>
        <v>1639</v>
      </c>
      <c r="H147" s="422"/>
      <c r="I147" s="422">
        <f>G147</f>
        <v>1639</v>
      </c>
      <c r="J147" s="422"/>
      <c r="K147" s="423"/>
      <c r="L147" s="423"/>
      <c r="M147" s="424"/>
    </row>
    <row r="148" spans="1:13" s="101" customFormat="1" ht="16.5" customHeight="1">
      <c r="A148" s="274"/>
      <c r="B148" s="427" t="s">
        <v>873</v>
      </c>
      <c r="C148" s="81" t="s">
        <v>13</v>
      </c>
      <c r="D148" s="422"/>
      <c r="E148" s="422">
        <v>289</v>
      </c>
      <c r="F148" s="428">
        <v>0</v>
      </c>
      <c r="G148" s="422">
        <f t="shared" si="30"/>
        <v>289</v>
      </c>
      <c r="H148" s="422"/>
      <c r="I148" s="422">
        <f>G148</f>
        <v>289</v>
      </c>
      <c r="J148" s="422"/>
      <c r="K148" s="423"/>
      <c r="L148" s="423"/>
      <c r="M148" s="424"/>
    </row>
    <row r="149" spans="1:13" s="102" customFormat="1" ht="15.75" customHeight="1">
      <c r="A149" s="272"/>
      <c r="B149" s="89" t="s">
        <v>652</v>
      </c>
      <c r="C149" s="81" t="s">
        <v>334</v>
      </c>
      <c r="D149" s="201">
        <v>1800</v>
      </c>
      <c r="E149" s="201">
        <v>2500</v>
      </c>
      <c r="F149" s="184">
        <f>E149/D149</f>
        <v>1.3888888888888888</v>
      </c>
      <c r="G149" s="422">
        <f t="shared" si="30"/>
        <v>2500</v>
      </c>
      <c r="H149" s="201">
        <f>G149</f>
        <v>2500</v>
      </c>
      <c r="I149" s="407"/>
      <c r="J149" s="408"/>
      <c r="K149" s="406"/>
      <c r="L149" s="406"/>
      <c r="M149" s="409"/>
    </row>
    <row r="150" spans="1:13" s="102" customFormat="1" ht="15.75" customHeight="1">
      <c r="A150" s="272"/>
      <c r="B150" s="89" t="s">
        <v>874</v>
      </c>
      <c r="C150" s="81" t="s">
        <v>334</v>
      </c>
      <c r="D150" s="201"/>
      <c r="E150" s="201">
        <v>15300</v>
      </c>
      <c r="F150" s="184">
        <v>0</v>
      </c>
      <c r="G150" s="422">
        <f t="shared" si="30"/>
        <v>15300</v>
      </c>
      <c r="H150" s="201">
        <f>G150</f>
        <v>15300</v>
      </c>
      <c r="I150" s="407"/>
      <c r="J150" s="408"/>
      <c r="K150" s="406"/>
      <c r="L150" s="406"/>
      <c r="M150" s="409"/>
    </row>
    <row r="151" spans="1:13" s="102" customFormat="1" ht="15.75" customHeight="1">
      <c r="A151" s="272"/>
      <c r="B151" s="89" t="s">
        <v>875</v>
      </c>
      <c r="C151" s="81" t="s">
        <v>334</v>
      </c>
      <c r="D151" s="201"/>
      <c r="E151" s="201">
        <v>2700</v>
      </c>
      <c r="F151" s="184">
        <v>0</v>
      </c>
      <c r="G151" s="422">
        <f t="shared" si="30"/>
        <v>2700</v>
      </c>
      <c r="H151" s="201">
        <f>G151</f>
        <v>2700</v>
      </c>
      <c r="I151" s="407"/>
      <c r="J151" s="408"/>
      <c r="K151" s="406"/>
      <c r="L151" s="406"/>
      <c r="M151" s="409"/>
    </row>
    <row r="152" spans="1:13" s="102" customFormat="1" ht="15.75" customHeight="1">
      <c r="A152" s="272"/>
      <c r="B152" s="89" t="s">
        <v>14</v>
      </c>
      <c r="C152" s="81" t="s">
        <v>15</v>
      </c>
      <c r="D152" s="201">
        <v>13455</v>
      </c>
      <c r="E152" s="201">
        <v>5450</v>
      </c>
      <c r="F152" s="184">
        <f>E152/D152</f>
        <v>0.4050538833147529</v>
      </c>
      <c r="G152" s="422">
        <f t="shared" si="30"/>
        <v>5450</v>
      </c>
      <c r="H152" s="201"/>
      <c r="I152" s="407"/>
      <c r="J152" s="408"/>
      <c r="K152" s="406"/>
      <c r="L152" s="406"/>
      <c r="M152" s="409"/>
    </row>
    <row r="153" spans="1:13" s="102" customFormat="1" ht="15.75" customHeight="1">
      <c r="A153" s="280"/>
      <c r="B153" s="281" t="s">
        <v>876</v>
      </c>
      <c r="C153" s="81" t="s">
        <v>15</v>
      </c>
      <c r="D153" s="415"/>
      <c r="E153" s="415">
        <v>25500</v>
      </c>
      <c r="F153" s="184">
        <v>0</v>
      </c>
      <c r="G153" s="422">
        <f t="shared" si="30"/>
        <v>25500</v>
      </c>
      <c r="H153" s="201"/>
      <c r="I153" s="407"/>
      <c r="J153" s="416"/>
      <c r="K153" s="406"/>
      <c r="L153" s="406"/>
      <c r="M153" s="409"/>
    </row>
    <row r="154" spans="1:13" s="102" customFormat="1" ht="15.75" customHeight="1">
      <c r="A154" s="280"/>
      <c r="B154" s="281" t="s">
        <v>877</v>
      </c>
      <c r="C154" s="81" t="s">
        <v>15</v>
      </c>
      <c r="D154" s="415"/>
      <c r="E154" s="415">
        <v>4500</v>
      </c>
      <c r="F154" s="184">
        <v>0</v>
      </c>
      <c r="G154" s="422">
        <f t="shared" si="30"/>
        <v>4500</v>
      </c>
      <c r="H154" s="201"/>
      <c r="I154" s="407"/>
      <c r="J154" s="416"/>
      <c r="K154" s="406"/>
      <c r="L154" s="406"/>
      <c r="M154" s="409"/>
    </row>
    <row r="155" spans="1:13" s="102" customFormat="1" ht="15.75" customHeight="1">
      <c r="A155" s="280"/>
      <c r="B155" s="281" t="s">
        <v>878</v>
      </c>
      <c r="C155" s="82" t="s">
        <v>251</v>
      </c>
      <c r="D155" s="415"/>
      <c r="E155" s="415">
        <v>104503</v>
      </c>
      <c r="F155" s="184">
        <v>0</v>
      </c>
      <c r="G155" s="422">
        <f t="shared" si="30"/>
        <v>104503</v>
      </c>
      <c r="H155" s="201"/>
      <c r="I155" s="407"/>
      <c r="J155" s="416"/>
      <c r="K155" s="406"/>
      <c r="L155" s="406"/>
      <c r="M155" s="409"/>
    </row>
    <row r="156" spans="1:13" s="102" customFormat="1" ht="15.75" customHeight="1">
      <c r="A156" s="280"/>
      <c r="B156" s="281" t="s">
        <v>879</v>
      </c>
      <c r="C156" s="82" t="s">
        <v>251</v>
      </c>
      <c r="D156" s="415"/>
      <c r="E156" s="415">
        <v>18442</v>
      </c>
      <c r="F156" s="184">
        <v>0</v>
      </c>
      <c r="G156" s="422">
        <f t="shared" si="30"/>
        <v>18442</v>
      </c>
      <c r="H156" s="201"/>
      <c r="I156" s="407"/>
      <c r="J156" s="416"/>
      <c r="K156" s="406"/>
      <c r="L156" s="406"/>
      <c r="M156" s="409"/>
    </row>
    <row r="157" spans="1:13" s="102" customFormat="1" ht="15.75" customHeight="1">
      <c r="A157" s="280"/>
      <c r="B157" s="281" t="s">
        <v>880</v>
      </c>
      <c r="C157" s="81" t="s">
        <v>274</v>
      </c>
      <c r="D157" s="415"/>
      <c r="E157" s="415">
        <v>5950</v>
      </c>
      <c r="F157" s="184">
        <v>0</v>
      </c>
      <c r="G157" s="422">
        <f t="shared" si="30"/>
        <v>5950</v>
      </c>
      <c r="H157" s="201"/>
      <c r="I157" s="407"/>
      <c r="J157" s="416"/>
      <c r="K157" s="406"/>
      <c r="L157" s="406"/>
      <c r="M157" s="409"/>
    </row>
    <row r="158" spans="1:13" s="102" customFormat="1" ht="15.75" customHeight="1">
      <c r="A158" s="280"/>
      <c r="B158" s="281" t="s">
        <v>881</v>
      </c>
      <c r="C158" s="81" t="s">
        <v>274</v>
      </c>
      <c r="D158" s="415"/>
      <c r="E158" s="415">
        <v>1050</v>
      </c>
      <c r="F158" s="184">
        <v>0</v>
      </c>
      <c r="G158" s="422">
        <f t="shared" si="30"/>
        <v>1050</v>
      </c>
      <c r="H158" s="201"/>
      <c r="I158" s="407"/>
      <c r="J158" s="416"/>
      <c r="K158" s="406"/>
      <c r="L158" s="406"/>
      <c r="M158" s="409"/>
    </row>
    <row r="159" spans="1:13" s="118" customFormat="1" ht="15.75" customHeight="1">
      <c r="A159" s="280"/>
      <c r="B159" s="281" t="s">
        <v>20</v>
      </c>
      <c r="C159" s="83" t="s">
        <v>101</v>
      </c>
      <c r="D159" s="415">
        <v>12560</v>
      </c>
      <c r="E159" s="415">
        <v>4000</v>
      </c>
      <c r="F159" s="184">
        <f>E159/D159</f>
        <v>0.3184713375796178</v>
      </c>
      <c r="G159" s="422">
        <f t="shared" si="30"/>
        <v>4000</v>
      </c>
      <c r="H159" s="201"/>
      <c r="I159" s="407"/>
      <c r="J159" s="416"/>
      <c r="K159" s="406"/>
      <c r="L159" s="406"/>
      <c r="M159" s="409"/>
    </row>
    <row r="160" spans="1:13" s="118" customFormat="1" ht="15.75" customHeight="1">
      <c r="A160" s="280"/>
      <c r="B160" s="281" t="s">
        <v>882</v>
      </c>
      <c r="C160" s="83" t="s">
        <v>101</v>
      </c>
      <c r="D160" s="415"/>
      <c r="E160" s="415">
        <v>212020</v>
      </c>
      <c r="F160" s="184">
        <v>0</v>
      </c>
      <c r="G160" s="422">
        <f t="shared" si="30"/>
        <v>212020</v>
      </c>
      <c r="H160" s="201"/>
      <c r="I160" s="407"/>
      <c r="J160" s="416"/>
      <c r="K160" s="406"/>
      <c r="L160" s="406"/>
      <c r="M160" s="409"/>
    </row>
    <row r="161" spans="1:13" s="118" customFormat="1" ht="15.75" customHeight="1">
      <c r="A161" s="280"/>
      <c r="B161" s="281" t="s">
        <v>883</v>
      </c>
      <c r="C161" s="83" t="s">
        <v>101</v>
      </c>
      <c r="D161" s="415"/>
      <c r="E161" s="415">
        <v>37415</v>
      </c>
      <c r="F161" s="184">
        <v>0</v>
      </c>
      <c r="G161" s="422">
        <f t="shared" si="30"/>
        <v>37415</v>
      </c>
      <c r="H161" s="201"/>
      <c r="I161" s="407"/>
      <c r="J161" s="416"/>
      <c r="K161" s="406"/>
      <c r="L161" s="406"/>
      <c r="M161" s="409"/>
    </row>
    <row r="162" spans="1:13" s="118" customFormat="1" ht="15.75" customHeight="1">
      <c r="A162" s="280"/>
      <c r="B162" s="281" t="s">
        <v>884</v>
      </c>
      <c r="C162" s="81" t="s">
        <v>768</v>
      </c>
      <c r="D162" s="415"/>
      <c r="E162" s="415">
        <v>2805</v>
      </c>
      <c r="F162" s="184">
        <v>0</v>
      </c>
      <c r="G162" s="422">
        <f t="shared" si="30"/>
        <v>2805</v>
      </c>
      <c r="H162" s="201"/>
      <c r="I162" s="407"/>
      <c r="J162" s="416"/>
      <c r="K162" s="406"/>
      <c r="L162" s="406"/>
      <c r="M162" s="409"/>
    </row>
    <row r="163" spans="1:13" s="118" customFormat="1" ht="15.75" customHeight="1">
      <c r="A163" s="280"/>
      <c r="B163" s="281" t="s">
        <v>885</v>
      </c>
      <c r="C163" s="81" t="s">
        <v>768</v>
      </c>
      <c r="D163" s="415"/>
      <c r="E163" s="415">
        <v>495</v>
      </c>
      <c r="F163" s="184">
        <v>0</v>
      </c>
      <c r="G163" s="422">
        <f t="shared" si="30"/>
        <v>495</v>
      </c>
      <c r="H163" s="201"/>
      <c r="I163" s="407"/>
      <c r="J163" s="416"/>
      <c r="K163" s="406"/>
      <c r="L163" s="406"/>
      <c r="M163" s="409"/>
    </row>
    <row r="164" spans="1:13" s="118" customFormat="1" ht="15.75" customHeight="1">
      <c r="A164" s="280"/>
      <c r="B164" s="281" t="s">
        <v>886</v>
      </c>
      <c r="C164" s="81" t="s">
        <v>768</v>
      </c>
      <c r="D164" s="415"/>
      <c r="E164" s="415">
        <v>3213</v>
      </c>
      <c r="F164" s="184">
        <v>0</v>
      </c>
      <c r="G164" s="422">
        <f t="shared" si="30"/>
        <v>3213</v>
      </c>
      <c r="H164" s="201"/>
      <c r="I164" s="407"/>
      <c r="J164" s="416"/>
      <c r="K164" s="406"/>
      <c r="L164" s="406"/>
      <c r="M164" s="409"/>
    </row>
    <row r="165" spans="1:13" s="118" customFormat="1" ht="15.75" customHeight="1">
      <c r="A165" s="272"/>
      <c r="B165" s="89" t="s">
        <v>887</v>
      </c>
      <c r="C165" s="81" t="s">
        <v>768</v>
      </c>
      <c r="D165" s="201"/>
      <c r="E165" s="201">
        <v>567</v>
      </c>
      <c r="F165" s="748">
        <v>0</v>
      </c>
      <c r="G165" s="422">
        <f t="shared" si="30"/>
        <v>567</v>
      </c>
      <c r="H165" s="201"/>
      <c r="I165" s="407"/>
      <c r="J165" s="408"/>
      <c r="K165" s="412"/>
      <c r="L165" s="412"/>
      <c r="M165" s="749"/>
    </row>
    <row r="166" spans="1:13" s="118" customFormat="1" ht="15.75" customHeight="1">
      <c r="A166" s="280"/>
      <c r="B166" s="281" t="s">
        <v>284</v>
      </c>
      <c r="C166" s="81" t="s">
        <v>286</v>
      </c>
      <c r="D166" s="415">
        <v>0</v>
      </c>
      <c r="E166" s="415">
        <v>2000</v>
      </c>
      <c r="F166" s="184">
        <v>0</v>
      </c>
      <c r="G166" s="201">
        <f>E166</f>
        <v>2000</v>
      </c>
      <c r="H166" s="201"/>
      <c r="I166" s="407"/>
      <c r="J166" s="416"/>
      <c r="K166" s="406"/>
      <c r="L166" s="406"/>
      <c r="M166" s="409"/>
    </row>
    <row r="167" spans="1:13" s="118" customFormat="1" ht="15.75" customHeight="1">
      <c r="A167" s="280"/>
      <c r="B167" s="281" t="s">
        <v>278</v>
      </c>
      <c r="C167" s="81" t="s">
        <v>282</v>
      </c>
      <c r="D167" s="415">
        <v>1200</v>
      </c>
      <c r="E167" s="415">
        <v>1200</v>
      </c>
      <c r="F167" s="184">
        <f>E167/D167</f>
        <v>1</v>
      </c>
      <c r="G167" s="201">
        <f>E167</f>
        <v>1200</v>
      </c>
      <c r="H167" s="201"/>
      <c r="I167" s="407"/>
      <c r="J167" s="416"/>
      <c r="K167" s="406"/>
      <c r="L167" s="406"/>
      <c r="M167" s="409"/>
    </row>
    <row r="168" spans="1:13" s="118" customFormat="1" ht="15.75" customHeight="1">
      <c r="A168" s="280"/>
      <c r="B168" s="281" t="s">
        <v>888</v>
      </c>
      <c r="C168" s="81" t="s">
        <v>282</v>
      </c>
      <c r="D168" s="415"/>
      <c r="E168" s="415">
        <v>26010</v>
      </c>
      <c r="F168" s="184">
        <v>0</v>
      </c>
      <c r="G168" s="201">
        <f>E168</f>
        <v>26010</v>
      </c>
      <c r="H168" s="201"/>
      <c r="I168" s="407"/>
      <c r="J168" s="416"/>
      <c r="K168" s="406"/>
      <c r="L168" s="406"/>
      <c r="M168" s="409"/>
    </row>
    <row r="169" spans="1:13" s="118" customFormat="1" ht="15.75" customHeight="1">
      <c r="A169" s="280"/>
      <c r="B169" s="281" t="s">
        <v>889</v>
      </c>
      <c r="C169" s="81" t="s">
        <v>282</v>
      </c>
      <c r="D169" s="415"/>
      <c r="E169" s="415">
        <v>4590</v>
      </c>
      <c r="F169" s="184">
        <v>0</v>
      </c>
      <c r="G169" s="201">
        <f>E169</f>
        <v>4590</v>
      </c>
      <c r="H169" s="201"/>
      <c r="I169" s="407"/>
      <c r="J169" s="416"/>
      <c r="K169" s="406"/>
      <c r="L169" s="406"/>
      <c r="M169" s="409"/>
    </row>
    <row r="170" spans="1:13" s="118" customFormat="1" ht="32.25" customHeight="1">
      <c r="A170" s="280"/>
      <c r="B170" s="281" t="s">
        <v>300</v>
      </c>
      <c r="C170" s="81" t="s">
        <v>867</v>
      </c>
      <c r="D170" s="415">
        <v>0</v>
      </c>
      <c r="E170" s="415">
        <v>3000</v>
      </c>
      <c r="F170" s="184">
        <v>0</v>
      </c>
      <c r="G170" s="201">
        <f>E170</f>
        <v>3000</v>
      </c>
      <c r="H170" s="201"/>
      <c r="I170" s="407"/>
      <c r="J170" s="416">
        <f>G170</f>
        <v>3000</v>
      </c>
      <c r="K170" s="406"/>
      <c r="L170" s="406"/>
      <c r="M170" s="409"/>
    </row>
    <row r="171" spans="1:13" s="118" customFormat="1" ht="15.75" customHeight="1">
      <c r="A171" s="270" t="s">
        <v>75</v>
      </c>
      <c r="B171" s="266"/>
      <c r="C171" s="170" t="s">
        <v>76</v>
      </c>
      <c r="D171" s="404">
        <f>SUM(D172:D174)</f>
        <v>12828</v>
      </c>
      <c r="E171" s="404">
        <f>SUM(E172:E174)</f>
        <v>22868</v>
      </c>
      <c r="F171" s="426">
        <f>E171/D171</f>
        <v>1.7826629248518866</v>
      </c>
      <c r="G171" s="404">
        <f aca="true" t="shared" si="31" ref="G171:M171">SUM(G172:G174)</f>
        <v>22868</v>
      </c>
      <c r="H171" s="404">
        <f t="shared" si="31"/>
        <v>0</v>
      </c>
      <c r="I171" s="404">
        <f t="shared" si="31"/>
        <v>0</v>
      </c>
      <c r="J171" s="404">
        <f t="shared" si="31"/>
        <v>0</v>
      </c>
      <c r="K171" s="404">
        <f t="shared" si="31"/>
        <v>0</v>
      </c>
      <c r="L171" s="404">
        <f t="shared" si="31"/>
        <v>0</v>
      </c>
      <c r="M171" s="405">
        <f t="shared" si="31"/>
        <v>0</v>
      </c>
    </row>
    <row r="172" spans="1:13" s="102" customFormat="1" ht="15.75" customHeight="1">
      <c r="A172" s="272"/>
      <c r="B172" s="89" t="s">
        <v>14</v>
      </c>
      <c r="C172" s="81" t="s">
        <v>15</v>
      </c>
      <c r="D172" s="201">
        <v>350</v>
      </c>
      <c r="E172" s="201">
        <v>350</v>
      </c>
      <c r="F172" s="184">
        <f>E172/D172</f>
        <v>1</v>
      </c>
      <c r="G172" s="201">
        <f>E172</f>
        <v>350</v>
      </c>
      <c r="H172" s="201">
        <v>0</v>
      </c>
      <c r="I172" s="407"/>
      <c r="J172" s="408">
        <v>0</v>
      </c>
      <c r="K172" s="406"/>
      <c r="L172" s="406"/>
      <c r="M172" s="409"/>
    </row>
    <row r="173" spans="1:13" s="102" customFormat="1" ht="15.75" customHeight="1">
      <c r="A173" s="272"/>
      <c r="B173" s="89" t="s">
        <v>20</v>
      </c>
      <c r="C173" s="81" t="s">
        <v>101</v>
      </c>
      <c r="D173" s="201">
        <v>1766</v>
      </c>
      <c r="E173" s="201">
        <v>1060</v>
      </c>
      <c r="F173" s="184">
        <f>E173/D173</f>
        <v>0.6002265005662514</v>
      </c>
      <c r="G173" s="201">
        <f>E173</f>
        <v>1060</v>
      </c>
      <c r="H173" s="201">
        <v>0</v>
      </c>
      <c r="I173" s="407"/>
      <c r="J173" s="408">
        <v>0</v>
      </c>
      <c r="K173" s="406"/>
      <c r="L173" s="406"/>
      <c r="M173" s="409"/>
    </row>
    <row r="174" spans="1:13" s="102" customFormat="1" ht="20.25" customHeight="1">
      <c r="A174" s="272"/>
      <c r="B174" s="89" t="s">
        <v>24</v>
      </c>
      <c r="C174" s="81" t="s">
        <v>25</v>
      </c>
      <c r="D174" s="201">
        <v>10712</v>
      </c>
      <c r="E174" s="201">
        <v>21458</v>
      </c>
      <c r="F174" s="184">
        <f>E174/D174</f>
        <v>2.003174010455564</v>
      </c>
      <c r="G174" s="201">
        <f>E174</f>
        <v>21458</v>
      </c>
      <c r="H174" s="201">
        <v>0</v>
      </c>
      <c r="I174" s="407"/>
      <c r="J174" s="408">
        <v>0</v>
      </c>
      <c r="K174" s="406"/>
      <c r="L174" s="406"/>
      <c r="M174" s="409"/>
    </row>
    <row r="175" spans="1:13" s="102" customFormat="1" ht="39" customHeight="1">
      <c r="A175" s="268" t="s">
        <v>77</v>
      </c>
      <c r="B175" s="279"/>
      <c r="C175" s="126" t="s">
        <v>78</v>
      </c>
      <c r="D175" s="410">
        <f>D176+D178+D180+D208</f>
        <v>3009740</v>
      </c>
      <c r="E175" s="410">
        <f aca="true" t="shared" si="32" ref="E175:M175">E176+E178+E180+E208</f>
        <v>2707360</v>
      </c>
      <c r="F175" s="425">
        <f>E175/D175</f>
        <v>0.8995328500136225</v>
      </c>
      <c r="G175" s="410">
        <f t="shared" si="32"/>
        <v>2530960</v>
      </c>
      <c r="H175" s="410">
        <f t="shared" si="32"/>
        <v>2032000</v>
      </c>
      <c r="I175" s="410">
        <f t="shared" si="32"/>
        <v>10000</v>
      </c>
      <c r="J175" s="410">
        <f t="shared" si="32"/>
        <v>0</v>
      </c>
      <c r="K175" s="410">
        <f t="shared" si="32"/>
        <v>0</v>
      </c>
      <c r="L175" s="410">
        <f t="shared" si="32"/>
        <v>0</v>
      </c>
      <c r="M175" s="410">
        <f t="shared" si="32"/>
        <v>176400</v>
      </c>
    </row>
    <row r="176" spans="1:13" s="102" customFormat="1" ht="24.75" customHeight="1">
      <c r="A176" s="522" t="s">
        <v>894</v>
      </c>
      <c r="B176" s="266"/>
      <c r="C176" s="170" t="s">
        <v>895</v>
      </c>
      <c r="D176" s="404">
        <f>D177</f>
        <v>0</v>
      </c>
      <c r="E176" s="404">
        <f aca="true" t="shared" si="33" ref="E176:M176">E177</f>
        <v>12000</v>
      </c>
      <c r="F176" s="426">
        <v>0</v>
      </c>
      <c r="G176" s="404">
        <f t="shared" si="33"/>
        <v>0</v>
      </c>
      <c r="H176" s="404">
        <f t="shared" si="33"/>
        <v>0</v>
      </c>
      <c r="I176" s="404">
        <f t="shared" si="33"/>
        <v>0</v>
      </c>
      <c r="J176" s="404">
        <f t="shared" si="33"/>
        <v>0</v>
      </c>
      <c r="K176" s="404">
        <f t="shared" si="33"/>
        <v>0</v>
      </c>
      <c r="L176" s="404">
        <f t="shared" si="33"/>
        <v>0</v>
      </c>
      <c r="M176" s="405">
        <f t="shared" si="33"/>
        <v>12000</v>
      </c>
    </row>
    <row r="177" spans="1:13" s="102" customFormat="1" ht="23.25" customHeight="1">
      <c r="A177" s="442"/>
      <c r="B177" s="427" t="s">
        <v>896</v>
      </c>
      <c r="C177" s="434" t="s">
        <v>897</v>
      </c>
      <c r="D177" s="422">
        <v>0</v>
      </c>
      <c r="E177" s="422">
        <v>12000</v>
      </c>
      <c r="F177" s="428">
        <v>0</v>
      </c>
      <c r="G177" s="422"/>
      <c r="H177" s="422"/>
      <c r="I177" s="422"/>
      <c r="J177" s="422"/>
      <c r="K177" s="422"/>
      <c r="L177" s="422"/>
      <c r="M177" s="523">
        <f>E177</f>
        <v>12000</v>
      </c>
    </row>
    <row r="178" spans="1:13" s="102" customFormat="1" ht="29.25" customHeight="1">
      <c r="A178" s="270" t="s">
        <v>167</v>
      </c>
      <c r="B178" s="266"/>
      <c r="C178" s="170" t="s">
        <v>168</v>
      </c>
      <c r="D178" s="404">
        <f>D179</f>
        <v>50223</v>
      </c>
      <c r="E178" s="404">
        <f aca="true" t="shared" si="34" ref="E178:M178">E179</f>
        <v>0</v>
      </c>
      <c r="F178" s="426">
        <v>0</v>
      </c>
      <c r="G178" s="404">
        <f t="shared" si="34"/>
        <v>0</v>
      </c>
      <c r="H178" s="404">
        <f t="shared" si="34"/>
        <v>0</v>
      </c>
      <c r="I178" s="404">
        <f t="shared" si="34"/>
        <v>0</v>
      </c>
      <c r="J178" s="404">
        <f t="shared" si="34"/>
        <v>0</v>
      </c>
      <c r="K178" s="404">
        <f t="shared" si="34"/>
        <v>0</v>
      </c>
      <c r="L178" s="404">
        <f t="shared" si="34"/>
        <v>0</v>
      </c>
      <c r="M178" s="405">
        <f t="shared" si="34"/>
        <v>0</v>
      </c>
    </row>
    <row r="179" spans="1:13" s="102" customFormat="1" ht="45" customHeight="1">
      <c r="A179" s="282"/>
      <c r="B179" s="275" t="s">
        <v>632</v>
      </c>
      <c r="C179" s="81" t="s">
        <v>633</v>
      </c>
      <c r="D179" s="412">
        <v>50223</v>
      </c>
      <c r="E179" s="412">
        <v>0</v>
      </c>
      <c r="F179" s="428">
        <v>0</v>
      </c>
      <c r="G179" s="412"/>
      <c r="H179" s="412"/>
      <c r="I179" s="412"/>
      <c r="J179" s="412"/>
      <c r="K179" s="412"/>
      <c r="L179" s="412"/>
      <c r="M179" s="417">
        <f>E179</f>
        <v>0</v>
      </c>
    </row>
    <row r="180" spans="1:13" s="102" customFormat="1" ht="26.25" customHeight="1">
      <c r="A180" s="270" t="s">
        <v>102</v>
      </c>
      <c r="B180" s="266"/>
      <c r="C180" s="173" t="s">
        <v>103</v>
      </c>
      <c r="D180" s="404">
        <f>SUM(D181:D207)</f>
        <v>2959517</v>
      </c>
      <c r="E180" s="404">
        <f aca="true" t="shared" si="35" ref="E180:M180">SUM(E181:E207)</f>
        <v>2683400</v>
      </c>
      <c r="F180" s="297">
        <f>E180/D180</f>
        <v>0.9067020057664815</v>
      </c>
      <c r="G180" s="404">
        <f t="shared" si="35"/>
        <v>2519000</v>
      </c>
      <c r="H180" s="404">
        <f t="shared" si="35"/>
        <v>2032000</v>
      </c>
      <c r="I180" s="404">
        <f t="shared" si="35"/>
        <v>10000</v>
      </c>
      <c r="J180" s="404">
        <f t="shared" si="35"/>
        <v>0</v>
      </c>
      <c r="K180" s="404">
        <f t="shared" si="35"/>
        <v>0</v>
      </c>
      <c r="L180" s="404">
        <f t="shared" si="35"/>
        <v>0</v>
      </c>
      <c r="M180" s="405">
        <f t="shared" si="35"/>
        <v>164400</v>
      </c>
    </row>
    <row r="181" spans="1:13" s="102" customFormat="1" ht="15.75" customHeight="1">
      <c r="A181" s="272"/>
      <c r="B181" s="89" t="s">
        <v>476</v>
      </c>
      <c r="C181" s="81" t="s">
        <v>477</v>
      </c>
      <c r="D181" s="201">
        <v>155000</v>
      </c>
      <c r="E181" s="201">
        <v>155000</v>
      </c>
      <c r="F181" s="184">
        <f aca="true" t="shared" si="36" ref="F181:F198">E181/D181</f>
        <v>1</v>
      </c>
      <c r="G181" s="201">
        <f aca="true" t="shared" si="37" ref="G181:G205">E181</f>
        <v>155000</v>
      </c>
      <c r="H181" s="201"/>
      <c r="I181" s="407">
        <v>0</v>
      </c>
      <c r="J181" s="407">
        <v>0</v>
      </c>
      <c r="K181" s="406"/>
      <c r="L181" s="406"/>
      <c r="M181" s="409"/>
    </row>
    <row r="182" spans="1:13" s="102" customFormat="1" ht="15.75" customHeight="1">
      <c r="A182" s="272"/>
      <c r="B182" s="89" t="s">
        <v>8</v>
      </c>
      <c r="C182" s="81" t="s">
        <v>488</v>
      </c>
      <c r="D182" s="201">
        <v>24168</v>
      </c>
      <c r="E182" s="201">
        <v>56000</v>
      </c>
      <c r="F182" s="184">
        <f t="shared" si="36"/>
        <v>2.3171135385633894</v>
      </c>
      <c r="G182" s="201">
        <f t="shared" si="37"/>
        <v>56000</v>
      </c>
      <c r="H182" s="201">
        <f>G182</f>
        <v>56000</v>
      </c>
      <c r="I182" s="407">
        <v>0</v>
      </c>
      <c r="J182" s="407">
        <v>0</v>
      </c>
      <c r="K182" s="406"/>
      <c r="L182" s="406"/>
      <c r="M182" s="409"/>
    </row>
    <row r="183" spans="1:13" s="102" customFormat="1" ht="15.75" customHeight="1">
      <c r="A183" s="272"/>
      <c r="B183" s="89" t="s">
        <v>10</v>
      </c>
      <c r="C183" s="81" t="s">
        <v>11</v>
      </c>
      <c r="D183" s="201">
        <v>1627</v>
      </c>
      <c r="E183" s="201">
        <v>2000</v>
      </c>
      <c r="F183" s="184">
        <f t="shared" si="36"/>
        <v>1.2292562999385372</v>
      </c>
      <c r="G183" s="201">
        <f t="shared" si="37"/>
        <v>2000</v>
      </c>
      <c r="H183" s="201">
        <f>G183</f>
        <v>2000</v>
      </c>
      <c r="I183" s="407">
        <v>0</v>
      </c>
      <c r="J183" s="407">
        <v>0</v>
      </c>
      <c r="K183" s="406"/>
      <c r="L183" s="406"/>
      <c r="M183" s="409"/>
    </row>
    <row r="184" spans="1:13" s="102" customFormat="1" ht="21.75" customHeight="1">
      <c r="A184" s="272"/>
      <c r="B184" s="89" t="s">
        <v>90</v>
      </c>
      <c r="C184" s="81" t="s">
        <v>91</v>
      </c>
      <c r="D184" s="201">
        <v>1477811</v>
      </c>
      <c r="E184" s="201">
        <v>1743000</v>
      </c>
      <c r="F184" s="184">
        <f t="shared" si="36"/>
        <v>1.1794471688192874</v>
      </c>
      <c r="G184" s="201">
        <f t="shared" si="37"/>
        <v>1743000</v>
      </c>
      <c r="H184" s="201">
        <f>G184</f>
        <v>1743000</v>
      </c>
      <c r="I184" s="407">
        <v>0</v>
      </c>
      <c r="J184" s="407">
        <v>0</v>
      </c>
      <c r="K184" s="406"/>
      <c r="L184" s="406"/>
      <c r="M184" s="409"/>
    </row>
    <row r="185" spans="1:13" s="102" customFormat="1" ht="15" customHeight="1">
      <c r="A185" s="272"/>
      <c r="B185" s="89" t="s">
        <v>92</v>
      </c>
      <c r="C185" s="81" t="s">
        <v>93</v>
      </c>
      <c r="D185" s="201">
        <v>11129</v>
      </c>
      <c r="E185" s="201">
        <v>86000</v>
      </c>
      <c r="F185" s="184">
        <f t="shared" si="36"/>
        <v>7.727558630604727</v>
      </c>
      <c r="G185" s="201">
        <f t="shared" si="37"/>
        <v>86000</v>
      </c>
      <c r="H185" s="201">
        <f>G185</f>
        <v>86000</v>
      </c>
      <c r="I185" s="407">
        <v>0</v>
      </c>
      <c r="J185" s="407">
        <v>0</v>
      </c>
      <c r="K185" s="406"/>
      <c r="L185" s="406"/>
      <c r="M185" s="409"/>
    </row>
    <row r="186" spans="1:13" s="102" customFormat="1" ht="15.75" customHeight="1">
      <c r="A186" s="272"/>
      <c r="B186" s="89" t="s">
        <v>94</v>
      </c>
      <c r="C186" s="81" t="s">
        <v>95</v>
      </c>
      <c r="D186" s="201">
        <v>96686</v>
      </c>
      <c r="E186" s="201">
        <v>145000</v>
      </c>
      <c r="F186" s="184">
        <f t="shared" si="36"/>
        <v>1.4997000599880024</v>
      </c>
      <c r="G186" s="201">
        <f t="shared" si="37"/>
        <v>145000</v>
      </c>
      <c r="H186" s="201">
        <f>G186</f>
        <v>145000</v>
      </c>
      <c r="I186" s="407">
        <v>0</v>
      </c>
      <c r="J186" s="407">
        <v>0</v>
      </c>
      <c r="K186" s="406"/>
      <c r="L186" s="406"/>
      <c r="M186" s="409"/>
    </row>
    <row r="187" spans="1:13" s="102" customFormat="1" ht="18" customHeight="1">
      <c r="A187" s="272"/>
      <c r="B187" s="276" t="s">
        <v>60</v>
      </c>
      <c r="C187" s="81" t="s">
        <v>74</v>
      </c>
      <c r="D187" s="201">
        <v>4659</v>
      </c>
      <c r="E187" s="201">
        <v>8500</v>
      </c>
      <c r="F187" s="184">
        <f t="shared" si="36"/>
        <v>1.8244258424554625</v>
      </c>
      <c r="G187" s="201">
        <f t="shared" si="37"/>
        <v>8500</v>
      </c>
      <c r="H187" s="201"/>
      <c r="I187" s="407">
        <f>G187</f>
        <v>8500</v>
      </c>
      <c r="J187" s="407">
        <v>0</v>
      </c>
      <c r="K187" s="406"/>
      <c r="L187" s="406"/>
      <c r="M187" s="409"/>
    </row>
    <row r="188" spans="1:13" s="102" customFormat="1" ht="15.75" customHeight="1">
      <c r="A188" s="272"/>
      <c r="B188" s="89" t="s">
        <v>12</v>
      </c>
      <c r="C188" s="81" t="s">
        <v>13</v>
      </c>
      <c r="D188" s="201">
        <v>632</v>
      </c>
      <c r="E188" s="201">
        <v>1500</v>
      </c>
      <c r="F188" s="184">
        <f t="shared" si="36"/>
        <v>2.3734177215189876</v>
      </c>
      <c r="G188" s="201">
        <f t="shared" si="37"/>
        <v>1500</v>
      </c>
      <c r="H188" s="201"/>
      <c r="I188" s="407">
        <f>G188</f>
        <v>1500</v>
      </c>
      <c r="J188" s="407">
        <v>0</v>
      </c>
      <c r="K188" s="406"/>
      <c r="L188" s="406"/>
      <c r="M188" s="409"/>
    </row>
    <row r="189" spans="1:13" s="102" customFormat="1" ht="15.75" customHeight="1">
      <c r="A189" s="272"/>
      <c r="B189" s="89" t="s">
        <v>478</v>
      </c>
      <c r="C189" s="81" t="s">
        <v>479</v>
      </c>
      <c r="D189" s="201">
        <v>77200</v>
      </c>
      <c r="E189" s="201">
        <v>92000</v>
      </c>
      <c r="F189" s="184">
        <f t="shared" si="36"/>
        <v>1.1917098445595855</v>
      </c>
      <c r="G189" s="201">
        <f t="shared" si="37"/>
        <v>92000</v>
      </c>
      <c r="H189" s="201"/>
      <c r="I189" s="407">
        <v>0</v>
      </c>
      <c r="J189" s="407">
        <v>0</v>
      </c>
      <c r="K189" s="406"/>
      <c r="L189" s="406"/>
      <c r="M189" s="409"/>
    </row>
    <row r="190" spans="1:13" s="102" customFormat="1" ht="15.75" customHeight="1">
      <c r="A190" s="272"/>
      <c r="B190" s="89" t="s">
        <v>14</v>
      </c>
      <c r="C190" s="81" t="s">
        <v>15</v>
      </c>
      <c r="D190" s="201">
        <v>186739</v>
      </c>
      <c r="E190" s="201">
        <v>108000</v>
      </c>
      <c r="F190" s="184">
        <f t="shared" si="36"/>
        <v>0.5783473189853218</v>
      </c>
      <c r="G190" s="201">
        <f t="shared" si="37"/>
        <v>108000</v>
      </c>
      <c r="H190" s="201"/>
      <c r="I190" s="407">
        <v>0</v>
      </c>
      <c r="J190" s="407">
        <v>0</v>
      </c>
      <c r="K190" s="406"/>
      <c r="L190" s="406"/>
      <c r="M190" s="409"/>
    </row>
    <row r="191" spans="1:13" s="102" customFormat="1" ht="16.5" customHeight="1">
      <c r="A191" s="272"/>
      <c r="B191" s="89" t="s">
        <v>97</v>
      </c>
      <c r="C191" s="81" t="s">
        <v>98</v>
      </c>
      <c r="D191" s="201">
        <v>73000</v>
      </c>
      <c r="E191" s="201">
        <v>10000</v>
      </c>
      <c r="F191" s="184">
        <f t="shared" si="36"/>
        <v>0.136986301369863</v>
      </c>
      <c r="G191" s="201">
        <f t="shared" si="37"/>
        <v>10000</v>
      </c>
      <c r="H191" s="201"/>
      <c r="I191" s="407">
        <v>0</v>
      </c>
      <c r="J191" s="407">
        <v>0</v>
      </c>
      <c r="K191" s="406"/>
      <c r="L191" s="406"/>
      <c r="M191" s="409"/>
    </row>
    <row r="192" spans="1:13" s="102" customFormat="1" ht="15.75" customHeight="1">
      <c r="A192" s="272"/>
      <c r="B192" s="89" t="s">
        <v>16</v>
      </c>
      <c r="C192" s="81" t="s">
        <v>99</v>
      </c>
      <c r="D192" s="201">
        <v>18000</v>
      </c>
      <c r="E192" s="201">
        <v>17000</v>
      </c>
      <c r="F192" s="184">
        <f t="shared" si="36"/>
        <v>0.9444444444444444</v>
      </c>
      <c r="G192" s="201">
        <f t="shared" si="37"/>
        <v>17000</v>
      </c>
      <c r="H192" s="201"/>
      <c r="I192" s="407">
        <v>0</v>
      </c>
      <c r="J192" s="407">
        <v>0</v>
      </c>
      <c r="K192" s="406"/>
      <c r="L192" s="406"/>
      <c r="M192" s="409"/>
    </row>
    <row r="193" spans="1:13" s="102" customFormat="1" ht="17.25" customHeight="1">
      <c r="A193" s="272"/>
      <c r="B193" s="89" t="s">
        <v>18</v>
      </c>
      <c r="C193" s="81" t="s">
        <v>100</v>
      </c>
      <c r="D193" s="201">
        <v>31000</v>
      </c>
      <c r="E193" s="201">
        <v>11000</v>
      </c>
      <c r="F193" s="184">
        <f t="shared" si="36"/>
        <v>0.3548387096774194</v>
      </c>
      <c r="G193" s="201">
        <f t="shared" si="37"/>
        <v>11000</v>
      </c>
      <c r="H193" s="201"/>
      <c r="I193" s="407">
        <v>0</v>
      </c>
      <c r="J193" s="407">
        <v>0</v>
      </c>
      <c r="K193" s="406"/>
      <c r="L193" s="406"/>
      <c r="M193" s="409"/>
    </row>
    <row r="194" spans="1:13" s="102" customFormat="1" ht="17.25" customHeight="1">
      <c r="A194" s="272"/>
      <c r="B194" s="89" t="s">
        <v>80</v>
      </c>
      <c r="C194" s="81" t="s">
        <v>81</v>
      </c>
      <c r="D194" s="201">
        <v>14000</v>
      </c>
      <c r="E194" s="201">
        <v>14000</v>
      </c>
      <c r="F194" s="184">
        <f t="shared" si="36"/>
        <v>1</v>
      </c>
      <c r="G194" s="201">
        <f t="shared" si="37"/>
        <v>14000</v>
      </c>
      <c r="H194" s="201"/>
      <c r="I194" s="407">
        <v>0</v>
      </c>
      <c r="J194" s="407">
        <v>0</v>
      </c>
      <c r="K194" s="406"/>
      <c r="L194" s="406"/>
      <c r="M194" s="409"/>
    </row>
    <row r="195" spans="1:13" s="102" customFormat="1" ht="17.25" customHeight="1">
      <c r="A195" s="272"/>
      <c r="B195" s="89" t="s">
        <v>20</v>
      </c>
      <c r="C195" s="81" t="s">
        <v>101</v>
      </c>
      <c r="D195" s="201">
        <v>53164</v>
      </c>
      <c r="E195" s="201">
        <v>30000</v>
      </c>
      <c r="F195" s="184">
        <f t="shared" si="36"/>
        <v>0.5642916259122714</v>
      </c>
      <c r="G195" s="201">
        <f t="shared" si="37"/>
        <v>30000</v>
      </c>
      <c r="H195" s="201"/>
      <c r="I195" s="407">
        <v>0</v>
      </c>
      <c r="J195" s="407">
        <v>0</v>
      </c>
      <c r="K195" s="406"/>
      <c r="L195" s="406"/>
      <c r="M195" s="409"/>
    </row>
    <row r="196" spans="1:13" s="102" customFormat="1" ht="17.25" customHeight="1">
      <c r="A196" s="272"/>
      <c r="B196" s="89" t="s">
        <v>654</v>
      </c>
      <c r="C196" s="82" t="s">
        <v>655</v>
      </c>
      <c r="D196" s="201">
        <v>1450</v>
      </c>
      <c r="E196" s="201">
        <v>1500</v>
      </c>
      <c r="F196" s="184">
        <f t="shared" si="36"/>
        <v>1.0344827586206897</v>
      </c>
      <c r="G196" s="201">
        <f t="shared" si="37"/>
        <v>1500</v>
      </c>
      <c r="H196" s="201"/>
      <c r="I196" s="407"/>
      <c r="J196" s="407"/>
      <c r="K196" s="406"/>
      <c r="L196" s="406"/>
      <c r="M196" s="409"/>
    </row>
    <row r="197" spans="1:13" s="102" customFormat="1" ht="17.25" customHeight="1">
      <c r="A197" s="272"/>
      <c r="B197" s="89" t="s">
        <v>283</v>
      </c>
      <c r="C197" s="81" t="s">
        <v>285</v>
      </c>
      <c r="D197" s="201">
        <v>3386</v>
      </c>
      <c r="E197" s="201">
        <v>4500</v>
      </c>
      <c r="F197" s="184">
        <f t="shared" si="36"/>
        <v>1.3290017720023626</v>
      </c>
      <c r="G197" s="201">
        <f t="shared" si="37"/>
        <v>4500</v>
      </c>
      <c r="H197" s="201"/>
      <c r="I197" s="407"/>
      <c r="J197" s="407"/>
      <c r="K197" s="406"/>
      <c r="L197" s="406"/>
      <c r="M197" s="409"/>
    </row>
    <row r="198" spans="1:13" s="102" customFormat="1" ht="17.25" customHeight="1">
      <c r="A198" s="272"/>
      <c r="B198" s="89" t="s">
        <v>275</v>
      </c>
      <c r="C198" s="81" t="s">
        <v>279</v>
      </c>
      <c r="D198" s="201">
        <v>6000</v>
      </c>
      <c r="E198" s="201">
        <v>7500</v>
      </c>
      <c r="F198" s="184">
        <f t="shared" si="36"/>
        <v>1.25</v>
      </c>
      <c r="G198" s="201">
        <f t="shared" si="37"/>
        <v>7500</v>
      </c>
      <c r="H198" s="201"/>
      <c r="I198" s="407"/>
      <c r="J198" s="407"/>
      <c r="K198" s="406"/>
      <c r="L198" s="406"/>
      <c r="M198" s="409"/>
    </row>
    <row r="199" spans="1:13" s="102" customFormat="1" ht="14.25" customHeight="1">
      <c r="A199" s="272"/>
      <c r="B199" s="89" t="s">
        <v>22</v>
      </c>
      <c r="C199" s="81" t="s">
        <v>23</v>
      </c>
      <c r="D199" s="201">
        <v>7000</v>
      </c>
      <c r="E199" s="201">
        <v>5000</v>
      </c>
      <c r="F199" s="184">
        <f>E199/D199</f>
        <v>0.7142857142857143</v>
      </c>
      <c r="G199" s="201">
        <f t="shared" si="37"/>
        <v>5000</v>
      </c>
      <c r="H199" s="201"/>
      <c r="I199" s="407">
        <v>0</v>
      </c>
      <c r="J199" s="407">
        <v>0</v>
      </c>
      <c r="K199" s="406"/>
      <c r="L199" s="406"/>
      <c r="M199" s="409"/>
    </row>
    <row r="200" spans="1:13" s="102" customFormat="1" ht="15.75" customHeight="1">
      <c r="A200" s="272"/>
      <c r="B200" s="89" t="s">
        <v>24</v>
      </c>
      <c r="C200" s="81" t="s">
        <v>25</v>
      </c>
      <c r="D200" s="201">
        <v>4000</v>
      </c>
      <c r="E200" s="201">
        <v>1500</v>
      </c>
      <c r="F200" s="184">
        <f>E200/D200</f>
        <v>0.375</v>
      </c>
      <c r="G200" s="201">
        <f t="shared" si="37"/>
        <v>1500</v>
      </c>
      <c r="H200" s="201"/>
      <c r="I200" s="407">
        <v>0</v>
      </c>
      <c r="J200" s="407">
        <v>0</v>
      </c>
      <c r="K200" s="406"/>
      <c r="L200" s="406"/>
      <c r="M200" s="409"/>
    </row>
    <row r="201" spans="1:13" s="102" customFormat="1" ht="18" customHeight="1">
      <c r="A201" s="272"/>
      <c r="B201" s="89" t="s">
        <v>26</v>
      </c>
      <c r="C201" s="81" t="s">
        <v>27</v>
      </c>
      <c r="D201" s="201">
        <v>805</v>
      </c>
      <c r="E201" s="201">
        <v>2000</v>
      </c>
      <c r="F201" s="184">
        <f>E201/D201</f>
        <v>2.484472049689441</v>
      </c>
      <c r="G201" s="201">
        <f t="shared" si="37"/>
        <v>2000</v>
      </c>
      <c r="H201" s="201"/>
      <c r="I201" s="407">
        <v>0</v>
      </c>
      <c r="J201" s="407">
        <v>0</v>
      </c>
      <c r="K201" s="406"/>
      <c r="L201" s="406"/>
      <c r="M201" s="409"/>
    </row>
    <row r="202" spans="1:13" s="102" customFormat="1" ht="20.25" customHeight="1">
      <c r="A202" s="272"/>
      <c r="B202" s="89" t="s">
        <v>79</v>
      </c>
      <c r="C202" s="81" t="s">
        <v>294</v>
      </c>
      <c r="D202" s="201">
        <v>11901</v>
      </c>
      <c r="E202" s="201">
        <v>12840</v>
      </c>
      <c r="F202" s="184">
        <f>E202/D202</f>
        <v>1.0789009326947316</v>
      </c>
      <c r="G202" s="201">
        <f t="shared" si="37"/>
        <v>12840</v>
      </c>
      <c r="H202" s="201"/>
      <c r="I202" s="407">
        <v>0</v>
      </c>
      <c r="J202" s="407">
        <v>0</v>
      </c>
      <c r="K202" s="406"/>
      <c r="L202" s="406"/>
      <c r="M202" s="409"/>
    </row>
    <row r="203" spans="1:13" s="102" customFormat="1" ht="18.75" customHeight="1">
      <c r="A203" s="272"/>
      <c r="B203" s="89" t="s">
        <v>104</v>
      </c>
      <c r="C203" s="81" t="s">
        <v>295</v>
      </c>
      <c r="D203" s="201">
        <v>160</v>
      </c>
      <c r="E203" s="201">
        <v>160</v>
      </c>
      <c r="F203" s="184">
        <f>E203/D203</f>
        <v>1</v>
      </c>
      <c r="G203" s="201">
        <f t="shared" si="37"/>
        <v>160</v>
      </c>
      <c r="H203" s="201"/>
      <c r="I203" s="407">
        <v>0</v>
      </c>
      <c r="J203" s="407">
        <v>0</v>
      </c>
      <c r="K203" s="406"/>
      <c r="L203" s="406"/>
      <c r="M203" s="409"/>
    </row>
    <row r="204" spans="1:13" s="102" customFormat="1" ht="18.75" customHeight="1">
      <c r="A204" s="272"/>
      <c r="B204" s="89" t="s">
        <v>277</v>
      </c>
      <c r="C204" s="81" t="s">
        <v>281</v>
      </c>
      <c r="D204" s="201">
        <v>0</v>
      </c>
      <c r="E204" s="201">
        <v>4000</v>
      </c>
      <c r="F204" s="184">
        <v>0</v>
      </c>
      <c r="G204" s="201">
        <f t="shared" si="37"/>
        <v>4000</v>
      </c>
      <c r="H204" s="201"/>
      <c r="I204" s="407"/>
      <c r="J204" s="407"/>
      <c r="K204" s="406"/>
      <c r="L204" s="406"/>
      <c r="M204" s="409"/>
    </row>
    <row r="205" spans="1:13" s="102" customFormat="1" ht="18.75" customHeight="1">
      <c r="A205" s="272"/>
      <c r="B205" s="89" t="s">
        <v>278</v>
      </c>
      <c r="C205" s="81" t="s">
        <v>282</v>
      </c>
      <c r="D205" s="201">
        <v>0</v>
      </c>
      <c r="E205" s="201">
        <v>1000</v>
      </c>
      <c r="F205" s="184">
        <v>0</v>
      </c>
      <c r="G205" s="201">
        <f t="shared" si="37"/>
        <v>1000</v>
      </c>
      <c r="H205" s="201"/>
      <c r="I205" s="407"/>
      <c r="J205" s="407"/>
      <c r="K205" s="406"/>
      <c r="L205" s="406"/>
      <c r="M205" s="409"/>
    </row>
    <row r="206" spans="1:13" s="102" customFormat="1" ht="22.5" customHeight="1">
      <c r="A206" s="272"/>
      <c r="B206" s="89" t="s">
        <v>46</v>
      </c>
      <c r="C206" s="81" t="s">
        <v>744</v>
      </c>
      <c r="D206" s="201">
        <v>700000</v>
      </c>
      <c r="E206" s="201">
        <v>150000</v>
      </c>
      <c r="F206" s="184">
        <f>E206/D206</f>
        <v>0.21428571428571427</v>
      </c>
      <c r="G206" s="201"/>
      <c r="H206" s="201"/>
      <c r="I206" s="407">
        <v>0</v>
      </c>
      <c r="J206" s="407">
        <v>0</v>
      </c>
      <c r="K206" s="406"/>
      <c r="L206" s="406"/>
      <c r="M206" s="409">
        <f>E206</f>
        <v>150000</v>
      </c>
    </row>
    <row r="207" spans="1:13" s="102" customFormat="1" ht="35.25" customHeight="1">
      <c r="A207" s="272"/>
      <c r="B207" s="89" t="s">
        <v>892</v>
      </c>
      <c r="C207" s="81" t="s">
        <v>893</v>
      </c>
      <c r="D207" s="201">
        <v>0</v>
      </c>
      <c r="E207" s="201">
        <v>14400</v>
      </c>
      <c r="F207" s="184">
        <v>0</v>
      </c>
      <c r="G207" s="201"/>
      <c r="H207" s="201"/>
      <c r="I207" s="407"/>
      <c r="J207" s="407"/>
      <c r="K207" s="406"/>
      <c r="L207" s="406"/>
      <c r="M207" s="409">
        <f>E207</f>
        <v>14400</v>
      </c>
    </row>
    <row r="208" spans="1:13" s="102" customFormat="1" ht="19.5" customHeight="1">
      <c r="A208" s="744" t="s">
        <v>2</v>
      </c>
      <c r="B208" s="745"/>
      <c r="C208" s="746" t="s">
        <v>3</v>
      </c>
      <c r="D208" s="747">
        <f>D209+D210</f>
        <v>0</v>
      </c>
      <c r="E208" s="747">
        <f aca="true" t="shared" si="38" ref="E208:M208">E209+E210</f>
        <v>11960</v>
      </c>
      <c r="F208" s="426">
        <v>0</v>
      </c>
      <c r="G208" s="747">
        <f t="shared" si="38"/>
        <v>11960</v>
      </c>
      <c r="H208" s="747">
        <f t="shared" si="38"/>
        <v>0</v>
      </c>
      <c r="I208" s="747">
        <f t="shared" si="38"/>
        <v>0</v>
      </c>
      <c r="J208" s="747">
        <f t="shared" si="38"/>
        <v>0</v>
      </c>
      <c r="K208" s="747">
        <f t="shared" si="38"/>
        <v>0</v>
      </c>
      <c r="L208" s="747">
        <f t="shared" si="38"/>
        <v>0</v>
      </c>
      <c r="M208" s="747">
        <f t="shared" si="38"/>
        <v>0</v>
      </c>
    </row>
    <row r="209" spans="1:13" s="102" customFormat="1" ht="15" customHeight="1">
      <c r="A209" s="272"/>
      <c r="B209" s="89" t="s">
        <v>14</v>
      </c>
      <c r="C209" s="81" t="s">
        <v>15</v>
      </c>
      <c r="D209" s="201">
        <v>0</v>
      </c>
      <c r="E209" s="201">
        <v>4000</v>
      </c>
      <c r="F209" s="184">
        <v>0</v>
      </c>
      <c r="G209" s="201">
        <f>E209</f>
        <v>4000</v>
      </c>
      <c r="H209" s="201"/>
      <c r="I209" s="407"/>
      <c r="J209" s="407"/>
      <c r="K209" s="406"/>
      <c r="L209" s="406"/>
      <c r="M209" s="409"/>
    </row>
    <row r="210" spans="1:13" s="102" customFormat="1" ht="14.25" customHeight="1">
      <c r="A210" s="272"/>
      <c r="B210" s="89" t="s">
        <v>20</v>
      </c>
      <c r="C210" s="81" t="s">
        <v>101</v>
      </c>
      <c r="D210" s="201">
        <v>0</v>
      </c>
      <c r="E210" s="201">
        <v>7960</v>
      </c>
      <c r="F210" s="184">
        <v>0</v>
      </c>
      <c r="G210" s="201">
        <f>E210</f>
        <v>7960</v>
      </c>
      <c r="H210" s="201"/>
      <c r="I210" s="407"/>
      <c r="J210" s="407"/>
      <c r="K210" s="406"/>
      <c r="L210" s="406"/>
      <c r="M210" s="409"/>
    </row>
    <row r="211" spans="1:13" s="102" customFormat="1" ht="15.75" customHeight="1">
      <c r="A211" s="268" t="s">
        <v>115</v>
      </c>
      <c r="B211" s="279"/>
      <c r="C211" s="126" t="s">
        <v>547</v>
      </c>
      <c r="D211" s="410">
        <f>D212+D215</f>
        <v>535200</v>
      </c>
      <c r="E211" s="410">
        <f>E212+E215</f>
        <v>850247</v>
      </c>
      <c r="F211" s="425">
        <f>E211/D211</f>
        <v>1.5886528400597908</v>
      </c>
      <c r="G211" s="410">
        <f aca="true" t="shared" si="39" ref="G211:M211">G212+G215</f>
        <v>850247</v>
      </c>
      <c r="H211" s="410">
        <f t="shared" si="39"/>
        <v>0</v>
      </c>
      <c r="I211" s="410">
        <f t="shared" si="39"/>
        <v>0</v>
      </c>
      <c r="J211" s="410">
        <f t="shared" si="39"/>
        <v>0</v>
      </c>
      <c r="K211" s="410">
        <f t="shared" si="39"/>
        <v>570370</v>
      </c>
      <c r="L211" s="410">
        <f t="shared" si="39"/>
        <v>279877</v>
      </c>
      <c r="M211" s="411">
        <f t="shared" si="39"/>
        <v>0</v>
      </c>
    </row>
    <row r="212" spans="1:13" s="102" customFormat="1" ht="27" customHeight="1">
      <c r="A212" s="270" t="s">
        <v>116</v>
      </c>
      <c r="B212" s="266"/>
      <c r="C212" s="170" t="s">
        <v>117</v>
      </c>
      <c r="D212" s="404">
        <f>D213+D214</f>
        <v>535200</v>
      </c>
      <c r="E212" s="404">
        <f>E213+E214</f>
        <v>570370</v>
      </c>
      <c r="F212" s="426">
        <f>E212/D212</f>
        <v>1.0657137518684603</v>
      </c>
      <c r="G212" s="404">
        <f aca="true" t="shared" si="40" ref="G212:M212">G213+G214</f>
        <v>570370</v>
      </c>
      <c r="H212" s="404">
        <f t="shared" si="40"/>
        <v>0</v>
      </c>
      <c r="I212" s="404">
        <f t="shared" si="40"/>
        <v>0</v>
      </c>
      <c r="J212" s="404">
        <f t="shared" si="40"/>
        <v>0</v>
      </c>
      <c r="K212" s="404">
        <f t="shared" si="40"/>
        <v>570370</v>
      </c>
      <c r="L212" s="404">
        <f t="shared" si="40"/>
        <v>0</v>
      </c>
      <c r="M212" s="405">
        <f t="shared" si="40"/>
        <v>0</v>
      </c>
    </row>
    <row r="213" spans="1:13" s="102" customFormat="1" ht="24" customHeight="1">
      <c r="A213" s="282"/>
      <c r="B213" s="275" t="s">
        <v>20</v>
      </c>
      <c r="C213" s="81" t="s">
        <v>792</v>
      </c>
      <c r="D213" s="412">
        <v>20200</v>
      </c>
      <c r="E213" s="412">
        <v>10000</v>
      </c>
      <c r="F213" s="184">
        <f>E213/D213</f>
        <v>0.49504950495049505</v>
      </c>
      <c r="G213" s="412">
        <f>E213</f>
        <v>10000</v>
      </c>
      <c r="H213" s="412"/>
      <c r="I213" s="412"/>
      <c r="J213" s="412"/>
      <c r="K213" s="406">
        <f>G213</f>
        <v>10000</v>
      </c>
      <c r="L213" s="406"/>
      <c r="M213" s="409"/>
    </row>
    <row r="214" spans="1:13" s="102" customFormat="1" ht="20.25" customHeight="1">
      <c r="A214" s="272"/>
      <c r="B214" s="89" t="s">
        <v>118</v>
      </c>
      <c r="C214" s="81" t="s">
        <v>271</v>
      </c>
      <c r="D214" s="201">
        <v>515000</v>
      </c>
      <c r="E214" s="201">
        <v>560370</v>
      </c>
      <c r="F214" s="184">
        <f>E214/D214</f>
        <v>1.0880970873786409</v>
      </c>
      <c r="G214" s="412">
        <f>E214</f>
        <v>560370</v>
      </c>
      <c r="H214" s="201">
        <v>0</v>
      </c>
      <c r="I214" s="407"/>
      <c r="J214" s="408">
        <v>0</v>
      </c>
      <c r="K214" s="406">
        <f>G214</f>
        <v>560370</v>
      </c>
      <c r="L214" s="406"/>
      <c r="M214" s="409"/>
    </row>
    <row r="215" spans="1:13" s="101" customFormat="1" ht="52.5" customHeight="1">
      <c r="A215" s="270" t="s">
        <v>119</v>
      </c>
      <c r="B215" s="266"/>
      <c r="C215" s="170" t="s">
        <v>361</v>
      </c>
      <c r="D215" s="404">
        <f>D216+D217</f>
        <v>0</v>
      </c>
      <c r="E215" s="404">
        <f>E216+E217</f>
        <v>279877</v>
      </c>
      <c r="F215" s="426">
        <v>0</v>
      </c>
      <c r="G215" s="404">
        <f aca="true" t="shared" si="41" ref="G215:M215">G216+G217</f>
        <v>279877</v>
      </c>
      <c r="H215" s="404">
        <f t="shared" si="41"/>
        <v>0</v>
      </c>
      <c r="I215" s="404">
        <f t="shared" si="41"/>
        <v>0</v>
      </c>
      <c r="J215" s="404">
        <f t="shared" si="41"/>
        <v>0</v>
      </c>
      <c r="K215" s="404">
        <f t="shared" si="41"/>
        <v>0</v>
      </c>
      <c r="L215" s="404">
        <f t="shared" si="41"/>
        <v>279877</v>
      </c>
      <c r="M215" s="405">
        <f t="shared" si="41"/>
        <v>0</v>
      </c>
    </row>
    <row r="216" spans="1:13" s="101" customFormat="1" ht="26.25" customHeight="1">
      <c r="A216" s="272"/>
      <c r="B216" s="89" t="s">
        <v>120</v>
      </c>
      <c r="C216" s="81" t="s">
        <v>601</v>
      </c>
      <c r="D216" s="201">
        <v>0</v>
      </c>
      <c r="E216" s="201">
        <v>159720</v>
      </c>
      <c r="F216" s="184">
        <v>0</v>
      </c>
      <c r="G216" s="201">
        <f>E216</f>
        <v>159720</v>
      </c>
      <c r="H216" s="215">
        <f>H217+H218</f>
        <v>0</v>
      </c>
      <c r="I216" s="201"/>
      <c r="J216" s="412"/>
      <c r="K216" s="406"/>
      <c r="L216" s="406">
        <f>G216</f>
        <v>159720</v>
      </c>
      <c r="M216" s="409"/>
    </row>
    <row r="217" spans="1:13" s="102" customFormat="1" ht="18.75" customHeight="1">
      <c r="A217" s="272"/>
      <c r="B217" s="89" t="s">
        <v>120</v>
      </c>
      <c r="C217" s="81" t="s">
        <v>601</v>
      </c>
      <c r="D217" s="201">
        <v>0</v>
      </c>
      <c r="E217" s="201">
        <v>120157</v>
      </c>
      <c r="F217" s="184">
        <v>0</v>
      </c>
      <c r="G217" s="201">
        <f>E217</f>
        <v>120157</v>
      </c>
      <c r="H217" s="201">
        <v>0</v>
      </c>
      <c r="I217" s="407"/>
      <c r="J217" s="408">
        <v>0</v>
      </c>
      <c r="K217" s="406"/>
      <c r="L217" s="406">
        <f>G217</f>
        <v>120157</v>
      </c>
      <c r="M217" s="409"/>
    </row>
    <row r="218" spans="1:13" s="102" customFormat="1" ht="16.5" customHeight="1">
      <c r="A218" s="268" t="s">
        <v>121</v>
      </c>
      <c r="B218" s="279"/>
      <c r="C218" s="126" t="s">
        <v>122</v>
      </c>
      <c r="D218" s="410">
        <f>D219</f>
        <v>0</v>
      </c>
      <c r="E218" s="410">
        <f>E219</f>
        <v>801016</v>
      </c>
      <c r="F218" s="425">
        <v>0</v>
      </c>
      <c r="G218" s="410">
        <f aca="true" t="shared" si="42" ref="G218:M218">G219</f>
        <v>801016</v>
      </c>
      <c r="H218" s="410">
        <f t="shared" si="42"/>
        <v>0</v>
      </c>
      <c r="I218" s="410">
        <f t="shared" si="42"/>
        <v>0</v>
      </c>
      <c r="J218" s="410">
        <f t="shared" si="42"/>
        <v>0</v>
      </c>
      <c r="K218" s="410">
        <f t="shared" si="42"/>
        <v>0</v>
      </c>
      <c r="L218" s="410">
        <f t="shared" si="42"/>
        <v>0</v>
      </c>
      <c r="M218" s="411">
        <f t="shared" si="42"/>
        <v>0</v>
      </c>
    </row>
    <row r="219" spans="1:13" s="102" customFormat="1" ht="15" customHeight="1">
      <c r="A219" s="270" t="s">
        <v>123</v>
      </c>
      <c r="B219" s="266"/>
      <c r="C219" s="170" t="s">
        <v>124</v>
      </c>
      <c r="D219" s="404">
        <f>D220+D221</f>
        <v>0</v>
      </c>
      <c r="E219" s="404">
        <f>E220+E221</f>
        <v>801016</v>
      </c>
      <c r="F219" s="426">
        <v>0</v>
      </c>
      <c r="G219" s="404">
        <f aca="true" t="shared" si="43" ref="G219:M219">G220+G221</f>
        <v>801016</v>
      </c>
      <c r="H219" s="404">
        <f t="shared" si="43"/>
        <v>0</v>
      </c>
      <c r="I219" s="404">
        <f t="shared" si="43"/>
        <v>0</v>
      </c>
      <c r="J219" s="404">
        <f t="shared" si="43"/>
        <v>0</v>
      </c>
      <c r="K219" s="404">
        <f t="shared" si="43"/>
        <v>0</v>
      </c>
      <c r="L219" s="404">
        <f t="shared" si="43"/>
        <v>0</v>
      </c>
      <c r="M219" s="405">
        <f t="shared" si="43"/>
        <v>0</v>
      </c>
    </row>
    <row r="220" spans="1:13" s="102" customFormat="1" ht="17.25" customHeight="1">
      <c r="A220" s="272"/>
      <c r="B220" s="89" t="s">
        <v>125</v>
      </c>
      <c r="C220" s="81" t="s">
        <v>126</v>
      </c>
      <c r="D220" s="201">
        <v>0</v>
      </c>
      <c r="E220" s="201">
        <v>0</v>
      </c>
      <c r="F220" s="184">
        <v>0</v>
      </c>
      <c r="G220" s="201">
        <f>E220</f>
        <v>0</v>
      </c>
      <c r="H220" s="201">
        <v>0</v>
      </c>
      <c r="I220" s="407"/>
      <c r="J220" s="408">
        <v>0</v>
      </c>
      <c r="K220" s="406"/>
      <c r="L220" s="406"/>
      <c r="M220" s="409"/>
    </row>
    <row r="221" spans="1:13" s="102" customFormat="1" ht="17.25" customHeight="1">
      <c r="A221" s="272"/>
      <c r="B221" s="89" t="s">
        <v>125</v>
      </c>
      <c r="C221" s="81" t="s">
        <v>127</v>
      </c>
      <c r="D221" s="201"/>
      <c r="E221" s="201">
        <v>801016</v>
      </c>
      <c r="F221" s="184">
        <v>0</v>
      </c>
      <c r="G221" s="201">
        <f>E221</f>
        <v>801016</v>
      </c>
      <c r="H221" s="201">
        <v>0</v>
      </c>
      <c r="I221" s="407"/>
      <c r="J221" s="408">
        <v>0</v>
      </c>
      <c r="K221" s="406"/>
      <c r="L221" s="406"/>
      <c r="M221" s="409"/>
    </row>
    <row r="222" spans="1:13" s="102" customFormat="1" ht="16.5" customHeight="1">
      <c r="A222" s="268" t="s">
        <v>128</v>
      </c>
      <c r="B222" s="279"/>
      <c r="C222" s="126" t="s">
        <v>129</v>
      </c>
      <c r="D222" s="410">
        <f>D223+D241+D243+D257+D286+D296+D361+D375+D378+D386</f>
        <v>11143098</v>
      </c>
      <c r="E222" s="410">
        <f>E223+E241+E243+E257+E286+E296+E361+E375+E378+E386</f>
        <v>10871456</v>
      </c>
      <c r="F222" s="425">
        <f>E222/D222</f>
        <v>0.9756223987260993</v>
      </c>
      <c r="G222" s="410">
        <f aca="true" t="shared" si="44" ref="G222:M222">G223+G241+G243+G257+G286+G296+G361+G375+G378+G386</f>
        <v>10871456</v>
      </c>
      <c r="H222" s="410">
        <f t="shared" si="44"/>
        <v>6548904</v>
      </c>
      <c r="I222" s="410">
        <f t="shared" si="44"/>
        <v>1147647</v>
      </c>
      <c r="J222" s="410">
        <f t="shared" si="44"/>
        <v>1548976</v>
      </c>
      <c r="K222" s="410">
        <f t="shared" si="44"/>
        <v>0</v>
      </c>
      <c r="L222" s="410">
        <f t="shared" si="44"/>
        <v>0</v>
      </c>
      <c r="M222" s="411">
        <f t="shared" si="44"/>
        <v>0</v>
      </c>
    </row>
    <row r="223" spans="1:13" s="102" customFormat="1" ht="27.75" customHeight="1">
      <c r="A223" s="270" t="s">
        <v>130</v>
      </c>
      <c r="B223" s="266"/>
      <c r="C223" s="170" t="s">
        <v>131</v>
      </c>
      <c r="D223" s="404">
        <f>SUM(D224:D240)</f>
        <v>939527</v>
      </c>
      <c r="E223" s="404">
        <f>SUM(E224:E240)</f>
        <v>919752</v>
      </c>
      <c r="F223" s="426">
        <f aca="true" t="shared" si="45" ref="F223:F288">E223/D223</f>
        <v>0.9789521748709723</v>
      </c>
      <c r="G223" s="404">
        <f aca="true" t="shared" si="46" ref="G223:M223">SUM(G224:G240)</f>
        <v>919752</v>
      </c>
      <c r="H223" s="404">
        <f t="shared" si="46"/>
        <v>380348</v>
      </c>
      <c r="I223" s="404">
        <f t="shared" si="46"/>
        <v>69411</v>
      </c>
      <c r="J223" s="404">
        <f t="shared" si="46"/>
        <v>334712</v>
      </c>
      <c r="K223" s="404">
        <f t="shared" si="46"/>
        <v>0</v>
      </c>
      <c r="L223" s="404">
        <f t="shared" si="46"/>
        <v>0</v>
      </c>
      <c r="M223" s="405">
        <f t="shared" si="46"/>
        <v>0</v>
      </c>
    </row>
    <row r="224" spans="1:13" s="102" customFormat="1" ht="21" customHeight="1">
      <c r="A224" s="273"/>
      <c r="B224" s="89" t="s">
        <v>6</v>
      </c>
      <c r="C224" s="81" t="s">
        <v>7</v>
      </c>
      <c r="D224" s="201">
        <v>303900</v>
      </c>
      <c r="E224" s="201">
        <v>353516</v>
      </c>
      <c r="F224" s="184">
        <f t="shared" si="45"/>
        <v>1.1632642316551498</v>
      </c>
      <c r="G224" s="201">
        <f>E224</f>
        <v>353516</v>
      </c>
      <c r="H224" s="201">
        <f>G224</f>
        <v>353516</v>
      </c>
      <c r="I224" s="407"/>
      <c r="J224" s="408">
        <v>0</v>
      </c>
      <c r="K224" s="406"/>
      <c r="L224" s="406"/>
      <c r="M224" s="409"/>
    </row>
    <row r="225" spans="1:13" s="102" customFormat="1" ht="15.75" customHeight="1">
      <c r="A225" s="273"/>
      <c r="B225" s="89" t="s">
        <v>10</v>
      </c>
      <c r="C225" s="81" t="s">
        <v>11</v>
      </c>
      <c r="D225" s="201">
        <v>24827</v>
      </c>
      <c r="E225" s="201">
        <v>25832</v>
      </c>
      <c r="F225" s="184">
        <f t="shared" si="45"/>
        <v>1.0404801224473355</v>
      </c>
      <c r="G225" s="201">
        <f aca="true" t="shared" si="47" ref="G225:G240">E225</f>
        <v>25832</v>
      </c>
      <c r="H225" s="201">
        <f>G225</f>
        <v>25832</v>
      </c>
      <c r="I225" s="407"/>
      <c r="J225" s="408">
        <v>0</v>
      </c>
      <c r="K225" s="406"/>
      <c r="L225" s="406"/>
      <c r="M225" s="409"/>
    </row>
    <row r="226" spans="1:13" s="102" customFormat="1" ht="15" customHeight="1">
      <c r="A226" s="273"/>
      <c r="B226" s="276" t="s">
        <v>60</v>
      </c>
      <c r="C226" s="81" t="s">
        <v>38</v>
      </c>
      <c r="D226" s="201">
        <v>58138</v>
      </c>
      <c r="E226" s="201">
        <v>59603</v>
      </c>
      <c r="F226" s="184">
        <f t="shared" si="45"/>
        <v>1.0251986652447624</v>
      </c>
      <c r="G226" s="201">
        <f t="shared" si="47"/>
        <v>59603</v>
      </c>
      <c r="H226" s="201">
        <v>0</v>
      </c>
      <c r="I226" s="407">
        <f>E226</f>
        <v>59603</v>
      </c>
      <c r="J226" s="408">
        <v>0</v>
      </c>
      <c r="K226" s="406"/>
      <c r="L226" s="406"/>
      <c r="M226" s="409"/>
    </row>
    <row r="227" spans="1:13" s="102" customFormat="1" ht="15" customHeight="1">
      <c r="A227" s="273"/>
      <c r="B227" s="276" t="s">
        <v>12</v>
      </c>
      <c r="C227" s="81" t="s">
        <v>13</v>
      </c>
      <c r="D227" s="201">
        <v>8000</v>
      </c>
      <c r="E227" s="201">
        <v>9808</v>
      </c>
      <c r="F227" s="184">
        <f t="shared" si="45"/>
        <v>1.226</v>
      </c>
      <c r="G227" s="201">
        <f t="shared" si="47"/>
        <v>9808</v>
      </c>
      <c r="H227" s="201">
        <v>0</v>
      </c>
      <c r="I227" s="407">
        <f>E227</f>
        <v>9808</v>
      </c>
      <c r="J227" s="408">
        <v>0</v>
      </c>
      <c r="K227" s="406"/>
      <c r="L227" s="406"/>
      <c r="M227" s="409"/>
    </row>
    <row r="228" spans="1:13" s="102" customFormat="1" ht="15" customHeight="1">
      <c r="A228" s="273"/>
      <c r="B228" s="276" t="s">
        <v>652</v>
      </c>
      <c r="C228" s="81" t="s">
        <v>653</v>
      </c>
      <c r="D228" s="201">
        <v>1000</v>
      </c>
      <c r="E228" s="201">
        <v>1000</v>
      </c>
      <c r="F228" s="184">
        <f t="shared" si="45"/>
        <v>1</v>
      </c>
      <c r="G228" s="201">
        <f t="shared" si="47"/>
        <v>1000</v>
      </c>
      <c r="H228" s="201">
        <f>G228</f>
        <v>1000</v>
      </c>
      <c r="I228" s="407"/>
      <c r="J228" s="408"/>
      <c r="K228" s="406"/>
      <c r="L228" s="406"/>
      <c r="M228" s="409"/>
    </row>
    <row r="229" spans="1:13" s="102" customFormat="1" ht="16.5" customHeight="1">
      <c r="A229" s="273"/>
      <c r="B229" s="276" t="s">
        <v>14</v>
      </c>
      <c r="C229" s="81" t="s">
        <v>133</v>
      </c>
      <c r="D229" s="201">
        <v>48691</v>
      </c>
      <c r="E229" s="201">
        <v>78112</v>
      </c>
      <c r="F229" s="184">
        <f t="shared" si="45"/>
        <v>1.6042389764022098</v>
      </c>
      <c r="G229" s="201">
        <f t="shared" si="47"/>
        <v>78112</v>
      </c>
      <c r="H229" s="201">
        <v>0</v>
      </c>
      <c r="I229" s="407"/>
      <c r="J229" s="408">
        <v>0</v>
      </c>
      <c r="K229" s="406"/>
      <c r="L229" s="406"/>
      <c r="M229" s="409"/>
    </row>
    <row r="230" spans="1:13" s="102" customFormat="1" ht="16.5" customHeight="1">
      <c r="A230" s="273"/>
      <c r="B230" s="276" t="s">
        <v>16</v>
      </c>
      <c r="C230" s="81" t="s">
        <v>99</v>
      </c>
      <c r="D230" s="201">
        <v>6895</v>
      </c>
      <c r="E230" s="201">
        <v>9900</v>
      </c>
      <c r="F230" s="184">
        <f t="shared" si="45"/>
        <v>1.4358230601885424</v>
      </c>
      <c r="G230" s="201">
        <f t="shared" si="47"/>
        <v>9900</v>
      </c>
      <c r="H230" s="201">
        <v>0</v>
      </c>
      <c r="I230" s="407"/>
      <c r="J230" s="408">
        <v>0</v>
      </c>
      <c r="K230" s="406"/>
      <c r="L230" s="406"/>
      <c r="M230" s="409"/>
    </row>
    <row r="231" spans="1:13" s="102" customFormat="1" ht="16.5" customHeight="1">
      <c r="A231" s="273"/>
      <c r="B231" s="276" t="s">
        <v>80</v>
      </c>
      <c r="C231" s="81" t="s">
        <v>81</v>
      </c>
      <c r="D231" s="201">
        <v>1311</v>
      </c>
      <c r="E231" s="201">
        <v>2000</v>
      </c>
      <c r="F231" s="184">
        <f t="shared" si="45"/>
        <v>1.5255530129672006</v>
      </c>
      <c r="G231" s="201">
        <f t="shared" si="47"/>
        <v>2000</v>
      </c>
      <c r="H231" s="201">
        <v>0</v>
      </c>
      <c r="I231" s="407"/>
      <c r="J231" s="408">
        <v>0</v>
      </c>
      <c r="K231" s="406"/>
      <c r="L231" s="406"/>
      <c r="M231" s="409"/>
    </row>
    <row r="232" spans="1:13" s="102" customFormat="1" ht="16.5" customHeight="1">
      <c r="A232" s="273"/>
      <c r="B232" s="276" t="s">
        <v>20</v>
      </c>
      <c r="C232" s="81" t="s">
        <v>101</v>
      </c>
      <c r="D232" s="201">
        <v>11617</v>
      </c>
      <c r="E232" s="201">
        <v>12315</v>
      </c>
      <c r="F232" s="184">
        <f t="shared" si="45"/>
        <v>1.060084359128863</v>
      </c>
      <c r="G232" s="201">
        <f t="shared" si="47"/>
        <v>12315</v>
      </c>
      <c r="H232" s="201">
        <v>0</v>
      </c>
      <c r="I232" s="407"/>
      <c r="J232" s="408">
        <v>0</v>
      </c>
      <c r="K232" s="406"/>
      <c r="L232" s="406"/>
      <c r="M232" s="409"/>
    </row>
    <row r="233" spans="1:13" s="102" customFormat="1" ht="16.5" customHeight="1">
      <c r="A233" s="273"/>
      <c r="B233" s="276" t="s">
        <v>654</v>
      </c>
      <c r="C233" s="82" t="s">
        <v>655</v>
      </c>
      <c r="D233" s="201">
        <v>0</v>
      </c>
      <c r="E233" s="201">
        <v>500</v>
      </c>
      <c r="F233" s="184">
        <v>0</v>
      </c>
      <c r="G233" s="201">
        <f t="shared" si="47"/>
        <v>500</v>
      </c>
      <c r="H233" s="201"/>
      <c r="I233" s="407"/>
      <c r="J233" s="408"/>
      <c r="K233" s="406"/>
      <c r="L233" s="406"/>
      <c r="M233" s="409"/>
    </row>
    <row r="234" spans="1:13" s="102" customFormat="1" ht="16.5" customHeight="1">
      <c r="A234" s="273"/>
      <c r="B234" s="276" t="s">
        <v>275</v>
      </c>
      <c r="C234" s="81" t="s">
        <v>279</v>
      </c>
      <c r="D234" s="201">
        <v>1127</v>
      </c>
      <c r="E234" s="201">
        <v>3000</v>
      </c>
      <c r="F234" s="184">
        <f t="shared" si="45"/>
        <v>2.6619343389529724</v>
      </c>
      <c r="G234" s="201">
        <f t="shared" si="47"/>
        <v>3000</v>
      </c>
      <c r="H234" s="201"/>
      <c r="I234" s="407"/>
      <c r="J234" s="408"/>
      <c r="K234" s="406"/>
      <c r="L234" s="406"/>
      <c r="M234" s="409"/>
    </row>
    <row r="235" spans="1:13" s="102" customFormat="1" ht="15" customHeight="1">
      <c r="A235" s="273"/>
      <c r="B235" s="276" t="s">
        <v>22</v>
      </c>
      <c r="C235" s="81" t="s">
        <v>23</v>
      </c>
      <c r="D235" s="201">
        <v>1223</v>
      </c>
      <c r="E235" s="201">
        <v>1300</v>
      </c>
      <c r="F235" s="184">
        <f t="shared" si="45"/>
        <v>1.062959934587081</v>
      </c>
      <c r="G235" s="201">
        <f t="shared" si="47"/>
        <v>1300</v>
      </c>
      <c r="H235" s="201">
        <v>0</v>
      </c>
      <c r="I235" s="407"/>
      <c r="J235" s="408">
        <v>0</v>
      </c>
      <c r="K235" s="406"/>
      <c r="L235" s="406"/>
      <c r="M235" s="409"/>
    </row>
    <row r="236" spans="1:13" s="102" customFormat="1" ht="17.25" customHeight="1">
      <c r="A236" s="273"/>
      <c r="B236" s="276" t="s">
        <v>26</v>
      </c>
      <c r="C236" s="81" t="s">
        <v>27</v>
      </c>
      <c r="D236" s="201">
        <v>19496</v>
      </c>
      <c r="E236" s="201">
        <v>20500</v>
      </c>
      <c r="F236" s="184">
        <f t="shared" si="45"/>
        <v>1.0514977431267953</v>
      </c>
      <c r="G236" s="201">
        <f t="shared" si="47"/>
        <v>20500</v>
      </c>
      <c r="H236" s="201">
        <v>0</v>
      </c>
      <c r="I236" s="407"/>
      <c r="J236" s="408">
        <v>0</v>
      </c>
      <c r="K236" s="406"/>
      <c r="L236" s="406"/>
      <c r="M236" s="409"/>
    </row>
    <row r="237" spans="1:13" s="102" customFormat="1" ht="17.25" customHeight="1">
      <c r="A237" s="273"/>
      <c r="B237" s="276" t="s">
        <v>276</v>
      </c>
      <c r="C237" s="81" t="s">
        <v>834</v>
      </c>
      <c r="D237" s="201">
        <v>0</v>
      </c>
      <c r="E237" s="201">
        <v>2000</v>
      </c>
      <c r="F237" s="184">
        <v>0</v>
      </c>
      <c r="G237" s="201">
        <f t="shared" si="47"/>
        <v>2000</v>
      </c>
      <c r="H237" s="201"/>
      <c r="I237" s="407"/>
      <c r="J237" s="408"/>
      <c r="K237" s="406"/>
      <c r="L237" s="406"/>
      <c r="M237" s="409"/>
    </row>
    <row r="238" spans="1:13" s="102" customFormat="1" ht="17.25" customHeight="1">
      <c r="A238" s="273"/>
      <c r="B238" s="276" t="s">
        <v>277</v>
      </c>
      <c r="C238" s="81" t="s">
        <v>281</v>
      </c>
      <c r="D238" s="201">
        <v>1000</v>
      </c>
      <c r="E238" s="201">
        <v>1100</v>
      </c>
      <c r="F238" s="184">
        <f t="shared" si="45"/>
        <v>1.1</v>
      </c>
      <c r="G238" s="201">
        <f t="shared" si="47"/>
        <v>1100</v>
      </c>
      <c r="H238" s="201"/>
      <c r="I238" s="407"/>
      <c r="J238" s="408"/>
      <c r="K238" s="406"/>
      <c r="L238" s="406"/>
      <c r="M238" s="409"/>
    </row>
    <row r="239" spans="1:13" s="102" customFormat="1" ht="17.25" customHeight="1">
      <c r="A239" s="273"/>
      <c r="B239" s="276" t="s">
        <v>278</v>
      </c>
      <c r="C239" s="81" t="s">
        <v>282</v>
      </c>
      <c r="D239" s="201">
        <v>4300</v>
      </c>
      <c r="E239" s="201">
        <v>4554</v>
      </c>
      <c r="F239" s="184">
        <f t="shared" si="45"/>
        <v>1.0590697674418605</v>
      </c>
      <c r="G239" s="201">
        <f t="shared" si="47"/>
        <v>4554</v>
      </c>
      <c r="H239" s="201"/>
      <c r="I239" s="407"/>
      <c r="J239" s="408"/>
      <c r="K239" s="406"/>
      <c r="L239" s="406"/>
      <c r="M239" s="409"/>
    </row>
    <row r="240" spans="1:13" s="102" customFormat="1" ht="24" customHeight="1">
      <c r="A240" s="273"/>
      <c r="B240" s="89" t="s">
        <v>136</v>
      </c>
      <c r="C240" s="81" t="s">
        <v>382</v>
      </c>
      <c r="D240" s="201">
        <v>448002</v>
      </c>
      <c r="E240" s="201">
        <v>334712</v>
      </c>
      <c r="F240" s="184">
        <f t="shared" si="45"/>
        <v>0.7471216646354257</v>
      </c>
      <c r="G240" s="201">
        <f t="shared" si="47"/>
        <v>334712</v>
      </c>
      <c r="H240" s="201">
        <v>0</v>
      </c>
      <c r="I240" s="407"/>
      <c r="J240" s="408">
        <f>G240</f>
        <v>334712</v>
      </c>
      <c r="K240" s="406"/>
      <c r="L240" s="406"/>
      <c r="M240" s="409"/>
    </row>
    <row r="241" spans="1:13" s="102" customFormat="1" ht="18.75" customHeight="1">
      <c r="A241" s="270" t="s">
        <v>381</v>
      </c>
      <c r="B241" s="266"/>
      <c r="C241" s="170" t="s">
        <v>380</v>
      </c>
      <c r="D241" s="404">
        <f>D242</f>
        <v>71205</v>
      </c>
      <c r="E241" s="404">
        <f>E242</f>
        <v>326163</v>
      </c>
      <c r="F241" s="426">
        <f t="shared" si="45"/>
        <v>4.580619338529598</v>
      </c>
      <c r="G241" s="404">
        <f aca="true" t="shared" si="48" ref="G241:M241">G242</f>
        <v>326163</v>
      </c>
      <c r="H241" s="404">
        <f t="shared" si="48"/>
        <v>0</v>
      </c>
      <c r="I241" s="404">
        <f t="shared" si="48"/>
        <v>0</v>
      </c>
      <c r="J241" s="404">
        <f t="shared" si="48"/>
        <v>326163</v>
      </c>
      <c r="K241" s="404">
        <f t="shared" si="48"/>
        <v>0</v>
      </c>
      <c r="L241" s="404">
        <f t="shared" si="48"/>
        <v>0</v>
      </c>
      <c r="M241" s="405">
        <f t="shared" si="48"/>
        <v>0</v>
      </c>
    </row>
    <row r="242" spans="1:13" s="102" customFormat="1" ht="21.75" customHeight="1">
      <c r="A242" s="273"/>
      <c r="B242" s="89" t="s">
        <v>136</v>
      </c>
      <c r="C242" s="81" t="s">
        <v>382</v>
      </c>
      <c r="D242" s="201">
        <v>71205</v>
      </c>
      <c r="E242" s="201">
        <v>326163</v>
      </c>
      <c r="F242" s="184">
        <f t="shared" si="45"/>
        <v>4.580619338529598</v>
      </c>
      <c r="G242" s="201">
        <f>E242</f>
        <v>326163</v>
      </c>
      <c r="H242" s="201">
        <v>0</v>
      </c>
      <c r="I242" s="407"/>
      <c r="J242" s="407">
        <f>G242</f>
        <v>326163</v>
      </c>
      <c r="K242" s="406"/>
      <c r="L242" s="406"/>
      <c r="M242" s="409"/>
    </row>
    <row r="243" spans="1:13" s="102" customFormat="1" ht="18.75" customHeight="1">
      <c r="A243" s="270" t="s">
        <v>138</v>
      </c>
      <c r="B243" s="266"/>
      <c r="C243" s="170" t="s">
        <v>140</v>
      </c>
      <c r="D243" s="404">
        <f>SUM(D244:D256)</f>
        <v>604232</v>
      </c>
      <c r="E243" s="404">
        <f>SUM(E244:E256)</f>
        <v>640837</v>
      </c>
      <c r="F243" s="426">
        <f t="shared" si="45"/>
        <v>1.060581035099101</v>
      </c>
      <c r="G243" s="404">
        <f aca="true" t="shared" si="49" ref="G243:M243">SUM(G244:G256)</f>
        <v>640837</v>
      </c>
      <c r="H243" s="404">
        <f t="shared" si="49"/>
        <v>321858</v>
      </c>
      <c r="I243" s="404">
        <f t="shared" si="49"/>
        <v>58262</v>
      </c>
      <c r="J243" s="404">
        <f t="shared" si="49"/>
        <v>224386</v>
      </c>
      <c r="K243" s="404">
        <f t="shared" si="49"/>
        <v>0</v>
      </c>
      <c r="L243" s="404">
        <f t="shared" si="49"/>
        <v>0</v>
      </c>
      <c r="M243" s="405">
        <f t="shared" si="49"/>
        <v>0</v>
      </c>
    </row>
    <row r="244" spans="1:13" s="102" customFormat="1" ht="22.5" customHeight="1">
      <c r="A244" s="273"/>
      <c r="B244" s="89" t="s">
        <v>6</v>
      </c>
      <c r="C244" s="81" t="s">
        <v>7</v>
      </c>
      <c r="D244" s="201">
        <v>249700</v>
      </c>
      <c r="E244" s="201">
        <v>300633</v>
      </c>
      <c r="F244" s="184">
        <f t="shared" si="45"/>
        <v>1.203976772126552</v>
      </c>
      <c r="G244" s="201">
        <f>E244</f>
        <v>300633</v>
      </c>
      <c r="H244" s="201">
        <f>G244</f>
        <v>300633</v>
      </c>
      <c r="I244" s="407"/>
      <c r="J244" s="408">
        <v>0</v>
      </c>
      <c r="K244" s="406"/>
      <c r="L244" s="406"/>
      <c r="M244" s="409"/>
    </row>
    <row r="245" spans="1:13" s="102" customFormat="1" ht="17.25" customHeight="1">
      <c r="A245" s="273"/>
      <c r="B245" s="89" t="s">
        <v>10</v>
      </c>
      <c r="C245" s="81" t="s">
        <v>11</v>
      </c>
      <c r="D245" s="201">
        <v>21638</v>
      </c>
      <c r="E245" s="201">
        <v>21225</v>
      </c>
      <c r="F245" s="184">
        <f t="shared" si="45"/>
        <v>0.9809132082447546</v>
      </c>
      <c r="G245" s="201">
        <f aca="true" t="shared" si="50" ref="G245:G256">E245</f>
        <v>21225</v>
      </c>
      <c r="H245" s="201">
        <f>G245</f>
        <v>21225</v>
      </c>
      <c r="I245" s="407"/>
      <c r="J245" s="408">
        <v>0</v>
      </c>
      <c r="K245" s="406"/>
      <c r="L245" s="406"/>
      <c r="M245" s="409"/>
    </row>
    <row r="246" spans="1:13" s="102" customFormat="1" ht="15.75" customHeight="1">
      <c r="A246" s="273"/>
      <c r="B246" s="276" t="s">
        <v>60</v>
      </c>
      <c r="C246" s="81" t="s">
        <v>38</v>
      </c>
      <c r="D246" s="201">
        <v>45600</v>
      </c>
      <c r="E246" s="201">
        <v>49979</v>
      </c>
      <c r="F246" s="184">
        <f t="shared" si="45"/>
        <v>1.096030701754386</v>
      </c>
      <c r="G246" s="201">
        <f t="shared" si="50"/>
        <v>49979</v>
      </c>
      <c r="H246" s="201">
        <v>0</v>
      </c>
      <c r="I246" s="407">
        <f>G246</f>
        <v>49979</v>
      </c>
      <c r="J246" s="408">
        <v>0</v>
      </c>
      <c r="K246" s="406"/>
      <c r="L246" s="406"/>
      <c r="M246" s="409"/>
    </row>
    <row r="247" spans="1:13" s="102" customFormat="1" ht="14.25" customHeight="1">
      <c r="A247" s="273"/>
      <c r="B247" s="276" t="s">
        <v>12</v>
      </c>
      <c r="C247" s="81" t="s">
        <v>13</v>
      </c>
      <c r="D247" s="201">
        <v>6500</v>
      </c>
      <c r="E247" s="201">
        <v>8283</v>
      </c>
      <c r="F247" s="184">
        <f t="shared" si="45"/>
        <v>1.2743076923076924</v>
      </c>
      <c r="G247" s="201">
        <f t="shared" si="50"/>
        <v>8283</v>
      </c>
      <c r="H247" s="201">
        <v>0</v>
      </c>
      <c r="I247" s="407">
        <f>G247</f>
        <v>8283</v>
      </c>
      <c r="J247" s="408">
        <v>0</v>
      </c>
      <c r="K247" s="406"/>
      <c r="L247" s="406"/>
      <c r="M247" s="409"/>
    </row>
    <row r="248" spans="1:13" s="102" customFormat="1" ht="14.25" customHeight="1">
      <c r="A248" s="273"/>
      <c r="B248" s="89" t="s">
        <v>14</v>
      </c>
      <c r="C248" s="82" t="s">
        <v>272</v>
      </c>
      <c r="D248" s="201">
        <v>17085</v>
      </c>
      <c r="E248" s="201">
        <v>9000</v>
      </c>
      <c r="F248" s="184">
        <f t="shared" si="45"/>
        <v>0.5267778753292361</v>
      </c>
      <c r="G248" s="201">
        <f t="shared" si="50"/>
        <v>9000</v>
      </c>
      <c r="H248" s="201">
        <v>0</v>
      </c>
      <c r="I248" s="407"/>
      <c r="J248" s="408">
        <v>0</v>
      </c>
      <c r="K248" s="406"/>
      <c r="L248" s="406"/>
      <c r="M248" s="409"/>
    </row>
    <row r="249" spans="1:13" s="102" customFormat="1" ht="14.25" customHeight="1">
      <c r="A249" s="273"/>
      <c r="B249" s="89" t="s">
        <v>16</v>
      </c>
      <c r="C249" s="82" t="s">
        <v>99</v>
      </c>
      <c r="D249" s="201">
        <v>2140</v>
      </c>
      <c r="E249" s="201">
        <v>2300</v>
      </c>
      <c r="F249" s="184">
        <f t="shared" si="45"/>
        <v>1.074766355140187</v>
      </c>
      <c r="G249" s="201">
        <f t="shared" si="50"/>
        <v>2300</v>
      </c>
      <c r="H249" s="201">
        <v>0</v>
      </c>
      <c r="I249" s="407"/>
      <c r="J249" s="408">
        <v>0</v>
      </c>
      <c r="K249" s="406"/>
      <c r="L249" s="406"/>
      <c r="M249" s="409"/>
    </row>
    <row r="250" spans="1:13" s="102" customFormat="1" ht="14.25" customHeight="1">
      <c r="A250" s="273"/>
      <c r="B250" s="89" t="s">
        <v>80</v>
      </c>
      <c r="C250" s="81" t="s">
        <v>81</v>
      </c>
      <c r="D250" s="201">
        <v>0</v>
      </c>
      <c r="E250" s="201">
        <v>1500</v>
      </c>
      <c r="F250" s="184">
        <v>0</v>
      </c>
      <c r="G250" s="201">
        <f t="shared" si="50"/>
        <v>1500</v>
      </c>
      <c r="H250" s="201"/>
      <c r="I250" s="407"/>
      <c r="J250" s="408"/>
      <c r="K250" s="406"/>
      <c r="L250" s="406"/>
      <c r="M250" s="409"/>
    </row>
    <row r="251" spans="1:13" s="102" customFormat="1" ht="15" customHeight="1">
      <c r="A251" s="273"/>
      <c r="B251" s="89" t="s">
        <v>20</v>
      </c>
      <c r="C251" s="82" t="s">
        <v>101</v>
      </c>
      <c r="D251" s="201">
        <v>2818</v>
      </c>
      <c r="E251" s="201">
        <v>2300</v>
      </c>
      <c r="F251" s="184">
        <f t="shared" si="45"/>
        <v>0.8161816891412349</v>
      </c>
      <c r="G251" s="201">
        <f t="shared" si="50"/>
        <v>2300</v>
      </c>
      <c r="H251" s="201">
        <v>0</v>
      </c>
      <c r="I251" s="407"/>
      <c r="J251" s="408">
        <v>0</v>
      </c>
      <c r="K251" s="406"/>
      <c r="L251" s="406"/>
      <c r="M251" s="409"/>
    </row>
    <row r="252" spans="1:13" s="102" customFormat="1" ht="15" customHeight="1">
      <c r="A252" s="273"/>
      <c r="B252" s="89" t="s">
        <v>654</v>
      </c>
      <c r="C252" s="82" t="s">
        <v>655</v>
      </c>
      <c r="D252" s="201"/>
      <c r="E252" s="201">
        <v>500</v>
      </c>
      <c r="F252" s="184">
        <v>0</v>
      </c>
      <c r="G252" s="201">
        <f t="shared" si="50"/>
        <v>500</v>
      </c>
      <c r="H252" s="201"/>
      <c r="I252" s="407"/>
      <c r="J252" s="408"/>
      <c r="K252" s="406"/>
      <c r="L252" s="406"/>
      <c r="M252" s="409"/>
    </row>
    <row r="253" spans="1:13" s="102" customFormat="1" ht="15" customHeight="1">
      <c r="A253" s="273"/>
      <c r="B253" s="89" t="s">
        <v>275</v>
      </c>
      <c r="C253" s="81" t="s">
        <v>279</v>
      </c>
      <c r="D253" s="201">
        <v>594</v>
      </c>
      <c r="E253" s="201">
        <v>650</v>
      </c>
      <c r="F253" s="184">
        <f t="shared" si="45"/>
        <v>1.0942760942760943</v>
      </c>
      <c r="G253" s="201">
        <f t="shared" si="50"/>
        <v>650</v>
      </c>
      <c r="H253" s="201"/>
      <c r="I253" s="407"/>
      <c r="J253" s="408"/>
      <c r="K253" s="406"/>
      <c r="L253" s="406"/>
      <c r="M253" s="409"/>
    </row>
    <row r="254" spans="1:13" s="102" customFormat="1" ht="18.75" customHeight="1">
      <c r="A254" s="273"/>
      <c r="B254" s="89" t="s">
        <v>26</v>
      </c>
      <c r="C254" s="82" t="s">
        <v>27</v>
      </c>
      <c r="D254" s="201">
        <v>16433</v>
      </c>
      <c r="E254" s="201">
        <v>18081</v>
      </c>
      <c r="F254" s="184">
        <f t="shared" si="45"/>
        <v>1.1002860098582121</v>
      </c>
      <c r="G254" s="201">
        <f t="shared" si="50"/>
        <v>18081</v>
      </c>
      <c r="H254" s="201">
        <v>0</v>
      </c>
      <c r="I254" s="407"/>
      <c r="J254" s="408">
        <v>0</v>
      </c>
      <c r="K254" s="406"/>
      <c r="L254" s="406"/>
      <c r="M254" s="409"/>
    </row>
    <row r="255" spans="1:13" s="102" customFormat="1" ht="18.75" customHeight="1">
      <c r="A255" s="273"/>
      <c r="B255" s="89" t="s">
        <v>277</v>
      </c>
      <c r="C255" s="81" t="s">
        <v>281</v>
      </c>
      <c r="D255" s="201">
        <v>2000</v>
      </c>
      <c r="E255" s="201">
        <v>2000</v>
      </c>
      <c r="F255" s="184">
        <v>0</v>
      </c>
      <c r="G255" s="201">
        <f t="shared" si="50"/>
        <v>2000</v>
      </c>
      <c r="H255" s="201"/>
      <c r="I255" s="407"/>
      <c r="J255" s="408"/>
      <c r="K255" s="406"/>
      <c r="L255" s="406"/>
      <c r="M255" s="409"/>
    </row>
    <row r="256" spans="1:13" s="102" customFormat="1" ht="31.5" customHeight="1">
      <c r="A256" s="273"/>
      <c r="B256" s="89" t="s">
        <v>136</v>
      </c>
      <c r="C256" s="81" t="s">
        <v>760</v>
      </c>
      <c r="D256" s="201">
        <v>239724</v>
      </c>
      <c r="E256" s="201">
        <v>224386</v>
      </c>
      <c r="F256" s="184">
        <f t="shared" si="45"/>
        <v>0.936018087467254</v>
      </c>
      <c r="G256" s="201">
        <f t="shared" si="50"/>
        <v>224386</v>
      </c>
      <c r="H256" s="201">
        <v>0</v>
      </c>
      <c r="I256" s="407"/>
      <c r="J256" s="408">
        <f>G256</f>
        <v>224386</v>
      </c>
      <c r="K256" s="406"/>
      <c r="L256" s="406"/>
      <c r="M256" s="409"/>
    </row>
    <row r="257" spans="1:13" s="102" customFormat="1" ht="15" customHeight="1">
      <c r="A257" s="270" t="s">
        <v>142</v>
      </c>
      <c r="B257" s="271"/>
      <c r="C257" s="169" t="s">
        <v>143</v>
      </c>
      <c r="D257" s="404">
        <f>SUM(D258:D280)</f>
        <v>2164868</v>
      </c>
      <c r="E257" s="404">
        <f>SUM(E258:E280)</f>
        <v>2250922</v>
      </c>
      <c r="F257" s="426">
        <f t="shared" si="45"/>
        <v>1.0397502295751981</v>
      </c>
      <c r="G257" s="404">
        <f aca="true" t="shared" si="51" ref="G257:M257">SUM(G258:G280)</f>
        <v>2250922</v>
      </c>
      <c r="H257" s="404">
        <f t="shared" si="51"/>
        <v>1437030</v>
      </c>
      <c r="I257" s="404">
        <f t="shared" si="51"/>
        <v>249434</v>
      </c>
      <c r="J257" s="404">
        <f t="shared" si="51"/>
        <v>280343</v>
      </c>
      <c r="K257" s="404">
        <f t="shared" si="51"/>
        <v>0</v>
      </c>
      <c r="L257" s="404">
        <f t="shared" si="51"/>
        <v>0</v>
      </c>
      <c r="M257" s="405">
        <f t="shared" si="51"/>
        <v>0</v>
      </c>
    </row>
    <row r="258" spans="1:13" s="180" customFormat="1" ht="17.25" customHeight="1">
      <c r="A258" s="267"/>
      <c r="B258" s="89" t="s">
        <v>790</v>
      </c>
      <c r="C258" s="171" t="s">
        <v>144</v>
      </c>
      <c r="D258" s="413">
        <v>9000</v>
      </c>
      <c r="E258" s="413">
        <v>5000</v>
      </c>
      <c r="F258" s="184">
        <f t="shared" si="45"/>
        <v>0.5555555555555556</v>
      </c>
      <c r="G258" s="413">
        <f>E258</f>
        <v>5000</v>
      </c>
      <c r="H258" s="413"/>
      <c r="I258" s="407"/>
      <c r="J258" s="408"/>
      <c r="K258" s="406"/>
      <c r="L258" s="406"/>
      <c r="M258" s="409"/>
    </row>
    <row r="259" spans="1:13" s="102" customFormat="1" ht="15" customHeight="1">
      <c r="A259" s="267"/>
      <c r="B259" s="89" t="s">
        <v>6</v>
      </c>
      <c r="C259" s="81" t="s">
        <v>352</v>
      </c>
      <c r="D259" s="201">
        <v>1226593</v>
      </c>
      <c r="E259" s="201">
        <v>1335343</v>
      </c>
      <c r="F259" s="184">
        <f t="shared" si="45"/>
        <v>1.0886602157357819</v>
      </c>
      <c r="G259" s="413">
        <f aca="true" t="shared" si="52" ref="G259:G285">E259</f>
        <v>1335343</v>
      </c>
      <c r="H259" s="201">
        <f>G259</f>
        <v>1335343</v>
      </c>
      <c r="I259" s="407"/>
      <c r="J259" s="408"/>
      <c r="K259" s="406"/>
      <c r="L259" s="406"/>
      <c r="M259" s="409"/>
    </row>
    <row r="260" spans="1:13" s="102" customFormat="1" ht="14.25" customHeight="1">
      <c r="A260" s="267"/>
      <c r="B260" s="89" t="s">
        <v>10</v>
      </c>
      <c r="C260" s="81" t="s">
        <v>11</v>
      </c>
      <c r="D260" s="201">
        <v>93840</v>
      </c>
      <c r="E260" s="201">
        <v>100587</v>
      </c>
      <c r="F260" s="184">
        <f t="shared" si="45"/>
        <v>1.0718989769820972</v>
      </c>
      <c r="G260" s="413">
        <f t="shared" si="52"/>
        <v>100587</v>
      </c>
      <c r="H260" s="201">
        <f>G260</f>
        <v>100587</v>
      </c>
      <c r="I260" s="407"/>
      <c r="J260" s="408"/>
      <c r="K260" s="406"/>
      <c r="L260" s="406"/>
      <c r="M260" s="409"/>
    </row>
    <row r="261" spans="1:13" s="102" customFormat="1" ht="15" customHeight="1">
      <c r="A261" s="267"/>
      <c r="B261" s="276" t="s">
        <v>60</v>
      </c>
      <c r="C261" s="81" t="s">
        <v>74</v>
      </c>
      <c r="D261" s="201">
        <v>210434</v>
      </c>
      <c r="E261" s="201">
        <v>216768</v>
      </c>
      <c r="F261" s="184">
        <f t="shared" si="45"/>
        <v>1.0300996987178879</v>
      </c>
      <c r="G261" s="413">
        <f t="shared" si="52"/>
        <v>216768</v>
      </c>
      <c r="H261" s="201"/>
      <c r="I261" s="407">
        <f>G261</f>
        <v>216768</v>
      </c>
      <c r="J261" s="408"/>
      <c r="K261" s="406"/>
      <c r="L261" s="406"/>
      <c r="M261" s="409"/>
    </row>
    <row r="262" spans="1:13" s="102" customFormat="1" ht="16.5" customHeight="1">
      <c r="A262" s="267"/>
      <c r="B262" s="276" t="s">
        <v>12</v>
      </c>
      <c r="C262" s="81" t="s">
        <v>13</v>
      </c>
      <c r="D262" s="201">
        <v>29914</v>
      </c>
      <c r="E262" s="201">
        <v>32666</v>
      </c>
      <c r="F262" s="184">
        <f t="shared" si="45"/>
        <v>1.091997058233603</v>
      </c>
      <c r="G262" s="413">
        <f t="shared" si="52"/>
        <v>32666</v>
      </c>
      <c r="H262" s="201"/>
      <c r="I262" s="407">
        <f>G262</f>
        <v>32666</v>
      </c>
      <c r="J262" s="408"/>
      <c r="K262" s="406"/>
      <c r="L262" s="406"/>
      <c r="M262" s="409"/>
    </row>
    <row r="263" spans="1:13" s="102" customFormat="1" ht="15.75" customHeight="1">
      <c r="A263" s="267"/>
      <c r="B263" s="89" t="s">
        <v>145</v>
      </c>
      <c r="C263" s="82" t="s">
        <v>273</v>
      </c>
      <c r="D263" s="201">
        <v>5000</v>
      </c>
      <c r="E263" s="201">
        <v>5000</v>
      </c>
      <c r="F263" s="184">
        <f t="shared" si="45"/>
        <v>1</v>
      </c>
      <c r="G263" s="413">
        <f t="shared" si="52"/>
        <v>5000</v>
      </c>
      <c r="H263" s="201"/>
      <c r="I263" s="407"/>
      <c r="J263" s="408"/>
      <c r="K263" s="406"/>
      <c r="L263" s="406"/>
      <c r="M263" s="409"/>
    </row>
    <row r="264" spans="1:13" s="102" customFormat="1" ht="15" customHeight="1">
      <c r="A264" s="267"/>
      <c r="B264" s="88">
        <v>4170</v>
      </c>
      <c r="C264" s="495" t="s">
        <v>653</v>
      </c>
      <c r="D264" s="201">
        <v>1000</v>
      </c>
      <c r="E264" s="201">
        <v>1100</v>
      </c>
      <c r="F264" s="184">
        <f t="shared" si="45"/>
        <v>1.1</v>
      </c>
      <c r="G264" s="413">
        <f t="shared" si="52"/>
        <v>1100</v>
      </c>
      <c r="H264" s="201">
        <f>G264</f>
        <v>1100</v>
      </c>
      <c r="I264" s="407"/>
      <c r="J264" s="408"/>
      <c r="K264" s="406"/>
      <c r="L264" s="406"/>
      <c r="M264" s="409"/>
    </row>
    <row r="265" spans="1:13" s="102" customFormat="1" ht="15" customHeight="1">
      <c r="A265" s="267"/>
      <c r="B265" s="496">
        <v>4210</v>
      </c>
      <c r="C265" s="82" t="s">
        <v>15</v>
      </c>
      <c r="D265" s="201">
        <v>106361</v>
      </c>
      <c r="E265" s="201">
        <v>85000</v>
      </c>
      <c r="F265" s="184">
        <f t="shared" si="45"/>
        <v>0.7991651075112118</v>
      </c>
      <c r="G265" s="413">
        <f t="shared" si="52"/>
        <v>85000</v>
      </c>
      <c r="H265" s="201"/>
      <c r="I265" s="407"/>
      <c r="J265" s="408"/>
      <c r="K265" s="406"/>
      <c r="L265" s="406"/>
      <c r="M265" s="409"/>
    </row>
    <row r="266" spans="1:13" s="102" customFormat="1" ht="15" customHeight="1">
      <c r="A266" s="267"/>
      <c r="B266" s="88">
        <v>4240</v>
      </c>
      <c r="C266" s="82" t="s">
        <v>274</v>
      </c>
      <c r="D266" s="201">
        <v>6442</v>
      </c>
      <c r="E266" s="201">
        <v>7000</v>
      </c>
      <c r="F266" s="184">
        <f t="shared" si="45"/>
        <v>1.0866190624029803</v>
      </c>
      <c r="G266" s="413">
        <f t="shared" si="52"/>
        <v>7000</v>
      </c>
      <c r="H266" s="201"/>
      <c r="I266" s="407"/>
      <c r="J266" s="408"/>
      <c r="K266" s="406"/>
      <c r="L266" s="406"/>
      <c r="M266" s="409"/>
    </row>
    <row r="267" spans="1:13" s="102" customFormat="1" ht="15.75" customHeight="1">
      <c r="A267" s="267"/>
      <c r="B267" s="89" t="s">
        <v>16</v>
      </c>
      <c r="C267" s="82" t="s">
        <v>99</v>
      </c>
      <c r="D267" s="201">
        <v>32404</v>
      </c>
      <c r="E267" s="201">
        <v>34348</v>
      </c>
      <c r="F267" s="184">
        <f t="shared" si="45"/>
        <v>1.0599925935069745</v>
      </c>
      <c r="G267" s="413">
        <f t="shared" si="52"/>
        <v>34348</v>
      </c>
      <c r="H267" s="201"/>
      <c r="I267" s="407"/>
      <c r="J267" s="408"/>
      <c r="K267" s="406"/>
      <c r="L267" s="406"/>
      <c r="M267" s="409"/>
    </row>
    <row r="268" spans="1:13" s="102" customFormat="1" ht="18" customHeight="1">
      <c r="A268" s="267"/>
      <c r="B268" s="89" t="s">
        <v>18</v>
      </c>
      <c r="C268" s="82" t="s">
        <v>100</v>
      </c>
      <c r="D268" s="201">
        <v>28524</v>
      </c>
      <c r="E268" s="201">
        <v>0</v>
      </c>
      <c r="F268" s="184">
        <f t="shared" si="45"/>
        <v>0</v>
      </c>
      <c r="G268" s="413">
        <f t="shared" si="52"/>
        <v>0</v>
      </c>
      <c r="H268" s="201"/>
      <c r="I268" s="407"/>
      <c r="J268" s="408"/>
      <c r="K268" s="406"/>
      <c r="L268" s="406"/>
      <c r="M268" s="409"/>
    </row>
    <row r="269" spans="1:13" s="102" customFormat="1" ht="18" customHeight="1">
      <c r="A269" s="267"/>
      <c r="B269" s="89" t="s">
        <v>80</v>
      </c>
      <c r="C269" s="82" t="s">
        <v>81</v>
      </c>
      <c r="D269" s="201">
        <v>3800</v>
      </c>
      <c r="E269" s="201">
        <v>2400</v>
      </c>
      <c r="F269" s="184">
        <f t="shared" si="45"/>
        <v>0.631578947368421</v>
      </c>
      <c r="G269" s="413">
        <f t="shared" si="52"/>
        <v>2400</v>
      </c>
      <c r="H269" s="201"/>
      <c r="I269" s="407"/>
      <c r="J269" s="408"/>
      <c r="K269" s="406"/>
      <c r="L269" s="406"/>
      <c r="M269" s="409"/>
    </row>
    <row r="270" spans="1:13" s="102" customFormat="1" ht="16.5" customHeight="1">
      <c r="A270" s="267"/>
      <c r="B270" s="89" t="s">
        <v>20</v>
      </c>
      <c r="C270" s="82" t="s">
        <v>101</v>
      </c>
      <c r="D270" s="201">
        <v>25461</v>
      </c>
      <c r="E270" s="201">
        <v>27000</v>
      </c>
      <c r="F270" s="184">
        <f t="shared" si="45"/>
        <v>1.0604453870625663</v>
      </c>
      <c r="G270" s="413">
        <f t="shared" si="52"/>
        <v>27000</v>
      </c>
      <c r="H270" s="201"/>
      <c r="I270" s="407"/>
      <c r="J270" s="408"/>
      <c r="K270" s="406"/>
      <c r="L270" s="406"/>
      <c r="M270" s="409"/>
    </row>
    <row r="271" spans="1:13" s="102" customFormat="1" ht="16.5" customHeight="1">
      <c r="A271" s="267"/>
      <c r="B271" s="89" t="s">
        <v>654</v>
      </c>
      <c r="C271" s="82" t="s">
        <v>655</v>
      </c>
      <c r="D271" s="201">
        <v>3700</v>
      </c>
      <c r="E271" s="201">
        <v>3920</v>
      </c>
      <c r="F271" s="184">
        <f t="shared" si="45"/>
        <v>1.0594594594594595</v>
      </c>
      <c r="G271" s="413">
        <f t="shared" si="52"/>
        <v>3920</v>
      </c>
      <c r="H271" s="201"/>
      <c r="I271" s="407"/>
      <c r="J271" s="408"/>
      <c r="K271" s="406"/>
      <c r="L271" s="406"/>
      <c r="M271" s="409"/>
    </row>
    <row r="272" spans="1:13" s="102" customFormat="1" ht="16.5" customHeight="1">
      <c r="A272" s="267"/>
      <c r="B272" s="89" t="s">
        <v>275</v>
      </c>
      <c r="C272" s="81" t="s">
        <v>279</v>
      </c>
      <c r="D272" s="201">
        <v>5624</v>
      </c>
      <c r="E272" s="201">
        <v>5760</v>
      </c>
      <c r="F272" s="184">
        <f t="shared" si="45"/>
        <v>1.0241820768136558</v>
      </c>
      <c r="G272" s="413">
        <f t="shared" si="52"/>
        <v>5760</v>
      </c>
      <c r="H272" s="201"/>
      <c r="I272" s="407"/>
      <c r="J272" s="408"/>
      <c r="K272" s="406"/>
      <c r="L272" s="406"/>
      <c r="M272" s="409"/>
    </row>
    <row r="273" spans="1:13" s="102" customFormat="1" ht="17.25" customHeight="1">
      <c r="A273" s="267"/>
      <c r="B273" s="89" t="s">
        <v>22</v>
      </c>
      <c r="C273" s="82" t="s">
        <v>23</v>
      </c>
      <c r="D273" s="201">
        <v>4974</v>
      </c>
      <c r="E273" s="201">
        <v>5200</v>
      </c>
      <c r="F273" s="184">
        <f t="shared" si="45"/>
        <v>1.045436268596703</v>
      </c>
      <c r="G273" s="413">
        <f t="shared" si="52"/>
        <v>5200</v>
      </c>
      <c r="H273" s="201"/>
      <c r="I273" s="407"/>
      <c r="J273" s="408"/>
      <c r="K273" s="406"/>
      <c r="L273" s="406"/>
      <c r="M273" s="409"/>
    </row>
    <row r="274" spans="1:13" s="102" customFormat="1" ht="18.75" customHeight="1">
      <c r="A274" s="267"/>
      <c r="B274" s="89" t="s">
        <v>26</v>
      </c>
      <c r="C274" s="82" t="s">
        <v>27</v>
      </c>
      <c r="D274" s="201">
        <v>77210</v>
      </c>
      <c r="E274" s="201">
        <v>84487</v>
      </c>
      <c r="F274" s="184">
        <f t="shared" si="45"/>
        <v>1.0942494495531667</v>
      </c>
      <c r="G274" s="413">
        <f t="shared" si="52"/>
        <v>84487</v>
      </c>
      <c r="H274" s="201"/>
      <c r="I274" s="407"/>
      <c r="J274" s="408"/>
      <c r="K274" s="406"/>
      <c r="L274" s="406"/>
      <c r="M274" s="409"/>
    </row>
    <row r="275" spans="1:13" s="102" customFormat="1" ht="18.75" customHeight="1">
      <c r="A275" s="267"/>
      <c r="B275" s="89" t="s">
        <v>42</v>
      </c>
      <c r="C275" s="82" t="s">
        <v>43</v>
      </c>
      <c r="D275" s="201">
        <v>639</v>
      </c>
      <c r="E275" s="201">
        <v>700</v>
      </c>
      <c r="F275" s="184">
        <f t="shared" si="45"/>
        <v>1.0954616588419406</v>
      </c>
      <c r="G275" s="413">
        <f t="shared" si="52"/>
        <v>700</v>
      </c>
      <c r="H275" s="201"/>
      <c r="I275" s="407"/>
      <c r="J275" s="408"/>
      <c r="K275" s="406"/>
      <c r="L275" s="406"/>
      <c r="M275" s="409"/>
    </row>
    <row r="276" spans="1:13" s="102" customFormat="1" ht="15" customHeight="1">
      <c r="A276" s="267"/>
      <c r="B276" s="89" t="s">
        <v>104</v>
      </c>
      <c r="C276" s="82" t="s">
        <v>295</v>
      </c>
      <c r="D276" s="201">
        <v>16988</v>
      </c>
      <c r="E276" s="201">
        <v>10000</v>
      </c>
      <c r="F276" s="184">
        <f t="shared" si="45"/>
        <v>0.588650812338121</v>
      </c>
      <c r="G276" s="413">
        <f t="shared" si="52"/>
        <v>10000</v>
      </c>
      <c r="H276" s="201"/>
      <c r="I276" s="407"/>
      <c r="J276" s="408"/>
      <c r="K276" s="406"/>
      <c r="L276" s="406"/>
      <c r="M276" s="409"/>
    </row>
    <row r="277" spans="1:13" s="102" customFormat="1" ht="16.5" customHeight="1">
      <c r="A277" s="267"/>
      <c r="B277" s="89" t="s">
        <v>276</v>
      </c>
      <c r="C277" s="81" t="s">
        <v>834</v>
      </c>
      <c r="D277" s="201">
        <v>6000</v>
      </c>
      <c r="E277" s="201">
        <v>2000</v>
      </c>
      <c r="F277" s="184">
        <f t="shared" si="45"/>
        <v>0.3333333333333333</v>
      </c>
      <c r="G277" s="413">
        <f t="shared" si="52"/>
        <v>2000</v>
      </c>
      <c r="H277" s="201"/>
      <c r="I277" s="407"/>
      <c r="J277" s="408"/>
      <c r="K277" s="406"/>
      <c r="L277" s="406"/>
      <c r="M277" s="409"/>
    </row>
    <row r="278" spans="1:13" s="102" customFormat="1" ht="18.75" customHeight="1">
      <c r="A278" s="267"/>
      <c r="B278" s="89" t="s">
        <v>277</v>
      </c>
      <c r="C278" s="81" t="s">
        <v>281</v>
      </c>
      <c r="D278" s="201">
        <v>2281</v>
      </c>
      <c r="E278" s="201">
        <v>2300</v>
      </c>
      <c r="F278" s="184">
        <f t="shared" si="45"/>
        <v>1.0083296799649277</v>
      </c>
      <c r="G278" s="413">
        <f t="shared" si="52"/>
        <v>2300</v>
      </c>
      <c r="H278" s="201"/>
      <c r="I278" s="407"/>
      <c r="J278" s="408"/>
      <c r="K278" s="406"/>
      <c r="L278" s="406"/>
      <c r="M278" s="409"/>
    </row>
    <row r="279" spans="1:13" s="102" customFormat="1" ht="18.75" customHeight="1">
      <c r="A279" s="267"/>
      <c r="B279" s="89" t="s">
        <v>278</v>
      </c>
      <c r="C279" s="81" t="s">
        <v>282</v>
      </c>
      <c r="D279" s="201">
        <v>6580</v>
      </c>
      <c r="E279" s="201">
        <v>4000</v>
      </c>
      <c r="F279" s="184">
        <f t="shared" si="45"/>
        <v>0.60790273556231</v>
      </c>
      <c r="G279" s="413">
        <f t="shared" si="52"/>
        <v>4000</v>
      </c>
      <c r="H279" s="201"/>
      <c r="I279" s="407"/>
      <c r="J279" s="408"/>
      <c r="K279" s="406"/>
      <c r="L279" s="406"/>
      <c r="M279" s="409"/>
    </row>
    <row r="280" spans="1:13" s="102" customFormat="1" ht="21.75" customHeight="1">
      <c r="A280" s="267"/>
      <c r="B280" s="89" t="s">
        <v>136</v>
      </c>
      <c r="C280" s="81" t="s">
        <v>147</v>
      </c>
      <c r="D280" s="201">
        <f>D281+D283+D284+D285</f>
        <v>262099</v>
      </c>
      <c r="E280" s="201">
        <f>E281+E283+E284+E285</f>
        <v>280343</v>
      </c>
      <c r="F280" s="184">
        <f t="shared" si="45"/>
        <v>1.0696072857965884</v>
      </c>
      <c r="G280" s="413">
        <f t="shared" si="52"/>
        <v>280343</v>
      </c>
      <c r="H280" s="201"/>
      <c r="I280" s="407"/>
      <c r="J280" s="412">
        <f aca="true" t="shared" si="53" ref="J280:J285">G280</f>
        <v>280343</v>
      </c>
      <c r="K280" s="406"/>
      <c r="L280" s="406"/>
      <c r="M280" s="409"/>
    </row>
    <row r="281" spans="1:13" s="102" customFormat="1" ht="13.5" customHeight="1">
      <c r="A281" s="267"/>
      <c r="B281" s="89"/>
      <c r="C281" s="82" t="s">
        <v>148</v>
      </c>
      <c r="D281" s="201">
        <v>27641</v>
      </c>
      <c r="E281" s="201">
        <v>41012</v>
      </c>
      <c r="F281" s="184">
        <f t="shared" si="45"/>
        <v>1.4837379255453855</v>
      </c>
      <c r="G281" s="413">
        <f t="shared" si="52"/>
        <v>41012</v>
      </c>
      <c r="H281" s="201"/>
      <c r="I281" s="407"/>
      <c r="J281" s="412">
        <f t="shared" si="53"/>
        <v>41012</v>
      </c>
      <c r="K281" s="406"/>
      <c r="L281" s="406"/>
      <c r="M281" s="409"/>
    </row>
    <row r="282" spans="1:13" s="102" customFormat="1" ht="13.5" customHeight="1" hidden="1">
      <c r="A282" s="267"/>
      <c r="B282" s="82"/>
      <c r="C282" s="82" t="s">
        <v>149</v>
      </c>
      <c r="D282" s="201">
        <v>77515</v>
      </c>
      <c r="E282" s="201">
        <v>0</v>
      </c>
      <c r="F282" s="184">
        <f t="shared" si="45"/>
        <v>0</v>
      </c>
      <c r="G282" s="413">
        <f t="shared" si="52"/>
        <v>0</v>
      </c>
      <c r="H282" s="201">
        <v>0</v>
      </c>
      <c r="I282" s="407"/>
      <c r="J282" s="412">
        <f t="shared" si="53"/>
        <v>0</v>
      </c>
      <c r="K282" s="406"/>
      <c r="L282" s="406"/>
      <c r="M282" s="409"/>
    </row>
    <row r="283" spans="1:13" s="102" customFormat="1" ht="13.5" customHeight="1">
      <c r="A283" s="267"/>
      <c r="B283" s="82"/>
      <c r="C283" s="82" t="s">
        <v>288</v>
      </c>
      <c r="D283" s="201">
        <v>10905</v>
      </c>
      <c r="E283" s="201">
        <v>11897</v>
      </c>
      <c r="F283" s="184">
        <v>0</v>
      </c>
      <c r="G283" s="413">
        <f t="shared" si="52"/>
        <v>11897</v>
      </c>
      <c r="H283" s="201"/>
      <c r="I283" s="407"/>
      <c r="J283" s="412">
        <f t="shared" si="53"/>
        <v>11897</v>
      </c>
      <c r="K283" s="406"/>
      <c r="L283" s="406"/>
      <c r="M283" s="409"/>
    </row>
    <row r="284" spans="1:13" s="102" customFormat="1" ht="13.5" customHeight="1">
      <c r="A284" s="267"/>
      <c r="B284" s="82"/>
      <c r="C284" s="82" t="s">
        <v>289</v>
      </c>
      <c r="D284" s="201">
        <v>17089</v>
      </c>
      <c r="E284" s="201">
        <v>27359</v>
      </c>
      <c r="F284" s="184">
        <v>0</v>
      </c>
      <c r="G284" s="413">
        <f t="shared" si="52"/>
        <v>27359</v>
      </c>
      <c r="H284" s="201"/>
      <c r="I284" s="407"/>
      <c r="J284" s="412">
        <f t="shared" si="53"/>
        <v>27359</v>
      </c>
      <c r="K284" s="406"/>
      <c r="L284" s="406"/>
      <c r="M284" s="409"/>
    </row>
    <row r="285" spans="1:13" s="102" customFormat="1" ht="13.5" customHeight="1">
      <c r="A285" s="267"/>
      <c r="B285" s="82"/>
      <c r="C285" s="82" t="s">
        <v>287</v>
      </c>
      <c r="D285" s="201">
        <v>206464</v>
      </c>
      <c r="E285" s="201">
        <v>200075</v>
      </c>
      <c r="F285" s="184">
        <f t="shared" si="45"/>
        <v>0.9690551379417235</v>
      </c>
      <c r="G285" s="413">
        <f t="shared" si="52"/>
        <v>200075</v>
      </c>
      <c r="H285" s="201"/>
      <c r="I285" s="407"/>
      <c r="J285" s="412">
        <f t="shared" si="53"/>
        <v>200075</v>
      </c>
      <c r="K285" s="406"/>
      <c r="L285" s="406"/>
      <c r="M285" s="409"/>
    </row>
    <row r="286" spans="1:13" s="102" customFormat="1" ht="18.75" customHeight="1">
      <c r="A286" s="265" t="s">
        <v>761</v>
      </c>
      <c r="B286" s="182"/>
      <c r="C286" s="169" t="s">
        <v>762</v>
      </c>
      <c r="D286" s="404">
        <f>SUM(D287:D295)</f>
        <v>1054197</v>
      </c>
      <c r="E286" s="404">
        <f>SUM(E287:E295)</f>
        <v>827874</v>
      </c>
      <c r="F286" s="426">
        <f t="shared" si="45"/>
        <v>0.7853124226306848</v>
      </c>
      <c r="G286" s="404">
        <f aca="true" t="shared" si="54" ref="G286:M286">SUM(G287:G295)</f>
        <v>827874</v>
      </c>
      <c r="H286" s="404">
        <f t="shared" si="54"/>
        <v>645232</v>
      </c>
      <c r="I286" s="404">
        <f t="shared" si="54"/>
        <v>113099</v>
      </c>
      <c r="J286" s="404">
        <f t="shared" si="54"/>
        <v>0</v>
      </c>
      <c r="K286" s="404">
        <f t="shared" si="54"/>
        <v>0</v>
      </c>
      <c r="L286" s="404">
        <f t="shared" si="54"/>
        <v>0</v>
      </c>
      <c r="M286" s="405">
        <f t="shared" si="54"/>
        <v>0</v>
      </c>
    </row>
    <row r="287" spans="1:13" s="102" customFormat="1" ht="16.5" customHeight="1">
      <c r="A287" s="267"/>
      <c r="B287" s="82">
        <v>4010</v>
      </c>
      <c r="C287" s="81" t="s">
        <v>352</v>
      </c>
      <c r="D287" s="201">
        <v>765739</v>
      </c>
      <c r="E287" s="201">
        <v>585215</v>
      </c>
      <c r="F287" s="184">
        <f t="shared" si="45"/>
        <v>0.7642486539147151</v>
      </c>
      <c r="G287" s="201">
        <f>E287</f>
        <v>585215</v>
      </c>
      <c r="H287" s="201">
        <f>G287</f>
        <v>585215</v>
      </c>
      <c r="I287" s="407"/>
      <c r="J287" s="408"/>
      <c r="K287" s="406"/>
      <c r="L287" s="406"/>
      <c r="M287" s="409"/>
    </row>
    <row r="288" spans="1:13" s="102" customFormat="1" ht="16.5" customHeight="1">
      <c r="A288" s="267"/>
      <c r="B288" s="82">
        <v>4040</v>
      </c>
      <c r="C288" s="81" t="s">
        <v>11</v>
      </c>
      <c r="D288" s="201">
        <v>55976</v>
      </c>
      <c r="E288" s="201">
        <v>60017</v>
      </c>
      <c r="F288" s="184">
        <f t="shared" si="45"/>
        <v>1.072191653565814</v>
      </c>
      <c r="G288" s="201">
        <f aca="true" t="shared" si="55" ref="G288:G295">E288</f>
        <v>60017</v>
      </c>
      <c r="H288" s="201">
        <f>G288</f>
        <v>60017</v>
      </c>
      <c r="I288" s="407"/>
      <c r="J288" s="408"/>
      <c r="K288" s="406"/>
      <c r="L288" s="406"/>
      <c r="M288" s="409"/>
    </row>
    <row r="289" spans="1:13" s="102" customFormat="1" ht="13.5" customHeight="1">
      <c r="A289" s="267"/>
      <c r="B289" s="82">
        <v>4110</v>
      </c>
      <c r="C289" s="81" t="s">
        <v>74</v>
      </c>
      <c r="D289" s="201">
        <v>132915</v>
      </c>
      <c r="E289" s="201">
        <v>98034</v>
      </c>
      <c r="F289" s="184">
        <f aca="true" t="shared" si="56" ref="F289:F352">E289/D289</f>
        <v>0.737569123123801</v>
      </c>
      <c r="G289" s="201">
        <f t="shared" si="55"/>
        <v>98034</v>
      </c>
      <c r="H289" s="201"/>
      <c r="I289" s="407">
        <f>G289</f>
        <v>98034</v>
      </c>
      <c r="J289" s="408"/>
      <c r="K289" s="406"/>
      <c r="L289" s="406"/>
      <c r="M289" s="409"/>
    </row>
    <row r="290" spans="1:13" s="102" customFormat="1" ht="13.5" customHeight="1">
      <c r="A290" s="267"/>
      <c r="B290" s="82">
        <v>4120</v>
      </c>
      <c r="C290" s="81" t="s">
        <v>13</v>
      </c>
      <c r="D290" s="201">
        <v>18758</v>
      </c>
      <c r="E290" s="201">
        <v>15065</v>
      </c>
      <c r="F290" s="184">
        <f t="shared" si="56"/>
        <v>0.8031240004264847</v>
      </c>
      <c r="G290" s="201">
        <f t="shared" si="55"/>
        <v>15065</v>
      </c>
      <c r="H290" s="201"/>
      <c r="I290" s="407">
        <f>G290</f>
        <v>15065</v>
      </c>
      <c r="J290" s="408"/>
      <c r="K290" s="406"/>
      <c r="L290" s="406"/>
      <c r="M290" s="409"/>
    </row>
    <row r="291" spans="1:13" s="102" customFormat="1" ht="13.5" customHeight="1">
      <c r="A291" s="267"/>
      <c r="B291" s="82">
        <v>4210</v>
      </c>
      <c r="C291" s="82" t="s">
        <v>41</v>
      </c>
      <c r="D291" s="201">
        <v>2080</v>
      </c>
      <c r="E291" s="201">
        <v>2200</v>
      </c>
      <c r="F291" s="184">
        <f t="shared" si="56"/>
        <v>1.0576923076923077</v>
      </c>
      <c r="G291" s="201">
        <f t="shared" si="55"/>
        <v>2200</v>
      </c>
      <c r="H291" s="201"/>
      <c r="I291" s="407"/>
      <c r="J291" s="408"/>
      <c r="K291" s="406"/>
      <c r="L291" s="406"/>
      <c r="M291" s="409"/>
    </row>
    <row r="292" spans="1:13" s="102" customFormat="1" ht="13.5" customHeight="1">
      <c r="A292" s="267"/>
      <c r="B292" s="82">
        <v>4260</v>
      </c>
      <c r="C292" s="82" t="s">
        <v>99</v>
      </c>
      <c r="D292" s="201">
        <v>17527</v>
      </c>
      <c r="E292" s="201">
        <v>18000</v>
      </c>
      <c r="F292" s="184">
        <f t="shared" si="56"/>
        <v>1.0269869344440006</v>
      </c>
      <c r="G292" s="201">
        <f t="shared" si="55"/>
        <v>18000</v>
      </c>
      <c r="H292" s="201"/>
      <c r="I292" s="407"/>
      <c r="J292" s="408"/>
      <c r="K292" s="406"/>
      <c r="L292" s="406"/>
      <c r="M292" s="409"/>
    </row>
    <row r="293" spans="1:13" s="102" customFormat="1" ht="13.5" customHeight="1">
      <c r="A293" s="267"/>
      <c r="B293" s="82">
        <v>4300</v>
      </c>
      <c r="C293" s="82" t="s">
        <v>21</v>
      </c>
      <c r="D293" s="201">
        <v>8524</v>
      </c>
      <c r="E293" s="201">
        <v>8600</v>
      </c>
      <c r="F293" s="184">
        <f t="shared" si="56"/>
        <v>1.008916001877053</v>
      </c>
      <c r="G293" s="201">
        <f t="shared" si="55"/>
        <v>8600</v>
      </c>
      <c r="H293" s="201"/>
      <c r="I293" s="407"/>
      <c r="J293" s="408"/>
      <c r="K293" s="406"/>
      <c r="L293" s="406"/>
      <c r="M293" s="409"/>
    </row>
    <row r="294" spans="1:13" s="102" customFormat="1" ht="13.5" customHeight="1">
      <c r="A294" s="267"/>
      <c r="B294" s="82">
        <v>4370</v>
      </c>
      <c r="C294" s="81" t="s">
        <v>279</v>
      </c>
      <c r="D294" s="201">
        <v>1920</v>
      </c>
      <c r="E294" s="201">
        <v>1800</v>
      </c>
      <c r="F294" s="184">
        <f t="shared" si="56"/>
        <v>0.9375</v>
      </c>
      <c r="G294" s="201">
        <f t="shared" si="55"/>
        <v>1800</v>
      </c>
      <c r="H294" s="201"/>
      <c r="I294" s="407"/>
      <c r="J294" s="408"/>
      <c r="K294" s="406"/>
      <c r="L294" s="406"/>
      <c r="M294" s="409"/>
    </row>
    <row r="295" spans="1:13" s="102" customFormat="1" ht="13.5" customHeight="1">
      <c r="A295" s="267"/>
      <c r="B295" s="82">
        <v>4440</v>
      </c>
      <c r="C295" s="82" t="s">
        <v>27</v>
      </c>
      <c r="D295" s="201">
        <v>50758</v>
      </c>
      <c r="E295" s="201">
        <v>38943</v>
      </c>
      <c r="F295" s="184">
        <f t="shared" si="56"/>
        <v>0.7672288112218764</v>
      </c>
      <c r="G295" s="201">
        <f t="shared" si="55"/>
        <v>38943</v>
      </c>
      <c r="H295" s="201"/>
      <c r="I295" s="407"/>
      <c r="J295" s="408"/>
      <c r="K295" s="406"/>
      <c r="L295" s="406"/>
      <c r="M295" s="409"/>
    </row>
    <row r="296" spans="1:13" s="102" customFormat="1" ht="18.75" customHeight="1">
      <c r="A296" s="265" t="s">
        <v>187</v>
      </c>
      <c r="B296" s="266"/>
      <c r="C296" s="169" t="s">
        <v>188</v>
      </c>
      <c r="D296" s="404">
        <f>SUM(D297:D322)</f>
        <v>4974147</v>
      </c>
      <c r="E296" s="404">
        <f>SUM(E297:E322)</f>
        <v>4674673</v>
      </c>
      <c r="F296" s="426">
        <f t="shared" si="56"/>
        <v>0.9397938983307088</v>
      </c>
      <c r="G296" s="404">
        <f aca="true" t="shared" si="57" ref="G296:M296">SUM(G297:G322)</f>
        <v>4674673</v>
      </c>
      <c r="H296" s="404">
        <f t="shared" si="57"/>
        <v>3056853</v>
      </c>
      <c r="I296" s="404">
        <f t="shared" si="57"/>
        <v>535959</v>
      </c>
      <c r="J296" s="404">
        <f t="shared" si="57"/>
        <v>138562</v>
      </c>
      <c r="K296" s="404">
        <f t="shared" si="57"/>
        <v>0</v>
      </c>
      <c r="L296" s="404">
        <f t="shared" si="57"/>
        <v>0</v>
      </c>
      <c r="M296" s="405">
        <f t="shared" si="57"/>
        <v>0</v>
      </c>
    </row>
    <row r="297" spans="1:13" s="102" customFormat="1" ht="18" customHeight="1">
      <c r="A297" s="267"/>
      <c r="B297" s="89" t="s">
        <v>790</v>
      </c>
      <c r="C297" s="81" t="s">
        <v>189</v>
      </c>
      <c r="D297" s="201">
        <v>10983</v>
      </c>
      <c r="E297" s="201">
        <v>1000</v>
      </c>
      <c r="F297" s="184">
        <f t="shared" si="56"/>
        <v>0.09104980424292088</v>
      </c>
      <c r="G297" s="201">
        <f>E297</f>
        <v>1000</v>
      </c>
      <c r="H297" s="201"/>
      <c r="I297" s="407"/>
      <c r="J297" s="408"/>
      <c r="K297" s="406"/>
      <c r="L297" s="406"/>
      <c r="M297" s="409"/>
    </row>
    <row r="298" spans="1:13" s="102" customFormat="1" ht="15.75" customHeight="1">
      <c r="A298" s="267"/>
      <c r="B298" s="89" t="s">
        <v>6</v>
      </c>
      <c r="C298" s="81" t="s">
        <v>352</v>
      </c>
      <c r="D298" s="201">
        <v>2638882</v>
      </c>
      <c r="E298" s="201">
        <v>2827233</v>
      </c>
      <c r="F298" s="184">
        <f t="shared" si="56"/>
        <v>1.0713753021165782</v>
      </c>
      <c r="G298" s="201">
        <f aca="true" t="shared" si="58" ref="G298:G324">E298</f>
        <v>2827233</v>
      </c>
      <c r="H298" s="201">
        <f>G298</f>
        <v>2827233</v>
      </c>
      <c r="I298" s="407"/>
      <c r="J298" s="408"/>
      <c r="K298" s="406"/>
      <c r="L298" s="406"/>
      <c r="M298" s="409"/>
    </row>
    <row r="299" spans="1:13" s="102" customFormat="1" ht="15" customHeight="1">
      <c r="A299" s="267"/>
      <c r="B299" s="89" t="s">
        <v>10</v>
      </c>
      <c r="C299" s="81" t="s">
        <v>11</v>
      </c>
      <c r="D299" s="201">
        <v>229921</v>
      </c>
      <c r="E299" s="201">
        <v>221020</v>
      </c>
      <c r="F299" s="184">
        <f t="shared" si="56"/>
        <v>0.9612867028240135</v>
      </c>
      <c r="G299" s="201">
        <f t="shared" si="58"/>
        <v>221020</v>
      </c>
      <c r="H299" s="201">
        <f>G299</f>
        <v>221020</v>
      </c>
      <c r="I299" s="407"/>
      <c r="J299" s="408"/>
      <c r="K299" s="406"/>
      <c r="L299" s="406"/>
      <c r="M299" s="409"/>
    </row>
    <row r="300" spans="1:13" s="102" customFormat="1" ht="12.75" customHeight="1">
      <c r="A300" s="267"/>
      <c r="B300" s="276" t="s">
        <v>60</v>
      </c>
      <c r="C300" s="81" t="s">
        <v>74</v>
      </c>
      <c r="D300" s="201">
        <v>473003</v>
      </c>
      <c r="E300" s="201">
        <v>463762</v>
      </c>
      <c r="F300" s="184">
        <f t="shared" si="56"/>
        <v>0.9804631260266848</v>
      </c>
      <c r="G300" s="201">
        <f t="shared" si="58"/>
        <v>463762</v>
      </c>
      <c r="H300" s="201"/>
      <c r="I300" s="407">
        <f>G300</f>
        <v>463762</v>
      </c>
      <c r="J300" s="408"/>
      <c r="K300" s="406"/>
      <c r="L300" s="406"/>
      <c r="M300" s="409"/>
    </row>
    <row r="301" spans="1:13" s="102" customFormat="1" ht="15" customHeight="1">
      <c r="A301" s="267"/>
      <c r="B301" s="276" t="s">
        <v>12</v>
      </c>
      <c r="C301" s="81" t="s">
        <v>13</v>
      </c>
      <c r="D301" s="201">
        <v>67658</v>
      </c>
      <c r="E301" s="201">
        <v>72197</v>
      </c>
      <c r="F301" s="184">
        <f t="shared" si="56"/>
        <v>1.0670874102101746</v>
      </c>
      <c r="G301" s="201">
        <f t="shared" si="58"/>
        <v>72197</v>
      </c>
      <c r="H301" s="201"/>
      <c r="I301" s="407">
        <f>G301</f>
        <v>72197</v>
      </c>
      <c r="J301" s="408"/>
      <c r="K301" s="406"/>
      <c r="L301" s="406"/>
      <c r="M301" s="409"/>
    </row>
    <row r="302" spans="1:13" s="102" customFormat="1" ht="14.25" customHeight="1">
      <c r="A302" s="267"/>
      <c r="B302" s="89" t="s">
        <v>145</v>
      </c>
      <c r="C302" s="81" t="s">
        <v>190</v>
      </c>
      <c r="D302" s="201">
        <v>28000</v>
      </c>
      <c r="E302" s="201">
        <v>12000</v>
      </c>
      <c r="F302" s="184">
        <f t="shared" si="56"/>
        <v>0.42857142857142855</v>
      </c>
      <c r="G302" s="201">
        <f t="shared" si="58"/>
        <v>12000</v>
      </c>
      <c r="H302" s="201"/>
      <c r="I302" s="407"/>
      <c r="J302" s="408"/>
      <c r="K302" s="406"/>
      <c r="L302" s="406"/>
      <c r="M302" s="409"/>
    </row>
    <row r="303" spans="1:13" s="102" customFormat="1" ht="14.25" customHeight="1">
      <c r="A303" s="267"/>
      <c r="B303" s="89" t="s">
        <v>652</v>
      </c>
      <c r="C303" s="81" t="s">
        <v>653</v>
      </c>
      <c r="D303" s="201">
        <v>11760</v>
      </c>
      <c r="E303" s="201">
        <v>8600</v>
      </c>
      <c r="F303" s="184">
        <f t="shared" si="56"/>
        <v>0.7312925170068028</v>
      </c>
      <c r="G303" s="201">
        <f t="shared" si="58"/>
        <v>8600</v>
      </c>
      <c r="H303" s="201">
        <f>G303</f>
        <v>8600</v>
      </c>
      <c r="I303" s="407"/>
      <c r="J303" s="408"/>
      <c r="K303" s="406"/>
      <c r="L303" s="406"/>
      <c r="M303" s="409"/>
    </row>
    <row r="304" spans="1:13" s="102" customFormat="1" ht="15" customHeight="1">
      <c r="A304" s="267"/>
      <c r="B304" s="89" t="s">
        <v>14</v>
      </c>
      <c r="C304" s="82" t="s">
        <v>41</v>
      </c>
      <c r="D304" s="201">
        <v>519622</v>
      </c>
      <c r="E304" s="201">
        <v>505300</v>
      </c>
      <c r="F304" s="184">
        <f t="shared" si="56"/>
        <v>0.9724376566042239</v>
      </c>
      <c r="G304" s="201">
        <f t="shared" si="58"/>
        <v>505300</v>
      </c>
      <c r="H304" s="201"/>
      <c r="I304" s="407"/>
      <c r="J304" s="408"/>
      <c r="K304" s="406"/>
      <c r="L304" s="406"/>
      <c r="M304" s="409"/>
    </row>
    <row r="305" spans="1:13" s="102" customFormat="1" ht="15" customHeight="1">
      <c r="A305" s="267"/>
      <c r="B305" s="89" t="s">
        <v>134</v>
      </c>
      <c r="C305" s="81" t="s">
        <v>474</v>
      </c>
      <c r="D305" s="201">
        <v>11356</v>
      </c>
      <c r="E305" s="201">
        <v>12357</v>
      </c>
      <c r="F305" s="184">
        <f t="shared" si="56"/>
        <v>1.088147234941881</v>
      </c>
      <c r="G305" s="201">
        <f t="shared" si="58"/>
        <v>12357</v>
      </c>
      <c r="H305" s="201"/>
      <c r="I305" s="407"/>
      <c r="J305" s="408"/>
      <c r="K305" s="406"/>
      <c r="L305" s="406"/>
      <c r="M305" s="409"/>
    </row>
    <row r="306" spans="1:13" s="102" customFormat="1" ht="14.25" customHeight="1">
      <c r="A306" s="267"/>
      <c r="B306" s="89" t="s">
        <v>16</v>
      </c>
      <c r="C306" s="82" t="s">
        <v>99</v>
      </c>
      <c r="D306" s="201">
        <v>75998</v>
      </c>
      <c r="E306" s="201">
        <v>82100</v>
      </c>
      <c r="F306" s="184">
        <f t="shared" si="56"/>
        <v>1.0802915866207006</v>
      </c>
      <c r="G306" s="201">
        <f t="shared" si="58"/>
        <v>82100</v>
      </c>
      <c r="H306" s="201"/>
      <c r="I306" s="407"/>
      <c r="J306" s="408"/>
      <c r="K306" s="406"/>
      <c r="L306" s="406"/>
      <c r="M306" s="409"/>
    </row>
    <row r="307" spans="1:13" s="102" customFormat="1" ht="14.25" customHeight="1">
      <c r="A307" s="267"/>
      <c r="B307" s="89" t="s">
        <v>18</v>
      </c>
      <c r="C307" s="82" t="s">
        <v>100</v>
      </c>
      <c r="D307" s="201">
        <v>132802</v>
      </c>
      <c r="E307" s="201">
        <v>0</v>
      </c>
      <c r="F307" s="184">
        <v>0</v>
      </c>
      <c r="G307" s="201">
        <f t="shared" si="58"/>
        <v>0</v>
      </c>
      <c r="H307" s="201"/>
      <c r="I307" s="407"/>
      <c r="J307" s="408"/>
      <c r="K307" s="406"/>
      <c r="L307" s="406"/>
      <c r="M307" s="409"/>
    </row>
    <row r="308" spans="1:13" s="102" customFormat="1" ht="14.25" customHeight="1">
      <c r="A308" s="267"/>
      <c r="B308" s="89" t="s">
        <v>80</v>
      </c>
      <c r="C308" s="82" t="s">
        <v>81</v>
      </c>
      <c r="D308" s="201">
        <v>6125</v>
      </c>
      <c r="E308" s="201">
        <v>5800</v>
      </c>
      <c r="F308" s="184">
        <f t="shared" si="56"/>
        <v>0.9469387755102041</v>
      </c>
      <c r="G308" s="201">
        <f t="shared" si="58"/>
        <v>5800</v>
      </c>
      <c r="H308" s="201"/>
      <c r="I308" s="407"/>
      <c r="J308" s="408"/>
      <c r="K308" s="406"/>
      <c r="L308" s="406"/>
      <c r="M308" s="409"/>
    </row>
    <row r="309" spans="1:13" s="102" customFormat="1" ht="14.25" customHeight="1">
      <c r="A309" s="267"/>
      <c r="B309" s="89" t="s">
        <v>20</v>
      </c>
      <c r="C309" s="82" t="s">
        <v>101</v>
      </c>
      <c r="D309" s="201">
        <v>103382</v>
      </c>
      <c r="E309" s="201">
        <v>107200</v>
      </c>
      <c r="F309" s="184">
        <f t="shared" si="56"/>
        <v>1.0369309937900215</v>
      </c>
      <c r="G309" s="201">
        <f t="shared" si="58"/>
        <v>107200</v>
      </c>
      <c r="H309" s="201"/>
      <c r="I309" s="407"/>
      <c r="J309" s="408"/>
      <c r="K309" s="406"/>
      <c r="L309" s="406"/>
      <c r="M309" s="409"/>
    </row>
    <row r="310" spans="1:13" s="102" customFormat="1" ht="14.25" customHeight="1">
      <c r="A310" s="267"/>
      <c r="B310" s="89" t="s">
        <v>654</v>
      </c>
      <c r="C310" s="82" t="s">
        <v>655</v>
      </c>
      <c r="D310" s="201">
        <v>6800</v>
      </c>
      <c r="E310" s="201">
        <v>6300</v>
      </c>
      <c r="F310" s="184">
        <f t="shared" si="56"/>
        <v>0.9264705882352942</v>
      </c>
      <c r="G310" s="201">
        <f t="shared" si="58"/>
        <v>6300</v>
      </c>
      <c r="H310" s="201"/>
      <c r="I310" s="407"/>
      <c r="J310" s="408"/>
      <c r="K310" s="406"/>
      <c r="L310" s="406"/>
      <c r="M310" s="409"/>
    </row>
    <row r="311" spans="1:13" s="102" customFormat="1" ht="14.25" customHeight="1">
      <c r="A311" s="267"/>
      <c r="B311" s="89" t="s">
        <v>283</v>
      </c>
      <c r="C311" s="81" t="s">
        <v>285</v>
      </c>
      <c r="D311" s="201">
        <v>2853</v>
      </c>
      <c r="E311" s="201">
        <v>2569</v>
      </c>
      <c r="F311" s="184">
        <f t="shared" si="56"/>
        <v>0.9004556607080266</v>
      </c>
      <c r="G311" s="201">
        <f t="shared" si="58"/>
        <v>2569</v>
      </c>
      <c r="H311" s="201"/>
      <c r="I311" s="407"/>
      <c r="J311" s="408"/>
      <c r="K311" s="406"/>
      <c r="L311" s="406"/>
      <c r="M311" s="409"/>
    </row>
    <row r="312" spans="1:13" s="102" customFormat="1" ht="14.25" customHeight="1">
      <c r="A312" s="267"/>
      <c r="B312" s="89" t="s">
        <v>275</v>
      </c>
      <c r="C312" s="81" t="s">
        <v>279</v>
      </c>
      <c r="D312" s="201">
        <v>16400</v>
      </c>
      <c r="E312" s="201">
        <v>15700</v>
      </c>
      <c r="F312" s="184">
        <f t="shared" si="56"/>
        <v>0.9573170731707317</v>
      </c>
      <c r="G312" s="201">
        <f t="shared" si="58"/>
        <v>15700</v>
      </c>
      <c r="H312" s="201"/>
      <c r="I312" s="407"/>
      <c r="J312" s="408"/>
      <c r="K312" s="406"/>
      <c r="L312" s="406"/>
      <c r="M312" s="409"/>
    </row>
    <row r="313" spans="1:13" s="102" customFormat="1" ht="15" customHeight="1">
      <c r="A313" s="267"/>
      <c r="B313" s="89" t="s">
        <v>22</v>
      </c>
      <c r="C313" s="82" t="s">
        <v>23</v>
      </c>
      <c r="D313" s="201">
        <v>5529</v>
      </c>
      <c r="E313" s="201">
        <v>5500</v>
      </c>
      <c r="F313" s="184">
        <f t="shared" si="56"/>
        <v>0.9947549285585097</v>
      </c>
      <c r="G313" s="201">
        <f t="shared" si="58"/>
        <v>5500</v>
      </c>
      <c r="H313" s="201"/>
      <c r="I313" s="407"/>
      <c r="J313" s="408"/>
      <c r="K313" s="406"/>
      <c r="L313" s="406"/>
      <c r="M313" s="409"/>
    </row>
    <row r="314" spans="1:13" s="102" customFormat="1" ht="15" customHeight="1">
      <c r="A314" s="267"/>
      <c r="B314" s="89" t="s">
        <v>767</v>
      </c>
      <c r="C314" s="82" t="s">
        <v>768</v>
      </c>
      <c r="D314" s="201">
        <v>500</v>
      </c>
      <c r="E314" s="201">
        <v>500</v>
      </c>
      <c r="F314" s="184">
        <f t="shared" si="56"/>
        <v>1</v>
      </c>
      <c r="G314" s="201">
        <f t="shared" si="58"/>
        <v>500</v>
      </c>
      <c r="H314" s="201"/>
      <c r="I314" s="407"/>
      <c r="J314" s="408"/>
      <c r="K314" s="406"/>
      <c r="L314" s="406"/>
      <c r="M314" s="409"/>
    </row>
    <row r="315" spans="1:13" s="102" customFormat="1" ht="12.75" customHeight="1">
      <c r="A315" s="267"/>
      <c r="B315" s="89" t="s">
        <v>26</v>
      </c>
      <c r="C315" s="82" t="s">
        <v>27</v>
      </c>
      <c r="D315" s="201">
        <v>159323</v>
      </c>
      <c r="E315" s="201">
        <v>166883</v>
      </c>
      <c r="F315" s="184">
        <f t="shared" si="56"/>
        <v>1.0474507760963576</v>
      </c>
      <c r="G315" s="201">
        <f t="shared" si="58"/>
        <v>166883</v>
      </c>
      <c r="H315" s="201"/>
      <c r="I315" s="407"/>
      <c r="J315" s="408"/>
      <c r="K315" s="406"/>
      <c r="L315" s="406"/>
      <c r="M315" s="409"/>
    </row>
    <row r="316" spans="1:13" s="102" customFormat="1" ht="13.5" customHeight="1">
      <c r="A316" s="267"/>
      <c r="B316" s="89" t="s">
        <v>42</v>
      </c>
      <c r="C316" s="82" t="s">
        <v>43</v>
      </c>
      <c r="D316" s="201">
        <v>856</v>
      </c>
      <c r="E316" s="201">
        <v>890</v>
      </c>
      <c r="F316" s="184">
        <f t="shared" si="56"/>
        <v>1.0397196261682242</v>
      </c>
      <c r="G316" s="201">
        <f t="shared" si="58"/>
        <v>890</v>
      </c>
      <c r="H316" s="201"/>
      <c r="I316" s="407"/>
      <c r="J316" s="408"/>
      <c r="K316" s="406"/>
      <c r="L316" s="406"/>
      <c r="M316" s="409"/>
    </row>
    <row r="317" spans="1:13" s="102" customFormat="1" ht="13.5" customHeight="1">
      <c r="A317" s="267"/>
      <c r="B317" s="89" t="s">
        <v>104</v>
      </c>
      <c r="C317" s="82" t="s">
        <v>295</v>
      </c>
      <c r="D317" s="201">
        <v>8648</v>
      </c>
      <c r="E317" s="201">
        <v>3100</v>
      </c>
      <c r="F317" s="184">
        <f t="shared" si="56"/>
        <v>0.35846438482886217</v>
      </c>
      <c r="G317" s="201">
        <f t="shared" si="58"/>
        <v>3100</v>
      </c>
      <c r="H317" s="201"/>
      <c r="I317" s="407"/>
      <c r="J317" s="408"/>
      <c r="K317" s="406"/>
      <c r="L317" s="406"/>
      <c r="M317" s="409"/>
    </row>
    <row r="318" spans="1:13" s="102" customFormat="1" ht="13.5" customHeight="1">
      <c r="A318" s="267"/>
      <c r="B318" s="89" t="s">
        <v>670</v>
      </c>
      <c r="C318" s="82" t="s">
        <v>377</v>
      </c>
      <c r="D318" s="201">
        <v>2000</v>
      </c>
      <c r="E318" s="201">
        <v>2000</v>
      </c>
      <c r="F318" s="184">
        <f t="shared" si="56"/>
        <v>1</v>
      </c>
      <c r="G318" s="201">
        <f t="shared" si="58"/>
        <v>2000</v>
      </c>
      <c r="H318" s="201"/>
      <c r="I318" s="407"/>
      <c r="J318" s="408"/>
      <c r="K318" s="406"/>
      <c r="L318" s="406"/>
      <c r="M318" s="409"/>
    </row>
    <row r="319" spans="1:13" s="102" customFormat="1" ht="13.5" customHeight="1">
      <c r="A319" s="267"/>
      <c r="B319" s="89" t="s">
        <v>277</v>
      </c>
      <c r="C319" s="81" t="s">
        <v>281</v>
      </c>
      <c r="D319" s="201">
        <v>6527</v>
      </c>
      <c r="E319" s="201">
        <v>6600</v>
      </c>
      <c r="F319" s="184">
        <f t="shared" si="56"/>
        <v>1.0111843113222</v>
      </c>
      <c r="G319" s="201">
        <f t="shared" si="58"/>
        <v>6600</v>
      </c>
      <c r="H319" s="201"/>
      <c r="I319" s="407"/>
      <c r="J319" s="408"/>
      <c r="K319" s="406"/>
      <c r="L319" s="406"/>
      <c r="M319" s="409"/>
    </row>
    <row r="320" spans="1:13" s="102" customFormat="1" ht="13.5" customHeight="1">
      <c r="A320" s="267"/>
      <c r="B320" s="89" t="s">
        <v>278</v>
      </c>
      <c r="C320" s="81" t="s">
        <v>282</v>
      </c>
      <c r="D320" s="201">
        <v>9100</v>
      </c>
      <c r="E320" s="201">
        <v>7500</v>
      </c>
      <c r="F320" s="184">
        <f t="shared" si="56"/>
        <v>0.8241758241758241</v>
      </c>
      <c r="G320" s="201">
        <f t="shared" si="58"/>
        <v>7500</v>
      </c>
      <c r="H320" s="201"/>
      <c r="I320" s="407"/>
      <c r="J320" s="408"/>
      <c r="K320" s="406"/>
      <c r="L320" s="406"/>
      <c r="M320" s="409"/>
    </row>
    <row r="321" spans="1:13" s="102" customFormat="1" ht="15" customHeight="1">
      <c r="A321" s="267"/>
      <c r="B321" s="89" t="s">
        <v>44</v>
      </c>
      <c r="C321" s="81" t="s">
        <v>186</v>
      </c>
      <c r="D321" s="201">
        <v>375714</v>
      </c>
      <c r="E321" s="201">
        <v>0</v>
      </c>
      <c r="F321" s="184">
        <f t="shared" si="56"/>
        <v>0</v>
      </c>
      <c r="G321" s="201">
        <f t="shared" si="58"/>
        <v>0</v>
      </c>
      <c r="H321" s="201"/>
      <c r="I321" s="407"/>
      <c r="J321" s="408"/>
      <c r="K321" s="406"/>
      <c r="L321" s="406"/>
      <c r="M321" s="409"/>
    </row>
    <row r="322" spans="1:13" s="102" customFormat="1" ht="14.25" customHeight="1">
      <c r="A322" s="267"/>
      <c r="B322" s="89" t="s">
        <v>136</v>
      </c>
      <c r="C322" s="81" t="s">
        <v>191</v>
      </c>
      <c r="D322" s="201">
        <f>D323+D324</f>
        <v>70405</v>
      </c>
      <c r="E322" s="201">
        <f>E323+E324</f>
        <v>138562</v>
      </c>
      <c r="F322" s="184">
        <f t="shared" si="56"/>
        <v>1.9680704495419359</v>
      </c>
      <c r="G322" s="201">
        <f t="shared" si="58"/>
        <v>138562</v>
      </c>
      <c r="H322" s="201"/>
      <c r="I322" s="407"/>
      <c r="J322" s="412">
        <f>G322</f>
        <v>138562</v>
      </c>
      <c r="K322" s="406"/>
      <c r="L322" s="406"/>
      <c r="M322" s="409"/>
    </row>
    <row r="323" spans="1:13" s="102" customFormat="1" ht="13.5" customHeight="1">
      <c r="A323" s="267"/>
      <c r="B323" s="89"/>
      <c r="C323" s="81" t="s">
        <v>148</v>
      </c>
      <c r="D323" s="201">
        <v>16281</v>
      </c>
      <c r="E323" s="201">
        <v>17939</v>
      </c>
      <c r="F323" s="184">
        <f t="shared" si="56"/>
        <v>1.1018364965296972</v>
      </c>
      <c r="G323" s="201">
        <f t="shared" si="58"/>
        <v>17939</v>
      </c>
      <c r="H323" s="201"/>
      <c r="I323" s="407"/>
      <c r="J323" s="412">
        <f>G323</f>
        <v>17939</v>
      </c>
      <c r="K323" s="406"/>
      <c r="L323" s="406"/>
      <c r="M323" s="409"/>
    </row>
    <row r="324" spans="1:13" s="102" customFormat="1" ht="14.25" customHeight="1">
      <c r="A324" s="267"/>
      <c r="B324" s="89"/>
      <c r="C324" s="81" t="s">
        <v>150</v>
      </c>
      <c r="D324" s="201">
        <v>54124</v>
      </c>
      <c r="E324" s="201">
        <v>120623</v>
      </c>
      <c r="F324" s="184">
        <f t="shared" si="56"/>
        <v>2.228641637720789</v>
      </c>
      <c r="G324" s="201">
        <f t="shared" si="58"/>
        <v>120623</v>
      </c>
      <c r="H324" s="201"/>
      <c r="I324" s="407"/>
      <c r="J324" s="412">
        <f>G324</f>
        <v>120623</v>
      </c>
      <c r="K324" s="406"/>
      <c r="L324" s="406"/>
      <c r="M324" s="409"/>
    </row>
    <row r="325" spans="1:13" s="102" customFormat="1" ht="13.5" customHeight="1" hidden="1">
      <c r="A325" s="267"/>
      <c r="B325" s="89"/>
      <c r="C325" s="5" t="s">
        <v>149</v>
      </c>
      <c r="D325" s="201">
        <v>1374594</v>
      </c>
      <c r="E325" s="201">
        <v>0</v>
      </c>
      <c r="F325" s="184">
        <f t="shared" si="56"/>
        <v>0</v>
      </c>
      <c r="G325" s="201"/>
      <c r="H325" s="201">
        <v>0</v>
      </c>
      <c r="I325" s="407">
        <f>E325</f>
        <v>0</v>
      </c>
      <c r="J325" s="407">
        <v>0</v>
      </c>
      <c r="K325" s="402"/>
      <c r="L325" s="402"/>
      <c r="M325" s="418"/>
    </row>
    <row r="326" spans="1:13" s="102" customFormat="1" ht="39.75" customHeight="1" hidden="1">
      <c r="A326" s="267"/>
      <c r="B326" s="89"/>
      <c r="C326" s="6" t="s">
        <v>137</v>
      </c>
      <c r="D326" s="201">
        <v>855</v>
      </c>
      <c r="E326" s="201"/>
      <c r="F326" s="184">
        <f t="shared" si="56"/>
        <v>0</v>
      </c>
      <c r="G326" s="201"/>
      <c r="H326" s="201">
        <v>0</v>
      </c>
      <c r="I326" s="407">
        <f>E326</f>
        <v>0</v>
      </c>
      <c r="J326" s="407">
        <v>0</v>
      </c>
      <c r="K326" s="402"/>
      <c r="L326" s="402"/>
      <c r="M326" s="418"/>
    </row>
    <row r="327" spans="1:13" s="102" customFormat="1" ht="22.5" customHeight="1" hidden="1">
      <c r="A327" s="283" t="s">
        <v>192</v>
      </c>
      <c r="B327" s="284"/>
      <c r="C327" s="4" t="s">
        <v>193</v>
      </c>
      <c r="D327" s="201">
        <v>87955</v>
      </c>
      <c r="E327" s="201"/>
      <c r="F327" s="184">
        <f t="shared" si="56"/>
        <v>0</v>
      </c>
      <c r="G327" s="201"/>
      <c r="H327" s="201">
        <v>0</v>
      </c>
      <c r="I327" s="407">
        <f aca="true" t="shared" si="59" ref="I327:I347">D327</f>
        <v>87955</v>
      </c>
      <c r="J327" s="407">
        <v>0</v>
      </c>
      <c r="K327" s="402"/>
      <c r="L327" s="402"/>
      <c r="M327" s="418"/>
    </row>
    <row r="328" spans="1:13" s="102" customFormat="1" ht="21.75" customHeight="1" hidden="1">
      <c r="A328" s="283"/>
      <c r="B328" s="89" t="s">
        <v>6</v>
      </c>
      <c r="C328" s="6" t="s">
        <v>7</v>
      </c>
      <c r="D328" s="201">
        <v>443742</v>
      </c>
      <c r="E328" s="201"/>
      <c r="F328" s="184">
        <f t="shared" si="56"/>
        <v>0</v>
      </c>
      <c r="G328" s="201"/>
      <c r="H328" s="201">
        <v>0</v>
      </c>
      <c r="I328" s="407">
        <f t="shared" si="59"/>
        <v>443742</v>
      </c>
      <c r="J328" s="407">
        <v>0</v>
      </c>
      <c r="K328" s="402"/>
      <c r="L328" s="402"/>
      <c r="M328" s="418"/>
    </row>
    <row r="329" spans="1:13" s="102" customFormat="1" ht="21.75" customHeight="1" hidden="1">
      <c r="A329" s="283"/>
      <c r="B329" s="89" t="s">
        <v>10</v>
      </c>
      <c r="C329" s="6" t="s">
        <v>11</v>
      </c>
      <c r="D329" s="201">
        <v>33919</v>
      </c>
      <c r="E329" s="201"/>
      <c r="F329" s="184">
        <f t="shared" si="56"/>
        <v>0</v>
      </c>
      <c r="G329" s="201"/>
      <c r="H329" s="201">
        <v>0</v>
      </c>
      <c r="I329" s="407">
        <f t="shared" si="59"/>
        <v>33919</v>
      </c>
      <c r="J329" s="407">
        <v>0</v>
      </c>
      <c r="K329" s="402"/>
      <c r="L329" s="402"/>
      <c r="M329" s="418"/>
    </row>
    <row r="330" spans="1:13" s="102" customFormat="1" ht="20.25" customHeight="1" hidden="1">
      <c r="A330" s="283"/>
      <c r="B330" s="276" t="s">
        <v>60</v>
      </c>
      <c r="C330" s="6" t="s">
        <v>74</v>
      </c>
      <c r="D330" s="201">
        <v>78364</v>
      </c>
      <c r="E330" s="201"/>
      <c r="F330" s="184">
        <f t="shared" si="56"/>
        <v>0</v>
      </c>
      <c r="G330" s="201"/>
      <c r="H330" s="201">
        <v>0</v>
      </c>
      <c r="I330" s="407">
        <f t="shared" si="59"/>
        <v>78364</v>
      </c>
      <c r="J330" s="407">
        <v>0</v>
      </c>
      <c r="K330" s="402"/>
      <c r="L330" s="402"/>
      <c r="M330" s="418"/>
    </row>
    <row r="331" spans="1:13" s="102" customFormat="1" ht="22.5" customHeight="1" hidden="1">
      <c r="A331" s="283"/>
      <c r="B331" s="276" t="s">
        <v>12</v>
      </c>
      <c r="C331" s="6" t="s">
        <v>13</v>
      </c>
      <c r="D331" s="201">
        <v>10851</v>
      </c>
      <c r="E331" s="201"/>
      <c r="F331" s="184">
        <f t="shared" si="56"/>
        <v>0</v>
      </c>
      <c r="G331" s="201"/>
      <c r="H331" s="201">
        <v>0</v>
      </c>
      <c r="I331" s="407">
        <f t="shared" si="59"/>
        <v>10851</v>
      </c>
      <c r="J331" s="407">
        <v>0</v>
      </c>
      <c r="K331" s="402"/>
      <c r="L331" s="402"/>
      <c r="M331" s="418"/>
    </row>
    <row r="332" spans="1:13" s="102" customFormat="1" ht="20.25" customHeight="1" hidden="1">
      <c r="A332" s="283"/>
      <c r="B332" s="276"/>
      <c r="C332" s="6" t="s">
        <v>51</v>
      </c>
      <c r="D332" s="201">
        <v>1600</v>
      </c>
      <c r="E332" s="201"/>
      <c r="F332" s="184">
        <f t="shared" si="56"/>
        <v>0</v>
      </c>
      <c r="G332" s="201"/>
      <c r="H332" s="201">
        <v>0</v>
      </c>
      <c r="I332" s="407">
        <f t="shared" si="59"/>
        <v>1600</v>
      </c>
      <c r="J332" s="407">
        <v>0</v>
      </c>
      <c r="K332" s="402"/>
      <c r="L332" s="402"/>
      <c r="M332" s="418"/>
    </row>
    <row r="333" spans="1:13" s="102" customFormat="1" ht="18.75" customHeight="1" hidden="1">
      <c r="A333" s="283"/>
      <c r="B333" s="89" t="s">
        <v>790</v>
      </c>
      <c r="C333" s="5" t="s">
        <v>40</v>
      </c>
      <c r="D333" s="201">
        <v>171891</v>
      </c>
      <c r="E333" s="201"/>
      <c r="F333" s="184">
        <f t="shared" si="56"/>
        <v>0</v>
      </c>
      <c r="G333" s="201"/>
      <c r="H333" s="201">
        <v>0</v>
      </c>
      <c r="I333" s="407">
        <f t="shared" si="59"/>
        <v>171891</v>
      </c>
      <c r="J333" s="407">
        <v>0</v>
      </c>
      <c r="K333" s="402"/>
      <c r="L333" s="402"/>
      <c r="M333" s="418"/>
    </row>
    <row r="334" spans="1:13" s="102" customFormat="1" ht="18" customHeight="1" hidden="1">
      <c r="A334" s="283"/>
      <c r="B334" s="89" t="s">
        <v>14</v>
      </c>
      <c r="C334" s="5" t="s">
        <v>41</v>
      </c>
      <c r="D334" s="201">
        <v>65000</v>
      </c>
      <c r="E334" s="201"/>
      <c r="F334" s="184">
        <f t="shared" si="56"/>
        <v>0</v>
      </c>
      <c r="G334" s="201"/>
      <c r="H334" s="201">
        <v>0</v>
      </c>
      <c r="I334" s="407">
        <f t="shared" si="59"/>
        <v>65000</v>
      </c>
      <c r="J334" s="407">
        <v>0</v>
      </c>
      <c r="K334" s="402"/>
      <c r="L334" s="402"/>
      <c r="M334" s="418"/>
    </row>
    <row r="335" spans="1:13" s="102" customFormat="1" ht="18.75" customHeight="1" hidden="1">
      <c r="A335" s="283"/>
      <c r="B335" s="89" t="s">
        <v>134</v>
      </c>
      <c r="C335" s="5" t="s">
        <v>194</v>
      </c>
      <c r="D335" s="215">
        <v>3600</v>
      </c>
      <c r="E335" s="215"/>
      <c r="F335" s="184">
        <f t="shared" si="56"/>
        <v>0</v>
      </c>
      <c r="G335" s="215"/>
      <c r="H335" s="201">
        <v>0</v>
      </c>
      <c r="I335" s="407">
        <f t="shared" si="59"/>
        <v>3600</v>
      </c>
      <c r="J335" s="407">
        <v>0</v>
      </c>
      <c r="K335" s="402"/>
      <c r="L335" s="402"/>
      <c r="M335" s="418"/>
    </row>
    <row r="336" spans="1:13" s="102" customFormat="1" ht="18" customHeight="1" hidden="1">
      <c r="A336" s="283"/>
      <c r="B336" s="89" t="s">
        <v>16</v>
      </c>
      <c r="C336" s="5" t="s">
        <v>17</v>
      </c>
      <c r="D336" s="201">
        <v>88024</v>
      </c>
      <c r="E336" s="201"/>
      <c r="F336" s="184">
        <f t="shared" si="56"/>
        <v>0</v>
      </c>
      <c r="G336" s="201"/>
      <c r="H336" s="201">
        <v>0</v>
      </c>
      <c r="I336" s="407">
        <f t="shared" si="59"/>
        <v>88024</v>
      </c>
      <c r="J336" s="407">
        <v>0</v>
      </c>
      <c r="K336" s="402"/>
      <c r="L336" s="402"/>
      <c r="M336" s="418"/>
    </row>
    <row r="337" spans="1:13" s="102" customFormat="1" ht="18.75" customHeight="1" hidden="1">
      <c r="A337" s="283"/>
      <c r="B337" s="89" t="s">
        <v>18</v>
      </c>
      <c r="C337" s="5" t="s">
        <v>19</v>
      </c>
      <c r="D337" s="201">
        <v>24000</v>
      </c>
      <c r="E337" s="201"/>
      <c r="F337" s="184">
        <f t="shared" si="56"/>
        <v>0</v>
      </c>
      <c r="G337" s="201"/>
      <c r="H337" s="201">
        <v>0</v>
      </c>
      <c r="I337" s="407">
        <f t="shared" si="59"/>
        <v>24000</v>
      </c>
      <c r="J337" s="407">
        <v>0</v>
      </c>
      <c r="K337" s="402"/>
      <c r="L337" s="402"/>
      <c r="M337" s="418"/>
    </row>
    <row r="338" spans="1:13" s="102" customFormat="1" ht="18.75" customHeight="1" hidden="1">
      <c r="A338" s="283"/>
      <c r="B338" s="89" t="s">
        <v>20</v>
      </c>
      <c r="C338" s="5" t="s">
        <v>21</v>
      </c>
      <c r="D338" s="201">
        <v>28260</v>
      </c>
      <c r="E338" s="201"/>
      <c r="F338" s="184">
        <f t="shared" si="56"/>
        <v>0</v>
      </c>
      <c r="G338" s="201"/>
      <c r="H338" s="201">
        <v>0</v>
      </c>
      <c r="I338" s="407">
        <f t="shared" si="59"/>
        <v>28260</v>
      </c>
      <c r="J338" s="407">
        <v>0</v>
      </c>
      <c r="K338" s="402"/>
      <c r="L338" s="402"/>
      <c r="M338" s="418"/>
    </row>
    <row r="339" spans="1:13" s="102" customFormat="1" ht="18.75" customHeight="1" hidden="1">
      <c r="A339" s="283"/>
      <c r="B339" s="89" t="s">
        <v>22</v>
      </c>
      <c r="C339" s="5" t="s">
        <v>195</v>
      </c>
      <c r="D339" s="201">
        <v>1908</v>
      </c>
      <c r="E339" s="201"/>
      <c r="F339" s="184">
        <f t="shared" si="56"/>
        <v>0</v>
      </c>
      <c r="G339" s="201"/>
      <c r="H339" s="201">
        <v>0</v>
      </c>
      <c r="I339" s="407">
        <f t="shared" si="59"/>
        <v>1908</v>
      </c>
      <c r="J339" s="407">
        <v>0</v>
      </c>
      <c r="K339" s="402"/>
      <c r="L339" s="402"/>
      <c r="M339" s="418"/>
    </row>
    <row r="340" spans="1:13" s="102" customFormat="1" ht="18" customHeight="1" hidden="1">
      <c r="A340" s="283"/>
      <c r="B340" s="89" t="s">
        <v>24</v>
      </c>
      <c r="C340" s="5" t="s">
        <v>197</v>
      </c>
      <c r="D340" s="201">
        <v>3420</v>
      </c>
      <c r="E340" s="201"/>
      <c r="F340" s="184">
        <f t="shared" si="56"/>
        <v>0</v>
      </c>
      <c r="G340" s="201"/>
      <c r="H340" s="201">
        <v>0</v>
      </c>
      <c r="I340" s="407">
        <f t="shared" si="59"/>
        <v>3420</v>
      </c>
      <c r="J340" s="407">
        <v>0</v>
      </c>
      <c r="K340" s="402"/>
      <c r="L340" s="402"/>
      <c r="M340" s="418"/>
    </row>
    <row r="341" spans="1:13" s="102" customFormat="1" ht="18" customHeight="1" hidden="1">
      <c r="A341" s="283"/>
      <c r="B341" s="89" t="s">
        <v>26</v>
      </c>
      <c r="C341" s="5" t="s">
        <v>198</v>
      </c>
      <c r="D341" s="201">
        <v>600</v>
      </c>
      <c r="E341" s="201"/>
      <c r="F341" s="184">
        <f t="shared" si="56"/>
        <v>0</v>
      </c>
      <c r="G341" s="201"/>
      <c r="H341" s="201">
        <v>0</v>
      </c>
      <c r="I341" s="407">
        <f t="shared" si="59"/>
        <v>600</v>
      </c>
      <c r="J341" s="407">
        <v>0</v>
      </c>
      <c r="K341" s="402"/>
      <c r="L341" s="402"/>
      <c r="M341" s="418"/>
    </row>
    <row r="342" spans="1:13" s="102" customFormat="1" ht="18" customHeight="1" hidden="1">
      <c r="A342" s="283"/>
      <c r="B342" s="89" t="s">
        <v>136</v>
      </c>
      <c r="C342" s="6" t="s">
        <v>199</v>
      </c>
      <c r="D342" s="201">
        <v>31130</v>
      </c>
      <c r="E342" s="201"/>
      <c r="F342" s="184">
        <f t="shared" si="56"/>
        <v>0</v>
      </c>
      <c r="G342" s="201"/>
      <c r="H342" s="201">
        <v>0</v>
      </c>
      <c r="I342" s="407">
        <f t="shared" si="59"/>
        <v>31130</v>
      </c>
      <c r="J342" s="407">
        <v>0</v>
      </c>
      <c r="K342" s="402"/>
      <c r="L342" s="402"/>
      <c r="M342" s="418"/>
    </row>
    <row r="343" spans="1:13" s="102" customFormat="1" ht="17.25" customHeight="1" hidden="1">
      <c r="A343" s="283"/>
      <c r="B343" s="89"/>
      <c r="C343" s="5" t="s">
        <v>148</v>
      </c>
      <c r="D343" s="201">
        <v>299475</v>
      </c>
      <c r="E343" s="201"/>
      <c r="F343" s="184">
        <f t="shared" si="56"/>
        <v>0</v>
      </c>
      <c r="G343" s="201"/>
      <c r="H343" s="201">
        <v>0</v>
      </c>
      <c r="I343" s="407">
        <f t="shared" si="59"/>
        <v>299475</v>
      </c>
      <c r="J343" s="407">
        <v>0</v>
      </c>
      <c r="K343" s="402"/>
      <c r="L343" s="402"/>
      <c r="M343" s="418"/>
    </row>
    <row r="344" spans="1:13" s="102" customFormat="1" ht="13.5" customHeight="1" hidden="1">
      <c r="A344" s="283"/>
      <c r="B344" s="89" t="s">
        <v>44</v>
      </c>
      <c r="C344" s="5" t="s">
        <v>186</v>
      </c>
      <c r="D344" s="201">
        <v>1056193</v>
      </c>
      <c r="E344" s="201"/>
      <c r="F344" s="184">
        <f t="shared" si="56"/>
        <v>0</v>
      </c>
      <c r="G344" s="201"/>
      <c r="H344" s="201">
        <v>0</v>
      </c>
      <c r="I344" s="407">
        <f t="shared" si="59"/>
        <v>1056193</v>
      </c>
      <c r="J344" s="407">
        <v>0</v>
      </c>
      <c r="K344" s="402"/>
      <c r="L344" s="402"/>
      <c r="M344" s="418"/>
    </row>
    <row r="345" spans="1:13" s="102" customFormat="1" ht="14.25" customHeight="1" hidden="1">
      <c r="A345" s="283"/>
      <c r="B345" s="89" t="s">
        <v>200</v>
      </c>
      <c r="C345" s="6" t="s">
        <v>201</v>
      </c>
      <c r="D345" s="201">
        <v>368990</v>
      </c>
      <c r="E345" s="201"/>
      <c r="F345" s="184">
        <f t="shared" si="56"/>
        <v>0</v>
      </c>
      <c r="G345" s="201"/>
      <c r="H345" s="201">
        <v>0</v>
      </c>
      <c r="I345" s="407">
        <f t="shared" si="59"/>
        <v>368990</v>
      </c>
      <c r="J345" s="407">
        <v>0</v>
      </c>
      <c r="K345" s="402"/>
      <c r="L345" s="402"/>
      <c r="M345" s="418"/>
    </row>
    <row r="346" spans="1:13" s="102" customFormat="1" ht="17.25" customHeight="1" hidden="1">
      <c r="A346" s="283"/>
      <c r="B346" s="89" t="s">
        <v>118</v>
      </c>
      <c r="C346" s="6" t="s">
        <v>680</v>
      </c>
      <c r="D346" s="201">
        <v>30088</v>
      </c>
      <c r="E346" s="201"/>
      <c r="F346" s="184">
        <f t="shared" si="56"/>
        <v>0</v>
      </c>
      <c r="G346" s="201"/>
      <c r="H346" s="201">
        <v>0</v>
      </c>
      <c r="I346" s="407">
        <f t="shared" si="59"/>
        <v>30088</v>
      </c>
      <c r="J346" s="407">
        <v>0</v>
      </c>
      <c r="K346" s="402"/>
      <c r="L346" s="402"/>
      <c r="M346" s="418"/>
    </row>
    <row r="347" spans="1:13" s="102" customFormat="1" ht="17.25" customHeight="1" hidden="1">
      <c r="A347" s="283"/>
      <c r="B347" s="89" t="s">
        <v>20</v>
      </c>
      <c r="C347" s="6" t="s">
        <v>101</v>
      </c>
      <c r="D347" s="201">
        <v>68809</v>
      </c>
      <c r="E347" s="201"/>
      <c r="F347" s="184">
        <f t="shared" si="56"/>
        <v>0</v>
      </c>
      <c r="G347" s="201"/>
      <c r="H347" s="201">
        <v>0</v>
      </c>
      <c r="I347" s="407">
        <f t="shared" si="59"/>
        <v>68809</v>
      </c>
      <c r="J347" s="407">
        <v>0</v>
      </c>
      <c r="K347" s="402"/>
      <c r="L347" s="402"/>
      <c r="M347" s="418"/>
    </row>
    <row r="348" spans="1:13" s="102" customFormat="1" ht="26.25" customHeight="1" hidden="1">
      <c r="A348" s="273" t="s">
        <v>202</v>
      </c>
      <c r="B348" s="89"/>
      <c r="C348" s="3" t="s">
        <v>203</v>
      </c>
      <c r="D348" s="215">
        <v>9510</v>
      </c>
      <c r="E348" s="215"/>
      <c r="F348" s="184">
        <f t="shared" si="56"/>
        <v>0</v>
      </c>
      <c r="G348" s="215"/>
      <c r="H348" s="215">
        <f>H349+H350+H351+H353+H357</f>
        <v>0</v>
      </c>
      <c r="I348" s="215">
        <f>I349+I350+I351+I353+I357</f>
        <v>0</v>
      </c>
      <c r="J348" s="215">
        <f>J349+J350+J351+J353+J357</f>
        <v>0</v>
      </c>
      <c r="K348" s="402"/>
      <c r="L348" s="402"/>
      <c r="M348" s="418"/>
    </row>
    <row r="349" spans="1:13" s="102" customFormat="1" ht="21.75" customHeight="1" hidden="1">
      <c r="A349" s="805"/>
      <c r="B349" s="89" t="s">
        <v>6</v>
      </c>
      <c r="C349" s="6" t="s">
        <v>7</v>
      </c>
      <c r="D349" s="201">
        <v>172769</v>
      </c>
      <c r="E349" s="201"/>
      <c r="F349" s="184">
        <f t="shared" si="56"/>
        <v>0</v>
      </c>
      <c r="G349" s="201"/>
      <c r="H349" s="201">
        <v>0</v>
      </c>
      <c r="I349" s="201">
        <v>0</v>
      </c>
      <c r="J349" s="201">
        <v>0</v>
      </c>
      <c r="K349" s="402"/>
      <c r="L349" s="402"/>
      <c r="M349" s="418"/>
    </row>
    <row r="350" spans="1:13" s="102" customFormat="1" ht="16.5" customHeight="1" hidden="1">
      <c r="A350" s="805"/>
      <c r="B350" s="276" t="s">
        <v>60</v>
      </c>
      <c r="C350" s="6" t="s">
        <v>74</v>
      </c>
      <c r="D350" s="201">
        <v>2000</v>
      </c>
      <c r="E350" s="201"/>
      <c r="F350" s="184">
        <f t="shared" si="56"/>
        <v>0</v>
      </c>
      <c r="G350" s="201"/>
      <c r="H350" s="201">
        <v>0</v>
      </c>
      <c r="I350" s="201">
        <v>0</v>
      </c>
      <c r="J350" s="201">
        <v>0</v>
      </c>
      <c r="K350" s="402"/>
      <c r="L350" s="402"/>
      <c r="M350" s="418"/>
    </row>
    <row r="351" spans="1:13" s="102" customFormat="1" ht="21" customHeight="1" hidden="1">
      <c r="A351" s="805"/>
      <c r="B351" s="276" t="s">
        <v>12</v>
      </c>
      <c r="C351" s="6" t="s">
        <v>13</v>
      </c>
      <c r="D351" s="201">
        <v>10500</v>
      </c>
      <c r="E351" s="201"/>
      <c r="F351" s="184">
        <f t="shared" si="56"/>
        <v>0</v>
      </c>
      <c r="G351" s="201"/>
      <c r="H351" s="201">
        <v>0</v>
      </c>
      <c r="I351" s="201">
        <v>0</v>
      </c>
      <c r="J351" s="201">
        <v>0</v>
      </c>
      <c r="K351" s="402"/>
      <c r="L351" s="402"/>
      <c r="M351" s="418"/>
    </row>
    <row r="352" spans="1:13" s="102" customFormat="1" ht="20.25" customHeight="1" hidden="1">
      <c r="A352" s="805"/>
      <c r="B352" s="89"/>
      <c r="C352" s="5" t="s">
        <v>51</v>
      </c>
      <c r="D352" s="201">
        <v>70000</v>
      </c>
      <c r="E352" s="201"/>
      <c r="F352" s="184">
        <f t="shared" si="56"/>
        <v>0</v>
      </c>
      <c r="G352" s="201"/>
      <c r="H352" s="201">
        <v>0</v>
      </c>
      <c r="I352" s="201">
        <v>0</v>
      </c>
      <c r="J352" s="201">
        <v>0</v>
      </c>
      <c r="K352" s="402"/>
      <c r="L352" s="402"/>
      <c r="M352" s="418"/>
    </row>
    <row r="353" spans="1:13" s="102" customFormat="1" ht="16.5" customHeight="1" hidden="1">
      <c r="A353" s="267"/>
      <c r="B353" s="89" t="s">
        <v>26</v>
      </c>
      <c r="C353" s="5" t="s">
        <v>27</v>
      </c>
      <c r="D353" s="201">
        <v>25000</v>
      </c>
      <c r="E353" s="201"/>
      <c r="F353" s="184">
        <f aca="true" t="shared" si="60" ref="F353:F361">E353/D353</f>
        <v>0</v>
      </c>
      <c r="G353" s="201"/>
      <c r="H353" s="201">
        <v>0</v>
      </c>
      <c r="I353" s="201">
        <v>0</v>
      </c>
      <c r="J353" s="201">
        <v>0</v>
      </c>
      <c r="K353" s="402"/>
      <c r="L353" s="402"/>
      <c r="M353" s="418"/>
    </row>
    <row r="354" spans="1:13" s="102" customFormat="1" ht="18.75" customHeight="1" hidden="1">
      <c r="A354" s="267"/>
      <c r="B354" s="89"/>
      <c r="C354" s="5"/>
      <c r="D354" s="201">
        <v>800</v>
      </c>
      <c r="E354" s="201"/>
      <c r="F354" s="184">
        <f t="shared" si="60"/>
        <v>0</v>
      </c>
      <c r="G354" s="201"/>
      <c r="H354" s="201">
        <v>0</v>
      </c>
      <c r="I354" s="201">
        <v>0</v>
      </c>
      <c r="J354" s="201">
        <v>0</v>
      </c>
      <c r="K354" s="402"/>
      <c r="L354" s="402"/>
      <c r="M354" s="418"/>
    </row>
    <row r="355" spans="1:13" s="102" customFormat="1" ht="16.5" customHeight="1" hidden="1">
      <c r="A355" s="267"/>
      <c r="B355" s="89"/>
      <c r="C355" s="5"/>
      <c r="D355" s="201">
        <v>199000</v>
      </c>
      <c r="E355" s="201"/>
      <c r="F355" s="184">
        <f t="shared" si="60"/>
        <v>0</v>
      </c>
      <c r="G355" s="201"/>
      <c r="H355" s="201">
        <v>0</v>
      </c>
      <c r="I355" s="201">
        <v>0</v>
      </c>
      <c r="J355" s="201">
        <v>0</v>
      </c>
      <c r="K355" s="402"/>
      <c r="L355" s="402"/>
      <c r="M355" s="418"/>
    </row>
    <row r="356" spans="1:13" s="102" customFormat="1" ht="19.5" customHeight="1" hidden="1">
      <c r="A356" s="267"/>
      <c r="B356" s="89"/>
      <c r="C356" s="5"/>
      <c r="D356" s="201">
        <v>800</v>
      </c>
      <c r="E356" s="201"/>
      <c r="F356" s="184">
        <f t="shared" si="60"/>
        <v>0</v>
      </c>
      <c r="G356" s="201"/>
      <c r="H356" s="201">
        <v>0</v>
      </c>
      <c r="I356" s="201">
        <v>0</v>
      </c>
      <c r="J356" s="201">
        <v>0</v>
      </c>
      <c r="K356" s="402"/>
      <c r="L356" s="402"/>
      <c r="M356" s="418"/>
    </row>
    <row r="357" spans="1:13" s="102" customFormat="1" ht="25.5" customHeight="1" hidden="1">
      <c r="A357" s="267"/>
      <c r="B357" s="89" t="s">
        <v>136</v>
      </c>
      <c r="C357" s="6" t="s">
        <v>204</v>
      </c>
      <c r="D357" s="201">
        <v>16941</v>
      </c>
      <c r="E357" s="201"/>
      <c r="F357" s="184">
        <f t="shared" si="60"/>
        <v>0</v>
      </c>
      <c r="G357" s="201"/>
      <c r="H357" s="201">
        <v>0</v>
      </c>
      <c r="I357" s="201">
        <v>0</v>
      </c>
      <c r="J357" s="201">
        <v>0</v>
      </c>
      <c r="K357" s="402"/>
      <c r="L357" s="402"/>
      <c r="M357" s="418"/>
    </row>
    <row r="358" spans="1:13" s="102" customFormat="1" ht="18.75" customHeight="1" hidden="1">
      <c r="A358" s="267"/>
      <c r="B358" s="89"/>
      <c r="C358" s="14" t="s">
        <v>148</v>
      </c>
      <c r="D358" s="201">
        <v>2372</v>
      </c>
      <c r="E358" s="201"/>
      <c r="F358" s="184">
        <f t="shared" si="60"/>
        <v>0</v>
      </c>
      <c r="G358" s="201"/>
      <c r="H358" s="201">
        <v>0</v>
      </c>
      <c r="I358" s="201">
        <v>0</v>
      </c>
      <c r="J358" s="201">
        <v>0</v>
      </c>
      <c r="K358" s="402"/>
      <c r="L358" s="402"/>
      <c r="M358" s="418"/>
    </row>
    <row r="359" spans="1:13" s="102" customFormat="1" ht="18" customHeight="1" hidden="1">
      <c r="A359" s="267"/>
      <c r="B359" s="89"/>
      <c r="C359" s="14" t="s">
        <v>149</v>
      </c>
      <c r="D359" s="201">
        <v>426</v>
      </c>
      <c r="E359" s="201"/>
      <c r="F359" s="184">
        <f t="shared" si="60"/>
        <v>0</v>
      </c>
      <c r="G359" s="201"/>
      <c r="H359" s="201">
        <v>0</v>
      </c>
      <c r="I359" s="201">
        <v>0</v>
      </c>
      <c r="J359" s="201">
        <v>0</v>
      </c>
      <c r="K359" s="402"/>
      <c r="L359" s="402"/>
      <c r="M359" s="418"/>
    </row>
    <row r="360" spans="1:13" s="102" customFormat="1" ht="15" customHeight="1" hidden="1">
      <c r="A360" s="267"/>
      <c r="B360" s="89"/>
      <c r="C360" s="14" t="s">
        <v>205</v>
      </c>
      <c r="D360" s="201">
        <v>73188</v>
      </c>
      <c r="E360" s="201"/>
      <c r="F360" s="184">
        <f t="shared" si="60"/>
        <v>0</v>
      </c>
      <c r="G360" s="201"/>
      <c r="H360" s="201">
        <v>0</v>
      </c>
      <c r="I360" s="407" t="e">
        <f>#REF!</f>
        <v>#REF!</v>
      </c>
      <c r="J360" s="407">
        <v>0</v>
      </c>
      <c r="K360" s="402"/>
      <c r="L360" s="402"/>
      <c r="M360" s="418"/>
    </row>
    <row r="361" spans="1:13" s="102" customFormat="1" ht="17.25" customHeight="1">
      <c r="A361" s="265" t="s">
        <v>206</v>
      </c>
      <c r="B361" s="271"/>
      <c r="C361" s="169" t="s">
        <v>207</v>
      </c>
      <c r="D361" s="404">
        <f>SUM(D362:D374)</f>
        <v>1140899</v>
      </c>
      <c r="E361" s="404">
        <f>SUM(E362:E374)</f>
        <v>1099110</v>
      </c>
      <c r="F361" s="426">
        <f t="shared" si="60"/>
        <v>0.963371867273089</v>
      </c>
      <c r="G361" s="404">
        <f aca="true" t="shared" si="61" ref="G361:M361">SUM(G362:G374)</f>
        <v>1099110</v>
      </c>
      <c r="H361" s="404">
        <f t="shared" si="61"/>
        <v>682503</v>
      </c>
      <c r="I361" s="404">
        <f t="shared" si="61"/>
        <v>117040</v>
      </c>
      <c r="J361" s="404">
        <f t="shared" si="61"/>
        <v>232810</v>
      </c>
      <c r="K361" s="404">
        <f t="shared" si="61"/>
        <v>0</v>
      </c>
      <c r="L361" s="404">
        <f t="shared" si="61"/>
        <v>0</v>
      </c>
      <c r="M361" s="405">
        <f t="shared" si="61"/>
        <v>0</v>
      </c>
    </row>
    <row r="362" spans="1:13" s="102" customFormat="1" ht="16.5" customHeight="1">
      <c r="A362" s="283"/>
      <c r="B362" s="89" t="s">
        <v>6</v>
      </c>
      <c r="C362" s="81" t="s">
        <v>352</v>
      </c>
      <c r="D362" s="201">
        <v>615005</v>
      </c>
      <c r="E362" s="201">
        <v>630228</v>
      </c>
      <c r="F362" s="184">
        <f aca="true" t="shared" si="62" ref="F362:F419">E362/D362</f>
        <v>1.0247526442874448</v>
      </c>
      <c r="G362" s="201">
        <f>E362</f>
        <v>630228</v>
      </c>
      <c r="H362" s="201">
        <f>G362</f>
        <v>630228</v>
      </c>
      <c r="I362" s="407"/>
      <c r="J362" s="408"/>
      <c r="K362" s="406"/>
      <c r="L362" s="406"/>
      <c r="M362" s="409"/>
    </row>
    <row r="363" spans="1:13" s="102" customFormat="1" ht="16.5" customHeight="1">
      <c r="A363" s="283"/>
      <c r="B363" s="89" t="s">
        <v>10</v>
      </c>
      <c r="C363" s="81" t="s">
        <v>11</v>
      </c>
      <c r="D363" s="201">
        <v>45645</v>
      </c>
      <c r="E363" s="201">
        <v>52275</v>
      </c>
      <c r="F363" s="184">
        <f t="shared" si="62"/>
        <v>1.1452513966480447</v>
      </c>
      <c r="G363" s="201">
        <f aca="true" t="shared" si="63" ref="G363:G374">E363</f>
        <v>52275</v>
      </c>
      <c r="H363" s="201">
        <f>G363</f>
        <v>52275</v>
      </c>
      <c r="I363" s="407"/>
      <c r="J363" s="408"/>
      <c r="K363" s="406"/>
      <c r="L363" s="406"/>
      <c r="M363" s="409"/>
    </row>
    <row r="364" spans="1:13" s="102" customFormat="1" ht="16.5" customHeight="1">
      <c r="A364" s="283"/>
      <c r="B364" s="276" t="s">
        <v>60</v>
      </c>
      <c r="C364" s="81" t="s">
        <v>74</v>
      </c>
      <c r="D364" s="201">
        <v>115000</v>
      </c>
      <c r="E364" s="201">
        <v>100540</v>
      </c>
      <c r="F364" s="184">
        <f t="shared" si="62"/>
        <v>0.8742608695652174</v>
      </c>
      <c r="G364" s="201">
        <f t="shared" si="63"/>
        <v>100540</v>
      </c>
      <c r="H364" s="201"/>
      <c r="I364" s="407">
        <f>G364</f>
        <v>100540</v>
      </c>
      <c r="J364" s="408"/>
      <c r="K364" s="406"/>
      <c r="L364" s="406"/>
      <c r="M364" s="409"/>
    </row>
    <row r="365" spans="1:13" s="102" customFormat="1" ht="16.5" customHeight="1">
      <c r="A365" s="283"/>
      <c r="B365" s="276" t="s">
        <v>12</v>
      </c>
      <c r="C365" s="81" t="s">
        <v>13</v>
      </c>
      <c r="D365" s="201">
        <v>16100</v>
      </c>
      <c r="E365" s="201">
        <v>16500</v>
      </c>
      <c r="F365" s="184">
        <f t="shared" si="62"/>
        <v>1.0248447204968945</v>
      </c>
      <c r="G365" s="201">
        <f t="shared" si="63"/>
        <v>16500</v>
      </c>
      <c r="H365" s="201"/>
      <c r="I365" s="407">
        <f>G365</f>
        <v>16500</v>
      </c>
      <c r="J365" s="408"/>
      <c r="K365" s="406"/>
      <c r="L365" s="406"/>
      <c r="M365" s="409"/>
    </row>
    <row r="366" spans="1:13" s="102" customFormat="1" ht="16.5" customHeight="1">
      <c r="A366" s="283"/>
      <c r="B366" s="89" t="s">
        <v>14</v>
      </c>
      <c r="C366" s="82" t="s">
        <v>41</v>
      </c>
      <c r="D366" s="201">
        <v>48508</v>
      </c>
      <c r="E366" s="201">
        <v>13000</v>
      </c>
      <c r="F366" s="184">
        <f t="shared" si="62"/>
        <v>0.26799703141749814</v>
      </c>
      <c r="G366" s="201">
        <f t="shared" si="63"/>
        <v>13000</v>
      </c>
      <c r="H366" s="201"/>
      <c r="I366" s="407"/>
      <c r="J366" s="408"/>
      <c r="K366" s="406"/>
      <c r="L366" s="406"/>
      <c r="M366" s="409"/>
    </row>
    <row r="367" spans="1:13" s="102" customFormat="1" ht="16.5" customHeight="1">
      <c r="A367" s="283"/>
      <c r="B367" s="89" t="s">
        <v>16</v>
      </c>
      <c r="C367" s="82" t="s">
        <v>17</v>
      </c>
      <c r="D367" s="201">
        <v>6500</v>
      </c>
      <c r="E367" s="201">
        <v>5650</v>
      </c>
      <c r="F367" s="184">
        <f t="shared" si="62"/>
        <v>0.8692307692307693</v>
      </c>
      <c r="G367" s="201">
        <f t="shared" si="63"/>
        <v>5650</v>
      </c>
      <c r="H367" s="201"/>
      <c r="I367" s="407"/>
      <c r="J367" s="408"/>
      <c r="K367" s="406"/>
      <c r="L367" s="406"/>
      <c r="M367" s="409"/>
    </row>
    <row r="368" spans="1:13" s="102" customFormat="1" ht="16.5" customHeight="1">
      <c r="A368" s="283"/>
      <c r="B368" s="89" t="s">
        <v>80</v>
      </c>
      <c r="C368" s="82" t="s">
        <v>81</v>
      </c>
      <c r="D368" s="201">
        <v>1200</v>
      </c>
      <c r="E368" s="201">
        <v>2000</v>
      </c>
      <c r="F368" s="184">
        <f t="shared" si="62"/>
        <v>1.6666666666666667</v>
      </c>
      <c r="G368" s="201">
        <f t="shared" si="63"/>
        <v>2000</v>
      </c>
      <c r="H368" s="201"/>
      <c r="I368" s="407"/>
      <c r="J368" s="408"/>
      <c r="K368" s="406"/>
      <c r="L368" s="406"/>
      <c r="M368" s="409"/>
    </row>
    <row r="369" spans="1:13" s="102" customFormat="1" ht="16.5" customHeight="1">
      <c r="A369" s="283"/>
      <c r="B369" s="89" t="s">
        <v>20</v>
      </c>
      <c r="C369" s="82" t="s">
        <v>21</v>
      </c>
      <c r="D369" s="201">
        <v>6800</v>
      </c>
      <c r="E369" s="201">
        <v>7205</v>
      </c>
      <c r="F369" s="184">
        <f t="shared" si="62"/>
        <v>1.0595588235294118</v>
      </c>
      <c r="G369" s="201">
        <f t="shared" si="63"/>
        <v>7205</v>
      </c>
      <c r="H369" s="201"/>
      <c r="I369" s="407"/>
      <c r="J369" s="408"/>
      <c r="K369" s="406"/>
      <c r="L369" s="406"/>
      <c r="M369" s="409"/>
    </row>
    <row r="370" spans="1:13" s="102" customFormat="1" ht="16.5" customHeight="1">
      <c r="A370" s="283"/>
      <c r="B370" s="89" t="s">
        <v>654</v>
      </c>
      <c r="C370" s="82" t="s">
        <v>655</v>
      </c>
      <c r="D370" s="201">
        <v>1758</v>
      </c>
      <c r="E370" s="201">
        <v>800</v>
      </c>
      <c r="F370" s="184">
        <f t="shared" si="62"/>
        <v>0.4550625711035267</v>
      </c>
      <c r="G370" s="201">
        <f t="shared" si="63"/>
        <v>800</v>
      </c>
      <c r="H370" s="201"/>
      <c r="I370" s="407"/>
      <c r="J370" s="408"/>
      <c r="K370" s="406"/>
      <c r="L370" s="406"/>
      <c r="M370" s="409"/>
    </row>
    <row r="371" spans="1:13" s="102" customFormat="1" ht="16.5" customHeight="1">
      <c r="A371" s="283"/>
      <c r="B371" s="89" t="s">
        <v>275</v>
      </c>
      <c r="C371" s="81" t="s">
        <v>279</v>
      </c>
      <c r="D371" s="201">
        <v>0</v>
      </c>
      <c r="E371" s="201">
        <v>1000</v>
      </c>
      <c r="F371" s="184">
        <v>0</v>
      </c>
      <c r="G371" s="201">
        <f t="shared" si="63"/>
        <v>1000</v>
      </c>
      <c r="H371" s="201"/>
      <c r="I371" s="407"/>
      <c r="J371" s="408"/>
      <c r="K371" s="406"/>
      <c r="L371" s="406"/>
      <c r="M371" s="409"/>
    </row>
    <row r="372" spans="1:13" s="102" customFormat="1" ht="15.75" customHeight="1">
      <c r="A372" s="283"/>
      <c r="B372" s="89" t="s">
        <v>26</v>
      </c>
      <c r="C372" s="82" t="s">
        <v>27</v>
      </c>
      <c r="D372" s="201">
        <v>38850</v>
      </c>
      <c r="E372" s="201">
        <v>35402</v>
      </c>
      <c r="F372" s="184">
        <f t="shared" si="62"/>
        <v>0.9112483912483913</v>
      </c>
      <c r="G372" s="201">
        <f t="shared" si="63"/>
        <v>35402</v>
      </c>
      <c r="H372" s="201"/>
      <c r="I372" s="407"/>
      <c r="J372" s="408"/>
      <c r="K372" s="406"/>
      <c r="L372" s="406"/>
      <c r="M372" s="409"/>
    </row>
    <row r="373" spans="1:13" s="102" customFormat="1" ht="15.75" customHeight="1">
      <c r="A373" s="283"/>
      <c r="B373" s="89" t="s">
        <v>277</v>
      </c>
      <c r="C373" s="81" t="s">
        <v>281</v>
      </c>
      <c r="D373" s="201">
        <v>2000</v>
      </c>
      <c r="E373" s="201">
        <v>1700</v>
      </c>
      <c r="F373" s="184">
        <v>0</v>
      </c>
      <c r="G373" s="201">
        <f t="shared" si="63"/>
        <v>1700</v>
      </c>
      <c r="H373" s="201"/>
      <c r="I373" s="407"/>
      <c r="J373" s="408"/>
      <c r="K373" s="406"/>
      <c r="L373" s="406"/>
      <c r="M373" s="409"/>
    </row>
    <row r="374" spans="1:13" s="102" customFormat="1" ht="24.75" customHeight="1">
      <c r="A374" s="283"/>
      <c r="B374" s="89" t="s">
        <v>136</v>
      </c>
      <c r="C374" s="81" t="s">
        <v>383</v>
      </c>
      <c r="D374" s="201">
        <v>243533</v>
      </c>
      <c r="E374" s="201">
        <v>232810</v>
      </c>
      <c r="F374" s="184">
        <f t="shared" si="62"/>
        <v>0.9559690062537726</v>
      </c>
      <c r="G374" s="201">
        <f t="shared" si="63"/>
        <v>232810</v>
      </c>
      <c r="H374" s="201"/>
      <c r="I374" s="407"/>
      <c r="J374" s="408">
        <f>G374</f>
        <v>232810</v>
      </c>
      <c r="K374" s="406"/>
      <c r="L374" s="406"/>
      <c r="M374" s="409"/>
    </row>
    <row r="375" spans="1:13" s="102" customFormat="1" ht="18" customHeight="1">
      <c r="A375" s="265" t="s">
        <v>210</v>
      </c>
      <c r="B375" s="266"/>
      <c r="C375" s="170" t="s">
        <v>229</v>
      </c>
      <c r="D375" s="404">
        <f>SUM(D376:D377)</f>
        <v>170</v>
      </c>
      <c r="E375" s="404">
        <f>SUM(E376:E377)</f>
        <v>170</v>
      </c>
      <c r="F375" s="426">
        <f t="shared" si="62"/>
        <v>1</v>
      </c>
      <c r="G375" s="404">
        <f aca="true" t="shared" si="64" ref="G375:M375">SUM(G376:G377)</f>
        <v>170</v>
      </c>
      <c r="H375" s="404">
        <f t="shared" si="64"/>
        <v>120</v>
      </c>
      <c r="I375" s="404">
        <f t="shared" si="64"/>
        <v>0</v>
      </c>
      <c r="J375" s="404">
        <f t="shared" si="64"/>
        <v>0</v>
      </c>
      <c r="K375" s="404">
        <f t="shared" si="64"/>
        <v>0</v>
      </c>
      <c r="L375" s="404">
        <f t="shared" si="64"/>
        <v>0</v>
      </c>
      <c r="M375" s="405">
        <f t="shared" si="64"/>
        <v>0</v>
      </c>
    </row>
    <row r="376" spans="1:13" s="102" customFormat="1" ht="18" customHeight="1">
      <c r="A376" s="283"/>
      <c r="B376" s="89" t="s">
        <v>652</v>
      </c>
      <c r="C376" s="127" t="s">
        <v>653</v>
      </c>
      <c r="D376" s="201">
        <v>120</v>
      </c>
      <c r="E376" s="201">
        <v>120</v>
      </c>
      <c r="F376" s="184">
        <f t="shared" si="62"/>
        <v>1</v>
      </c>
      <c r="G376" s="201">
        <f>E376</f>
        <v>120</v>
      </c>
      <c r="H376" s="201">
        <f>G376</f>
        <v>120</v>
      </c>
      <c r="I376" s="407"/>
      <c r="J376" s="408"/>
      <c r="K376" s="406"/>
      <c r="L376" s="406"/>
      <c r="M376" s="409"/>
    </row>
    <row r="377" spans="1:13" s="102" customFormat="1" ht="17.25" customHeight="1">
      <c r="A377" s="283"/>
      <c r="B377" s="89" t="s">
        <v>14</v>
      </c>
      <c r="C377" s="127" t="s">
        <v>41</v>
      </c>
      <c r="D377" s="201">
        <v>50</v>
      </c>
      <c r="E377" s="201">
        <v>50</v>
      </c>
      <c r="F377" s="184">
        <f t="shared" si="62"/>
        <v>1</v>
      </c>
      <c r="G377" s="201">
        <f>E377</f>
        <v>50</v>
      </c>
      <c r="H377" s="201"/>
      <c r="I377" s="407"/>
      <c r="J377" s="408"/>
      <c r="K377" s="406"/>
      <c r="L377" s="406"/>
      <c r="M377" s="409"/>
    </row>
    <row r="378" spans="1:13" s="102" customFormat="1" ht="25.5" customHeight="1">
      <c r="A378" s="265" t="s">
        <v>230</v>
      </c>
      <c r="B378" s="266"/>
      <c r="C378" s="170" t="s">
        <v>231</v>
      </c>
      <c r="D378" s="404">
        <f>SUM(D379:D385)</f>
        <v>63366</v>
      </c>
      <c r="E378" s="404">
        <f aca="true" t="shared" si="65" ref="E378:M378">SUM(E379:E385)</f>
        <v>63794</v>
      </c>
      <c r="F378" s="426">
        <f t="shared" si="62"/>
        <v>1.0067544108828077</v>
      </c>
      <c r="G378" s="404">
        <f t="shared" si="65"/>
        <v>63794</v>
      </c>
      <c r="H378" s="404">
        <f t="shared" si="65"/>
        <v>24960</v>
      </c>
      <c r="I378" s="404">
        <f t="shared" si="65"/>
        <v>4442</v>
      </c>
      <c r="J378" s="404">
        <f t="shared" si="65"/>
        <v>12000</v>
      </c>
      <c r="K378" s="404">
        <f t="shared" si="65"/>
        <v>0</v>
      </c>
      <c r="L378" s="404">
        <f t="shared" si="65"/>
        <v>0</v>
      </c>
      <c r="M378" s="405">
        <f t="shared" si="65"/>
        <v>0</v>
      </c>
    </row>
    <row r="379" spans="1:13" s="102" customFormat="1" ht="17.25" customHeight="1">
      <c r="A379" s="283"/>
      <c r="B379" s="89" t="s">
        <v>208</v>
      </c>
      <c r="C379" s="81" t="s">
        <v>491</v>
      </c>
      <c r="D379" s="201">
        <v>12000</v>
      </c>
      <c r="E379" s="201">
        <v>12000</v>
      </c>
      <c r="F379" s="184">
        <f t="shared" si="62"/>
        <v>1</v>
      </c>
      <c r="G379" s="201">
        <f aca="true" t="shared" si="66" ref="G379:G385">E379</f>
        <v>12000</v>
      </c>
      <c r="H379" s="201"/>
      <c r="I379" s="407"/>
      <c r="J379" s="408">
        <f>G379</f>
        <v>12000</v>
      </c>
      <c r="K379" s="406"/>
      <c r="L379" s="406"/>
      <c r="M379" s="409"/>
    </row>
    <row r="380" spans="1:13" s="102" customFormat="1" ht="17.25" customHeight="1">
      <c r="A380" s="283"/>
      <c r="B380" s="89" t="s">
        <v>669</v>
      </c>
      <c r="C380" s="81" t="s">
        <v>492</v>
      </c>
      <c r="D380" s="201">
        <v>8800</v>
      </c>
      <c r="E380" s="201">
        <v>8800</v>
      </c>
      <c r="F380" s="184">
        <f t="shared" si="62"/>
        <v>1</v>
      </c>
      <c r="G380" s="201">
        <f t="shared" si="66"/>
        <v>8800</v>
      </c>
      <c r="H380" s="201"/>
      <c r="I380" s="407"/>
      <c r="J380" s="408"/>
      <c r="K380" s="406"/>
      <c r="L380" s="406"/>
      <c r="M380" s="409"/>
    </row>
    <row r="381" spans="1:13" s="102" customFormat="1" ht="17.25" customHeight="1">
      <c r="A381" s="283"/>
      <c r="B381" s="89" t="s">
        <v>6</v>
      </c>
      <c r="C381" s="81" t="s">
        <v>352</v>
      </c>
      <c r="D381" s="201">
        <v>18720</v>
      </c>
      <c r="E381" s="201">
        <v>24960</v>
      </c>
      <c r="F381" s="184">
        <f t="shared" si="62"/>
        <v>1.3333333333333333</v>
      </c>
      <c r="G381" s="201">
        <f t="shared" si="66"/>
        <v>24960</v>
      </c>
      <c r="H381" s="201">
        <f>G381</f>
        <v>24960</v>
      </c>
      <c r="I381" s="407"/>
      <c r="J381" s="408"/>
      <c r="K381" s="406"/>
      <c r="L381" s="406"/>
      <c r="M381" s="409"/>
    </row>
    <row r="382" spans="1:13" s="102" customFormat="1" ht="15" customHeight="1">
      <c r="A382" s="283"/>
      <c r="B382" s="89" t="s">
        <v>37</v>
      </c>
      <c r="C382" s="81" t="s">
        <v>74</v>
      </c>
      <c r="D382" s="201">
        <v>3369</v>
      </c>
      <c r="E382" s="201">
        <v>3830</v>
      </c>
      <c r="F382" s="184">
        <f t="shared" si="62"/>
        <v>1.136835856337192</v>
      </c>
      <c r="G382" s="201">
        <f t="shared" si="66"/>
        <v>3830</v>
      </c>
      <c r="H382" s="201"/>
      <c r="I382" s="407">
        <f>G382</f>
        <v>3830</v>
      </c>
      <c r="J382" s="408"/>
      <c r="K382" s="406"/>
      <c r="L382" s="406"/>
      <c r="M382" s="409"/>
    </row>
    <row r="383" spans="1:13" s="102" customFormat="1" ht="18" customHeight="1">
      <c r="A383" s="283"/>
      <c r="B383" s="89" t="s">
        <v>12</v>
      </c>
      <c r="C383" s="81" t="s">
        <v>13</v>
      </c>
      <c r="D383" s="201">
        <v>459</v>
      </c>
      <c r="E383" s="201">
        <v>612</v>
      </c>
      <c r="F383" s="184">
        <f t="shared" si="62"/>
        <v>1.3333333333333333</v>
      </c>
      <c r="G383" s="201">
        <f t="shared" si="66"/>
        <v>612</v>
      </c>
      <c r="H383" s="201"/>
      <c r="I383" s="407">
        <f>G383</f>
        <v>612</v>
      </c>
      <c r="J383" s="408"/>
      <c r="K383" s="406"/>
      <c r="L383" s="406"/>
      <c r="M383" s="409"/>
    </row>
    <row r="384" spans="1:13" s="102" customFormat="1" ht="15.75" customHeight="1">
      <c r="A384" s="283"/>
      <c r="B384" s="89" t="s">
        <v>20</v>
      </c>
      <c r="C384" s="5" t="s">
        <v>21</v>
      </c>
      <c r="D384" s="201">
        <v>20018</v>
      </c>
      <c r="E384" s="201">
        <v>0</v>
      </c>
      <c r="F384" s="184">
        <f t="shared" si="62"/>
        <v>0</v>
      </c>
      <c r="G384" s="201">
        <f t="shared" si="66"/>
        <v>0</v>
      </c>
      <c r="H384" s="201"/>
      <c r="I384" s="407"/>
      <c r="J384" s="408"/>
      <c r="K384" s="406"/>
      <c r="L384" s="406"/>
      <c r="M384" s="409"/>
    </row>
    <row r="385" spans="1:13" s="102" customFormat="1" ht="15.75" customHeight="1">
      <c r="A385" s="283"/>
      <c r="B385" s="89" t="s">
        <v>276</v>
      </c>
      <c r="C385" s="81" t="s">
        <v>834</v>
      </c>
      <c r="D385" s="201">
        <v>0</v>
      </c>
      <c r="E385" s="201">
        <v>13592</v>
      </c>
      <c r="F385" s="184">
        <v>0</v>
      </c>
      <c r="G385" s="201">
        <f t="shared" si="66"/>
        <v>13592</v>
      </c>
      <c r="H385" s="201"/>
      <c r="I385" s="407"/>
      <c r="J385" s="408"/>
      <c r="K385" s="406"/>
      <c r="L385" s="406"/>
      <c r="M385" s="409"/>
    </row>
    <row r="386" spans="1:13" s="102" customFormat="1" ht="18.75" customHeight="1">
      <c r="A386" s="265" t="s">
        <v>232</v>
      </c>
      <c r="B386" s="271"/>
      <c r="C386" s="169" t="s">
        <v>76</v>
      </c>
      <c r="D386" s="404">
        <f>SUM(D387:D392)</f>
        <v>130487</v>
      </c>
      <c r="E386" s="404">
        <f aca="true" t="shared" si="67" ref="E386:M386">SUM(E387:E392)</f>
        <v>68161</v>
      </c>
      <c r="F386" s="426">
        <f t="shared" si="62"/>
        <v>0.5223585491274992</v>
      </c>
      <c r="G386" s="404">
        <f t="shared" si="67"/>
        <v>68161</v>
      </c>
      <c r="H386" s="404">
        <f t="shared" si="67"/>
        <v>0</v>
      </c>
      <c r="I386" s="404">
        <f t="shared" si="67"/>
        <v>0</v>
      </c>
      <c r="J386" s="404">
        <f t="shared" si="67"/>
        <v>0</v>
      </c>
      <c r="K386" s="404">
        <f t="shared" si="67"/>
        <v>0</v>
      </c>
      <c r="L386" s="404">
        <f t="shared" si="67"/>
        <v>0</v>
      </c>
      <c r="M386" s="405">
        <f t="shared" si="67"/>
        <v>0</v>
      </c>
    </row>
    <row r="387" spans="1:13" s="102" customFormat="1" ht="15.75" customHeight="1">
      <c r="A387" s="261"/>
      <c r="B387" s="275" t="s">
        <v>6</v>
      </c>
      <c r="C387" s="81" t="s">
        <v>352</v>
      </c>
      <c r="D387" s="422">
        <v>13435</v>
      </c>
      <c r="E387" s="422"/>
      <c r="F387" s="184">
        <f t="shared" si="62"/>
        <v>0</v>
      </c>
      <c r="G387" s="422"/>
      <c r="H387" s="422"/>
      <c r="I387" s="422"/>
      <c r="J387" s="422"/>
      <c r="K387" s="423"/>
      <c r="L387" s="423"/>
      <c r="M387" s="424"/>
    </row>
    <row r="388" spans="1:13" s="102" customFormat="1" ht="15.75" customHeight="1">
      <c r="A388" s="261"/>
      <c r="B388" s="275" t="s">
        <v>37</v>
      </c>
      <c r="C388" s="81" t="s">
        <v>74</v>
      </c>
      <c r="D388" s="422">
        <v>2345</v>
      </c>
      <c r="E388" s="422"/>
      <c r="F388" s="184">
        <f t="shared" si="62"/>
        <v>0</v>
      </c>
      <c r="G388" s="422"/>
      <c r="H388" s="422"/>
      <c r="I388" s="422"/>
      <c r="J388" s="422"/>
      <c r="K388" s="423"/>
      <c r="L388" s="423"/>
      <c r="M388" s="424"/>
    </row>
    <row r="389" spans="1:13" s="102" customFormat="1" ht="19.5" customHeight="1">
      <c r="A389" s="261"/>
      <c r="B389" s="275" t="s">
        <v>12</v>
      </c>
      <c r="C389" s="81" t="s">
        <v>13</v>
      </c>
      <c r="D389" s="422">
        <v>329</v>
      </c>
      <c r="E389" s="422"/>
      <c r="F389" s="184">
        <f t="shared" si="62"/>
        <v>0</v>
      </c>
      <c r="G389" s="422"/>
      <c r="H389" s="422"/>
      <c r="I389" s="422"/>
      <c r="J389" s="422"/>
      <c r="K389" s="423"/>
      <c r="L389" s="423"/>
      <c r="M389" s="424"/>
    </row>
    <row r="390" spans="1:13" s="102" customFormat="1" ht="17.25" customHeight="1">
      <c r="A390" s="261"/>
      <c r="B390" s="275" t="s">
        <v>14</v>
      </c>
      <c r="C390" s="127" t="s">
        <v>41</v>
      </c>
      <c r="D390" s="422">
        <v>45200</v>
      </c>
      <c r="E390" s="422"/>
      <c r="F390" s="184">
        <f t="shared" si="62"/>
        <v>0</v>
      </c>
      <c r="G390" s="422"/>
      <c r="H390" s="422"/>
      <c r="I390" s="422"/>
      <c r="J390" s="422"/>
      <c r="K390" s="423"/>
      <c r="L390" s="423"/>
      <c r="M390" s="424"/>
    </row>
    <row r="391" spans="1:13" s="102" customFormat="1" ht="18" customHeight="1">
      <c r="A391" s="261"/>
      <c r="B391" s="275" t="s">
        <v>20</v>
      </c>
      <c r="C391" s="5" t="s">
        <v>21</v>
      </c>
      <c r="D391" s="422">
        <v>14268</v>
      </c>
      <c r="E391" s="422"/>
      <c r="F391" s="184">
        <f t="shared" si="62"/>
        <v>0</v>
      </c>
      <c r="G391" s="422"/>
      <c r="H391" s="422"/>
      <c r="I391" s="422"/>
      <c r="J391" s="422"/>
      <c r="K391" s="423"/>
      <c r="L391" s="423"/>
      <c r="M391" s="424"/>
    </row>
    <row r="392" spans="1:13" s="102" customFormat="1" ht="18.75" customHeight="1">
      <c r="A392" s="283"/>
      <c r="B392" s="89" t="s">
        <v>26</v>
      </c>
      <c r="C392" s="82" t="s">
        <v>27</v>
      </c>
      <c r="D392" s="201">
        <v>54910</v>
      </c>
      <c r="E392" s="201">
        <v>68161</v>
      </c>
      <c r="F392" s="184">
        <f t="shared" si="62"/>
        <v>1.2413221635403386</v>
      </c>
      <c r="G392" s="201">
        <f>E392</f>
        <v>68161</v>
      </c>
      <c r="H392" s="201"/>
      <c r="I392" s="407"/>
      <c r="J392" s="408"/>
      <c r="K392" s="406"/>
      <c r="L392" s="406"/>
      <c r="M392" s="409"/>
    </row>
    <row r="393" spans="1:13" s="101" customFormat="1" ht="19.5" customHeight="1">
      <c r="A393" s="285" t="s">
        <v>335</v>
      </c>
      <c r="B393" s="279"/>
      <c r="C393" s="120" t="s">
        <v>450</v>
      </c>
      <c r="D393" s="410">
        <f>D394</f>
        <v>418202</v>
      </c>
      <c r="E393" s="410">
        <f>E394</f>
        <v>0</v>
      </c>
      <c r="F393" s="249">
        <f aca="true" t="shared" si="68" ref="F393:M393">F394</f>
        <v>0</v>
      </c>
      <c r="G393" s="410">
        <f t="shared" si="68"/>
        <v>0</v>
      </c>
      <c r="H393" s="410">
        <f t="shared" si="68"/>
        <v>0</v>
      </c>
      <c r="I393" s="410">
        <f t="shared" si="68"/>
        <v>0</v>
      </c>
      <c r="J393" s="410">
        <f t="shared" si="68"/>
        <v>0</v>
      </c>
      <c r="K393" s="410">
        <f t="shared" si="68"/>
        <v>0</v>
      </c>
      <c r="L393" s="410">
        <f t="shared" si="68"/>
        <v>0</v>
      </c>
      <c r="M393" s="411">
        <f t="shared" si="68"/>
        <v>0</v>
      </c>
    </row>
    <row r="394" spans="1:13" s="102" customFormat="1" ht="18.75" customHeight="1">
      <c r="A394" s="265" t="s">
        <v>336</v>
      </c>
      <c r="B394" s="271"/>
      <c r="C394" s="169" t="s">
        <v>337</v>
      </c>
      <c r="D394" s="404">
        <f>SUM(D395:D410)</f>
        <v>418202</v>
      </c>
      <c r="E394" s="404">
        <f>SUM(E395:E410)</f>
        <v>0</v>
      </c>
      <c r="F394" s="296">
        <f t="shared" si="62"/>
        <v>0</v>
      </c>
      <c r="G394" s="404">
        <f aca="true" t="shared" si="69" ref="G394:M394">SUM(G395:G410)</f>
        <v>0</v>
      </c>
      <c r="H394" s="404">
        <f t="shared" si="69"/>
        <v>0</v>
      </c>
      <c r="I394" s="404">
        <f t="shared" si="69"/>
        <v>0</v>
      </c>
      <c r="J394" s="404">
        <f t="shared" si="69"/>
        <v>0</v>
      </c>
      <c r="K394" s="404">
        <f t="shared" si="69"/>
        <v>0</v>
      </c>
      <c r="L394" s="404">
        <f t="shared" si="69"/>
        <v>0</v>
      </c>
      <c r="M394" s="405">
        <f t="shared" si="69"/>
        <v>0</v>
      </c>
    </row>
    <row r="395" spans="1:13" s="102" customFormat="1" ht="15.75" customHeight="1">
      <c r="A395" s="283"/>
      <c r="B395" s="89" t="s">
        <v>338</v>
      </c>
      <c r="C395" s="82" t="s">
        <v>339</v>
      </c>
      <c r="D395" s="201">
        <v>265131</v>
      </c>
      <c r="E395" s="201"/>
      <c r="F395" s="184">
        <f t="shared" si="62"/>
        <v>0</v>
      </c>
      <c r="G395" s="201">
        <f>E395</f>
        <v>0</v>
      </c>
      <c r="H395" s="201">
        <v>0</v>
      </c>
      <c r="I395" s="407"/>
      <c r="J395" s="408">
        <v>0</v>
      </c>
      <c r="K395" s="406"/>
      <c r="L395" s="406"/>
      <c r="M395" s="409"/>
    </row>
    <row r="396" spans="1:13" s="102" customFormat="1" ht="15.75" customHeight="1">
      <c r="A396" s="283"/>
      <c r="B396" s="89" t="s">
        <v>340</v>
      </c>
      <c r="C396" s="82" t="s">
        <v>339</v>
      </c>
      <c r="D396" s="201">
        <v>117655</v>
      </c>
      <c r="E396" s="201"/>
      <c r="F396" s="184">
        <f t="shared" si="62"/>
        <v>0</v>
      </c>
      <c r="G396" s="201">
        <f aca="true" t="shared" si="70" ref="G396:G410">E396</f>
        <v>0</v>
      </c>
      <c r="H396" s="201">
        <v>0</v>
      </c>
      <c r="I396" s="407"/>
      <c r="J396" s="408">
        <v>0</v>
      </c>
      <c r="K396" s="406"/>
      <c r="L396" s="406"/>
      <c r="M396" s="409"/>
    </row>
    <row r="397" spans="1:13" s="102" customFormat="1" ht="15.75" customHeight="1">
      <c r="A397" s="283"/>
      <c r="B397" s="89" t="s">
        <v>260</v>
      </c>
      <c r="C397" s="81" t="s">
        <v>352</v>
      </c>
      <c r="D397" s="201">
        <v>9149</v>
      </c>
      <c r="E397" s="201"/>
      <c r="F397" s="184">
        <f t="shared" si="62"/>
        <v>0</v>
      </c>
      <c r="G397" s="201">
        <f t="shared" si="70"/>
        <v>0</v>
      </c>
      <c r="H397" s="201">
        <f>G397</f>
        <v>0</v>
      </c>
      <c r="I397" s="407"/>
      <c r="J397" s="408"/>
      <c r="K397" s="406"/>
      <c r="L397" s="406"/>
      <c r="M397" s="409"/>
    </row>
    <row r="398" spans="1:13" s="102" customFormat="1" ht="15.75" customHeight="1">
      <c r="A398" s="283"/>
      <c r="B398" s="89" t="s">
        <v>261</v>
      </c>
      <c r="C398" s="81" t="s">
        <v>352</v>
      </c>
      <c r="D398" s="201">
        <v>3049</v>
      </c>
      <c r="E398" s="201"/>
      <c r="F398" s="184">
        <f t="shared" si="62"/>
        <v>0</v>
      </c>
      <c r="G398" s="201">
        <f t="shared" si="70"/>
        <v>0</v>
      </c>
      <c r="H398" s="201">
        <f>G398</f>
        <v>0</v>
      </c>
      <c r="I398" s="407"/>
      <c r="J398" s="408"/>
      <c r="K398" s="406"/>
      <c r="L398" s="406"/>
      <c r="M398" s="409"/>
    </row>
    <row r="399" spans="1:13" s="102" customFormat="1" ht="15.75" customHeight="1">
      <c r="A399" s="283"/>
      <c r="B399" s="89" t="s">
        <v>262</v>
      </c>
      <c r="C399" s="81" t="s">
        <v>74</v>
      </c>
      <c r="D399" s="201">
        <v>2226</v>
      </c>
      <c r="E399" s="201"/>
      <c r="F399" s="184">
        <f t="shared" si="62"/>
        <v>0</v>
      </c>
      <c r="G399" s="201">
        <f t="shared" si="70"/>
        <v>0</v>
      </c>
      <c r="H399" s="201">
        <v>0</v>
      </c>
      <c r="I399" s="407">
        <f>G399</f>
        <v>0</v>
      </c>
      <c r="J399" s="408"/>
      <c r="K399" s="406"/>
      <c r="L399" s="406"/>
      <c r="M399" s="409"/>
    </row>
    <row r="400" spans="1:13" s="102" customFormat="1" ht="15.75" customHeight="1">
      <c r="A400" s="283"/>
      <c r="B400" s="89" t="s">
        <v>263</v>
      </c>
      <c r="C400" s="81" t="s">
        <v>74</v>
      </c>
      <c r="D400" s="201">
        <v>742</v>
      </c>
      <c r="E400" s="201"/>
      <c r="F400" s="184">
        <f t="shared" si="62"/>
        <v>0</v>
      </c>
      <c r="G400" s="201">
        <f t="shared" si="70"/>
        <v>0</v>
      </c>
      <c r="H400" s="201">
        <v>0</v>
      </c>
      <c r="I400" s="407">
        <f>G400</f>
        <v>0</v>
      </c>
      <c r="J400" s="408"/>
      <c r="K400" s="406"/>
      <c r="L400" s="406"/>
      <c r="M400" s="409"/>
    </row>
    <row r="401" spans="1:13" s="102" customFormat="1" ht="15.75" customHeight="1">
      <c r="A401" s="283"/>
      <c r="B401" s="89" t="s">
        <v>264</v>
      </c>
      <c r="C401" s="81" t="s">
        <v>13</v>
      </c>
      <c r="D401" s="201">
        <v>307</v>
      </c>
      <c r="E401" s="201"/>
      <c r="F401" s="184">
        <f t="shared" si="62"/>
        <v>0</v>
      </c>
      <c r="G401" s="201">
        <f t="shared" si="70"/>
        <v>0</v>
      </c>
      <c r="H401" s="201">
        <v>0</v>
      </c>
      <c r="I401" s="407">
        <f>G401</f>
        <v>0</v>
      </c>
      <c r="J401" s="408"/>
      <c r="K401" s="406"/>
      <c r="L401" s="406"/>
      <c r="M401" s="409"/>
    </row>
    <row r="402" spans="1:13" s="102" customFormat="1" ht="15.75" customHeight="1">
      <c r="A402" s="283"/>
      <c r="B402" s="89" t="s">
        <v>265</v>
      </c>
      <c r="C402" s="81" t="s">
        <v>13</v>
      </c>
      <c r="D402" s="201">
        <v>102</v>
      </c>
      <c r="E402" s="201"/>
      <c r="F402" s="184">
        <f t="shared" si="62"/>
        <v>0</v>
      </c>
      <c r="G402" s="201">
        <f t="shared" si="70"/>
        <v>0</v>
      </c>
      <c r="H402" s="201">
        <v>0</v>
      </c>
      <c r="I402" s="407">
        <f>G402</f>
        <v>0</v>
      </c>
      <c r="J402" s="408"/>
      <c r="K402" s="406"/>
      <c r="L402" s="406"/>
      <c r="M402" s="409"/>
    </row>
    <row r="403" spans="1:13" s="102" customFormat="1" ht="15.75" customHeight="1">
      <c r="A403" s="283"/>
      <c r="B403" s="89" t="s">
        <v>341</v>
      </c>
      <c r="C403" s="82" t="s">
        <v>653</v>
      </c>
      <c r="D403" s="201">
        <v>3375</v>
      </c>
      <c r="E403" s="201"/>
      <c r="F403" s="184">
        <f t="shared" si="62"/>
        <v>0</v>
      </c>
      <c r="G403" s="201">
        <f t="shared" si="70"/>
        <v>0</v>
      </c>
      <c r="H403" s="201">
        <f>G403</f>
        <v>0</v>
      </c>
      <c r="I403" s="407"/>
      <c r="J403" s="408">
        <v>0</v>
      </c>
      <c r="K403" s="406"/>
      <c r="L403" s="406"/>
      <c r="M403" s="409"/>
    </row>
    <row r="404" spans="1:13" s="102" customFormat="1" ht="15.75" customHeight="1">
      <c r="A404" s="283"/>
      <c r="B404" s="89" t="s">
        <v>342</v>
      </c>
      <c r="C404" s="82" t="s">
        <v>653</v>
      </c>
      <c r="D404" s="201">
        <v>1125</v>
      </c>
      <c r="E404" s="201"/>
      <c r="F404" s="184">
        <f t="shared" si="62"/>
        <v>0</v>
      </c>
      <c r="G404" s="201">
        <f t="shared" si="70"/>
        <v>0</v>
      </c>
      <c r="H404" s="201">
        <f>G404</f>
        <v>0</v>
      </c>
      <c r="I404" s="407"/>
      <c r="J404" s="408">
        <v>0</v>
      </c>
      <c r="K404" s="406"/>
      <c r="L404" s="406"/>
      <c r="M404" s="409"/>
    </row>
    <row r="405" spans="1:13" s="102" customFormat="1" ht="15.75" customHeight="1">
      <c r="A405" s="283"/>
      <c r="B405" s="89" t="s">
        <v>343</v>
      </c>
      <c r="C405" s="82" t="s">
        <v>15</v>
      </c>
      <c r="D405" s="201">
        <v>5239</v>
      </c>
      <c r="E405" s="201"/>
      <c r="F405" s="184">
        <f t="shared" si="62"/>
        <v>0</v>
      </c>
      <c r="G405" s="201">
        <f t="shared" si="70"/>
        <v>0</v>
      </c>
      <c r="H405" s="201">
        <v>0</v>
      </c>
      <c r="I405" s="407"/>
      <c r="J405" s="408">
        <v>0</v>
      </c>
      <c r="K405" s="406"/>
      <c r="L405" s="406"/>
      <c r="M405" s="409"/>
    </row>
    <row r="406" spans="1:13" s="102" customFormat="1" ht="15.75" customHeight="1">
      <c r="A406" s="283"/>
      <c r="B406" s="89" t="s">
        <v>346</v>
      </c>
      <c r="C406" s="82" t="s">
        <v>15</v>
      </c>
      <c r="D406" s="201">
        <v>1746</v>
      </c>
      <c r="E406" s="201"/>
      <c r="F406" s="184">
        <f t="shared" si="62"/>
        <v>0</v>
      </c>
      <c r="G406" s="201">
        <f t="shared" si="70"/>
        <v>0</v>
      </c>
      <c r="H406" s="201">
        <v>0</v>
      </c>
      <c r="I406" s="407"/>
      <c r="J406" s="408">
        <v>0</v>
      </c>
      <c r="K406" s="406"/>
      <c r="L406" s="406"/>
      <c r="M406" s="409"/>
    </row>
    <row r="407" spans="1:13" s="102" customFormat="1" ht="15" customHeight="1">
      <c r="A407" s="283"/>
      <c r="B407" s="89" t="s">
        <v>344</v>
      </c>
      <c r="C407" s="82" t="s">
        <v>101</v>
      </c>
      <c r="D407" s="201">
        <v>5817</v>
      </c>
      <c r="E407" s="201"/>
      <c r="F407" s="184">
        <f t="shared" si="62"/>
        <v>0</v>
      </c>
      <c r="G407" s="201">
        <f t="shared" si="70"/>
        <v>0</v>
      </c>
      <c r="H407" s="201">
        <v>0</v>
      </c>
      <c r="I407" s="407"/>
      <c r="J407" s="408">
        <v>0</v>
      </c>
      <c r="K407" s="406"/>
      <c r="L407" s="406"/>
      <c r="M407" s="409"/>
    </row>
    <row r="408" spans="1:13" s="102" customFormat="1" ht="15.75" customHeight="1">
      <c r="A408" s="283"/>
      <c r="B408" s="89" t="s">
        <v>345</v>
      </c>
      <c r="C408" s="82" t="s">
        <v>101</v>
      </c>
      <c r="D408" s="201">
        <v>1939</v>
      </c>
      <c r="E408" s="201"/>
      <c r="F408" s="184">
        <f t="shared" si="62"/>
        <v>0</v>
      </c>
      <c r="G408" s="201">
        <f t="shared" si="70"/>
        <v>0</v>
      </c>
      <c r="H408" s="201">
        <v>0</v>
      </c>
      <c r="I408" s="407"/>
      <c r="J408" s="408">
        <v>0</v>
      </c>
      <c r="K408" s="406"/>
      <c r="L408" s="406"/>
      <c r="M408" s="409"/>
    </row>
    <row r="409" spans="1:13" s="102" customFormat="1" ht="15.75" customHeight="1">
      <c r="A409" s="283"/>
      <c r="B409" s="89" t="s">
        <v>296</v>
      </c>
      <c r="C409" s="81" t="s">
        <v>281</v>
      </c>
      <c r="D409" s="201">
        <v>450</v>
      </c>
      <c r="E409" s="201"/>
      <c r="F409" s="184">
        <v>0</v>
      </c>
      <c r="G409" s="201">
        <f t="shared" si="70"/>
        <v>0</v>
      </c>
      <c r="H409" s="201">
        <v>0</v>
      </c>
      <c r="I409" s="407"/>
      <c r="J409" s="408"/>
      <c r="K409" s="406"/>
      <c r="L409" s="406"/>
      <c r="M409" s="409"/>
    </row>
    <row r="410" spans="1:13" s="102" customFormat="1" ht="15.75" customHeight="1">
      <c r="A410" s="283"/>
      <c r="B410" s="89" t="s">
        <v>297</v>
      </c>
      <c r="C410" s="81" t="s">
        <v>281</v>
      </c>
      <c r="D410" s="201">
        <v>150</v>
      </c>
      <c r="E410" s="201"/>
      <c r="F410" s="184">
        <v>0</v>
      </c>
      <c r="G410" s="201">
        <f t="shared" si="70"/>
        <v>0</v>
      </c>
      <c r="H410" s="201">
        <v>0</v>
      </c>
      <c r="I410" s="407"/>
      <c r="J410" s="408"/>
      <c r="K410" s="406"/>
      <c r="L410" s="406"/>
      <c r="M410" s="409"/>
    </row>
    <row r="411" spans="1:13" s="102" customFormat="1" ht="22.5" customHeight="1">
      <c r="A411" s="268" t="s">
        <v>233</v>
      </c>
      <c r="B411" s="279"/>
      <c r="C411" s="120" t="s">
        <v>234</v>
      </c>
      <c r="D411" s="410">
        <f>D412+D417+D419+D429</f>
        <v>5537721</v>
      </c>
      <c r="E411" s="410">
        <f aca="true" t="shared" si="71" ref="E411:M411">E412+E417+E419+E429</f>
        <v>3107810</v>
      </c>
      <c r="F411" s="410">
        <f t="shared" si="71"/>
        <v>2.116946323139462</v>
      </c>
      <c r="G411" s="410">
        <f t="shared" si="71"/>
        <v>1036490</v>
      </c>
      <c r="H411" s="410">
        <f t="shared" si="71"/>
        <v>500</v>
      </c>
      <c r="I411" s="410">
        <f t="shared" si="71"/>
        <v>0</v>
      </c>
      <c r="J411" s="410">
        <f t="shared" si="71"/>
        <v>0</v>
      </c>
      <c r="K411" s="410">
        <f t="shared" si="71"/>
        <v>0</v>
      </c>
      <c r="L411" s="410">
        <f t="shared" si="71"/>
        <v>0</v>
      </c>
      <c r="M411" s="410">
        <f t="shared" si="71"/>
        <v>2071320</v>
      </c>
    </row>
    <row r="412" spans="1:13" s="102" customFormat="1" ht="21" customHeight="1">
      <c r="A412" s="270" t="s">
        <v>235</v>
      </c>
      <c r="B412" s="271"/>
      <c r="C412" s="169" t="s">
        <v>236</v>
      </c>
      <c r="D412" s="404">
        <f>SUM(D413:D416)</f>
        <v>4863869</v>
      </c>
      <c r="E412" s="404">
        <f>SUM(E413:E416)</f>
        <v>1921320</v>
      </c>
      <c r="F412" s="426">
        <f t="shared" si="62"/>
        <v>0.3950188625557144</v>
      </c>
      <c r="G412" s="404">
        <f aca="true" t="shared" si="72" ref="G412:M412">SUM(G413:G416)</f>
        <v>0</v>
      </c>
      <c r="H412" s="404">
        <f t="shared" si="72"/>
        <v>0</v>
      </c>
      <c r="I412" s="404">
        <f t="shared" si="72"/>
        <v>0</v>
      </c>
      <c r="J412" s="404">
        <f t="shared" si="72"/>
        <v>0</v>
      </c>
      <c r="K412" s="404">
        <f t="shared" si="72"/>
        <v>0</v>
      </c>
      <c r="L412" s="404">
        <f t="shared" si="72"/>
        <v>0</v>
      </c>
      <c r="M412" s="405">
        <f t="shared" si="72"/>
        <v>1921320</v>
      </c>
    </row>
    <row r="413" spans="1:13" s="102" customFormat="1" ht="19.5" customHeight="1">
      <c r="A413" s="273"/>
      <c r="B413" s="89" t="s">
        <v>237</v>
      </c>
      <c r="C413" s="81" t="s">
        <v>782</v>
      </c>
      <c r="D413" s="201">
        <v>290000</v>
      </c>
      <c r="E413" s="201">
        <v>0</v>
      </c>
      <c r="F413" s="184">
        <f t="shared" si="62"/>
        <v>0</v>
      </c>
      <c r="G413" s="201">
        <f>E413</f>
        <v>0</v>
      </c>
      <c r="H413" s="201">
        <v>0</v>
      </c>
      <c r="I413" s="407"/>
      <c r="J413" s="408">
        <f>G413</f>
        <v>0</v>
      </c>
      <c r="K413" s="406"/>
      <c r="L413" s="406"/>
      <c r="M413" s="409"/>
    </row>
    <row r="414" spans="1:13" s="102" customFormat="1" ht="21.75" customHeight="1">
      <c r="A414" s="273"/>
      <c r="B414" s="89" t="s">
        <v>44</v>
      </c>
      <c r="C414" s="81" t="s">
        <v>743</v>
      </c>
      <c r="D414" s="201">
        <v>0</v>
      </c>
      <c r="E414" s="201">
        <v>1056560</v>
      </c>
      <c r="F414" s="184">
        <v>0</v>
      </c>
      <c r="G414" s="201"/>
      <c r="H414" s="201">
        <v>0</v>
      </c>
      <c r="I414" s="407"/>
      <c r="J414" s="430">
        <v>0</v>
      </c>
      <c r="K414" s="406"/>
      <c r="L414" s="406"/>
      <c r="M414" s="515">
        <f>E414</f>
        <v>1056560</v>
      </c>
    </row>
    <row r="415" spans="1:13" s="102" customFormat="1" ht="23.25" customHeight="1">
      <c r="A415" s="273"/>
      <c r="B415" s="89" t="s">
        <v>331</v>
      </c>
      <c r="C415" s="81" t="s">
        <v>743</v>
      </c>
      <c r="D415" s="201">
        <v>2474579</v>
      </c>
      <c r="E415" s="201">
        <v>254895</v>
      </c>
      <c r="F415" s="184">
        <f t="shared" si="62"/>
        <v>0.10300540011048344</v>
      </c>
      <c r="G415" s="201"/>
      <c r="H415" s="201">
        <v>0</v>
      </c>
      <c r="I415" s="407"/>
      <c r="J415" s="430">
        <v>0</v>
      </c>
      <c r="K415" s="406"/>
      <c r="L415" s="406"/>
      <c r="M415" s="515">
        <f>E415</f>
        <v>254895</v>
      </c>
    </row>
    <row r="416" spans="1:13" s="102" customFormat="1" ht="27" customHeight="1">
      <c r="A416" s="273"/>
      <c r="B416" s="89" t="s">
        <v>486</v>
      </c>
      <c r="C416" s="81" t="s">
        <v>743</v>
      </c>
      <c r="D416" s="201">
        <v>2099290</v>
      </c>
      <c r="E416" s="201">
        <v>609865</v>
      </c>
      <c r="F416" s="184">
        <f t="shared" si="62"/>
        <v>0.2905101248517356</v>
      </c>
      <c r="G416" s="201"/>
      <c r="H416" s="201">
        <v>0</v>
      </c>
      <c r="I416" s="407"/>
      <c r="J416" s="430">
        <v>0</v>
      </c>
      <c r="K416" s="406"/>
      <c r="L416" s="406"/>
      <c r="M416" s="515">
        <f>E416</f>
        <v>609865</v>
      </c>
    </row>
    <row r="417" spans="1:13" s="102" customFormat="1" ht="27" customHeight="1">
      <c r="A417" s="278" t="s">
        <v>934</v>
      </c>
      <c r="B417" s="287"/>
      <c r="C417" s="656" t="s">
        <v>932</v>
      </c>
      <c r="D417" s="404">
        <f>D418</f>
        <v>0</v>
      </c>
      <c r="E417" s="404">
        <f>E418</f>
        <v>150000</v>
      </c>
      <c r="F417" s="657">
        <v>0</v>
      </c>
      <c r="G417" s="404"/>
      <c r="H417" s="404"/>
      <c r="I417" s="404"/>
      <c r="J417" s="404"/>
      <c r="K417" s="404"/>
      <c r="L417" s="404"/>
      <c r="M417" s="404">
        <f>M418</f>
        <v>150000</v>
      </c>
    </row>
    <row r="418" spans="1:13" s="102" customFormat="1" ht="46.5" customHeight="1">
      <c r="A418" s="273"/>
      <c r="B418" s="89" t="s">
        <v>935</v>
      </c>
      <c r="C418" s="81" t="s">
        <v>936</v>
      </c>
      <c r="D418" s="201">
        <v>0</v>
      </c>
      <c r="E418" s="201">
        <v>150000</v>
      </c>
      <c r="F418" s="184">
        <v>0</v>
      </c>
      <c r="G418" s="201"/>
      <c r="H418" s="201"/>
      <c r="I418" s="201"/>
      <c r="J418" s="201"/>
      <c r="K418" s="201"/>
      <c r="L418" s="201"/>
      <c r="M418" s="201">
        <f>E418</f>
        <v>150000</v>
      </c>
    </row>
    <row r="419" spans="1:13" s="101" customFormat="1" ht="26.25" customHeight="1">
      <c r="A419" s="270" t="s">
        <v>347</v>
      </c>
      <c r="B419" s="287"/>
      <c r="C419" s="170" t="s">
        <v>348</v>
      </c>
      <c r="D419" s="404">
        <f>SUM(D420:D428)</f>
        <v>29205</v>
      </c>
      <c r="E419" s="404">
        <f aca="true" t="shared" si="73" ref="E419:M419">SUM(E420:E428)</f>
        <v>3490</v>
      </c>
      <c r="F419" s="426">
        <f t="shared" si="62"/>
        <v>0.11950008560178052</v>
      </c>
      <c r="G419" s="404">
        <f t="shared" si="73"/>
        <v>3490</v>
      </c>
      <c r="H419" s="404">
        <f t="shared" si="73"/>
        <v>500</v>
      </c>
      <c r="I419" s="404">
        <f t="shared" si="73"/>
        <v>0</v>
      </c>
      <c r="J419" s="404">
        <f t="shared" si="73"/>
        <v>0</v>
      </c>
      <c r="K419" s="404">
        <f t="shared" si="73"/>
        <v>0</v>
      </c>
      <c r="L419" s="404">
        <f t="shared" si="73"/>
        <v>0</v>
      </c>
      <c r="M419" s="405">
        <f t="shared" si="73"/>
        <v>0</v>
      </c>
    </row>
    <row r="420" spans="1:13" s="101" customFormat="1" ht="15.75" customHeight="1">
      <c r="A420" s="442"/>
      <c r="B420" s="443" t="s">
        <v>6</v>
      </c>
      <c r="C420" s="81" t="s">
        <v>352</v>
      </c>
      <c r="D420" s="422">
        <v>3290</v>
      </c>
      <c r="E420" s="422"/>
      <c r="F420" s="428"/>
      <c r="G420" s="422">
        <f>E420</f>
        <v>0</v>
      </c>
      <c r="H420" s="422"/>
      <c r="I420" s="422"/>
      <c r="J420" s="422"/>
      <c r="K420" s="423"/>
      <c r="L420" s="423"/>
      <c r="M420" s="424"/>
    </row>
    <row r="421" spans="1:13" s="101" customFormat="1" ht="15" customHeight="1">
      <c r="A421" s="274"/>
      <c r="B421" s="443" t="s">
        <v>37</v>
      </c>
      <c r="C421" s="81" t="s">
        <v>74</v>
      </c>
      <c r="D421" s="422">
        <v>580</v>
      </c>
      <c r="E421" s="422"/>
      <c r="F421" s="428"/>
      <c r="G421" s="422">
        <f aca="true" t="shared" si="74" ref="G421:G428">E421</f>
        <v>0</v>
      </c>
      <c r="H421" s="422"/>
      <c r="I421" s="422"/>
      <c r="J421" s="422"/>
      <c r="K421" s="423"/>
      <c r="L421" s="423"/>
      <c r="M421" s="424"/>
    </row>
    <row r="422" spans="1:13" s="101" customFormat="1" ht="15" customHeight="1">
      <c r="A422" s="274"/>
      <c r="B422" s="443" t="s">
        <v>12</v>
      </c>
      <c r="C422" s="81" t="s">
        <v>13</v>
      </c>
      <c r="D422" s="422">
        <v>80</v>
      </c>
      <c r="E422" s="422"/>
      <c r="F422" s="428"/>
      <c r="G422" s="422">
        <f t="shared" si="74"/>
        <v>0</v>
      </c>
      <c r="H422" s="422"/>
      <c r="I422" s="422"/>
      <c r="J422" s="422"/>
      <c r="K422" s="423"/>
      <c r="L422" s="423"/>
      <c r="M422" s="424"/>
    </row>
    <row r="423" spans="1:13" s="101" customFormat="1" ht="16.5" customHeight="1">
      <c r="A423" s="273"/>
      <c r="B423" s="91" t="s">
        <v>652</v>
      </c>
      <c r="C423" s="81" t="s">
        <v>475</v>
      </c>
      <c r="D423" s="201">
        <v>11950</v>
      </c>
      <c r="E423" s="201">
        <v>500</v>
      </c>
      <c r="F423" s="184">
        <v>0</v>
      </c>
      <c r="G423" s="422">
        <f t="shared" si="74"/>
        <v>500</v>
      </c>
      <c r="H423" s="201">
        <f>G423</f>
        <v>500</v>
      </c>
      <c r="I423" s="201"/>
      <c r="J423" s="412"/>
      <c r="K423" s="406"/>
      <c r="L423" s="406"/>
      <c r="M423" s="409"/>
    </row>
    <row r="424" spans="1:13" s="102" customFormat="1" ht="12.75" customHeight="1">
      <c r="A424" s="272"/>
      <c r="B424" s="91" t="s">
        <v>14</v>
      </c>
      <c r="C424" s="81" t="s">
        <v>15</v>
      </c>
      <c r="D424" s="201">
        <v>3900</v>
      </c>
      <c r="E424" s="201">
        <v>2800</v>
      </c>
      <c r="F424" s="184">
        <f aca="true" t="shared" si="75" ref="F424:F490">E424/D424</f>
        <v>0.717948717948718</v>
      </c>
      <c r="G424" s="422">
        <f t="shared" si="74"/>
        <v>2800</v>
      </c>
      <c r="H424" s="201"/>
      <c r="I424" s="201"/>
      <c r="J424" s="408"/>
      <c r="K424" s="406"/>
      <c r="L424" s="406"/>
      <c r="M424" s="409"/>
    </row>
    <row r="425" spans="1:13" s="102" customFormat="1" ht="12.75" customHeight="1">
      <c r="A425" s="272"/>
      <c r="B425" s="91" t="s">
        <v>96</v>
      </c>
      <c r="C425" s="82" t="s">
        <v>251</v>
      </c>
      <c r="D425" s="201">
        <v>1350</v>
      </c>
      <c r="E425" s="201"/>
      <c r="F425" s="184"/>
      <c r="G425" s="422">
        <f t="shared" si="74"/>
        <v>0</v>
      </c>
      <c r="H425" s="201"/>
      <c r="I425" s="201"/>
      <c r="J425" s="408"/>
      <c r="K425" s="406"/>
      <c r="L425" s="406"/>
      <c r="M425" s="409"/>
    </row>
    <row r="426" spans="1:13" s="102" customFormat="1" ht="12.75" customHeight="1">
      <c r="A426" s="272"/>
      <c r="B426" s="91" t="s">
        <v>16</v>
      </c>
      <c r="C426" s="82" t="s">
        <v>99</v>
      </c>
      <c r="D426" s="201">
        <v>200</v>
      </c>
      <c r="E426" s="201">
        <v>80</v>
      </c>
      <c r="F426" s="184">
        <v>0</v>
      </c>
      <c r="G426" s="422">
        <f t="shared" si="74"/>
        <v>80</v>
      </c>
      <c r="H426" s="201"/>
      <c r="I426" s="201"/>
      <c r="J426" s="408"/>
      <c r="K426" s="406"/>
      <c r="L426" s="406"/>
      <c r="M426" s="409"/>
    </row>
    <row r="427" spans="1:13" s="102" customFormat="1" ht="12.75" customHeight="1">
      <c r="A427" s="272"/>
      <c r="B427" s="91" t="s">
        <v>20</v>
      </c>
      <c r="C427" s="82" t="s">
        <v>101</v>
      </c>
      <c r="D427" s="201">
        <v>6775</v>
      </c>
      <c r="E427" s="201">
        <v>60</v>
      </c>
      <c r="F427" s="184">
        <v>0</v>
      </c>
      <c r="G427" s="422">
        <f t="shared" si="74"/>
        <v>60</v>
      </c>
      <c r="H427" s="201"/>
      <c r="I427" s="201"/>
      <c r="J427" s="408"/>
      <c r="K427" s="406"/>
      <c r="L427" s="406"/>
      <c r="M427" s="409"/>
    </row>
    <row r="428" spans="1:13" s="102" customFormat="1" ht="12.75" customHeight="1">
      <c r="A428" s="272"/>
      <c r="B428" s="91" t="s">
        <v>654</v>
      </c>
      <c r="C428" s="82" t="s">
        <v>349</v>
      </c>
      <c r="D428" s="201">
        <v>1080</v>
      </c>
      <c r="E428" s="201">
        <v>50</v>
      </c>
      <c r="F428" s="184">
        <v>0</v>
      </c>
      <c r="G428" s="422">
        <f t="shared" si="74"/>
        <v>50</v>
      </c>
      <c r="H428" s="201">
        <v>0</v>
      </c>
      <c r="I428" s="201"/>
      <c r="J428" s="408">
        <v>0</v>
      </c>
      <c r="K428" s="406"/>
      <c r="L428" s="406"/>
      <c r="M428" s="409"/>
    </row>
    <row r="429" spans="1:13" s="102" customFormat="1" ht="26.25" customHeight="1">
      <c r="A429" s="265" t="s">
        <v>243</v>
      </c>
      <c r="B429" s="286"/>
      <c r="C429" s="170" t="s">
        <v>244</v>
      </c>
      <c r="D429" s="404">
        <f aca="true" t="shared" si="76" ref="D429:M429">D430</f>
        <v>644647</v>
      </c>
      <c r="E429" s="404">
        <f t="shared" si="76"/>
        <v>1033000</v>
      </c>
      <c r="F429" s="426">
        <f t="shared" si="75"/>
        <v>1.6024273749819669</v>
      </c>
      <c r="G429" s="404">
        <f t="shared" si="76"/>
        <v>1033000</v>
      </c>
      <c r="H429" s="404">
        <f t="shared" si="76"/>
        <v>0</v>
      </c>
      <c r="I429" s="404">
        <f t="shared" si="76"/>
        <v>0</v>
      </c>
      <c r="J429" s="404">
        <f t="shared" si="76"/>
        <v>0</v>
      </c>
      <c r="K429" s="404">
        <f t="shared" si="76"/>
        <v>0</v>
      </c>
      <c r="L429" s="404">
        <f t="shared" si="76"/>
        <v>0</v>
      </c>
      <c r="M429" s="405">
        <f t="shared" si="76"/>
        <v>0</v>
      </c>
    </row>
    <row r="430" spans="1:13" s="102" customFormat="1" ht="19.5" customHeight="1">
      <c r="A430" s="267"/>
      <c r="B430" s="91" t="s">
        <v>245</v>
      </c>
      <c r="C430" s="81" t="s">
        <v>246</v>
      </c>
      <c r="D430" s="201">
        <v>644647</v>
      </c>
      <c r="E430" s="201">
        <v>1033000</v>
      </c>
      <c r="F430" s="184">
        <f t="shared" si="75"/>
        <v>1.6024273749819669</v>
      </c>
      <c r="G430" s="201">
        <f>E430</f>
        <v>1033000</v>
      </c>
      <c r="H430" s="201"/>
      <c r="I430" s="407">
        <v>0</v>
      </c>
      <c r="J430" s="408">
        <v>0</v>
      </c>
      <c r="K430" s="406"/>
      <c r="L430" s="406"/>
      <c r="M430" s="409"/>
    </row>
    <row r="431" spans="1:13" s="102" customFormat="1" ht="17.25" customHeight="1">
      <c r="A431" s="268" t="s">
        <v>106</v>
      </c>
      <c r="B431" s="288"/>
      <c r="C431" s="120" t="s">
        <v>113</v>
      </c>
      <c r="D431" s="410">
        <f>D432+D456+D479+D496+D504+D524+D537+D539</f>
        <v>4266157</v>
      </c>
      <c r="E431" s="410">
        <f>E432+E456+E479+E496+E504+E524+E537+E539</f>
        <v>3531019</v>
      </c>
      <c r="F431" s="425">
        <f t="shared" si="75"/>
        <v>0.8276814472603797</v>
      </c>
      <c r="G431" s="410">
        <f aca="true" t="shared" si="77" ref="G431:M431">G432+G456+G479+G496+G504+G524+G537+G539</f>
        <v>3531019</v>
      </c>
      <c r="H431" s="410">
        <f t="shared" si="77"/>
        <v>1348263</v>
      </c>
      <c r="I431" s="410">
        <f t="shared" si="77"/>
        <v>238844</v>
      </c>
      <c r="J431" s="410">
        <f t="shared" si="77"/>
        <v>164261</v>
      </c>
      <c r="K431" s="410">
        <f t="shared" si="77"/>
        <v>0</v>
      </c>
      <c r="L431" s="410">
        <f t="shared" si="77"/>
        <v>0</v>
      </c>
      <c r="M431" s="411">
        <f t="shared" si="77"/>
        <v>0</v>
      </c>
    </row>
    <row r="432" spans="1:13" s="102" customFormat="1" ht="14.25" customHeight="1">
      <c r="A432" s="270" t="s">
        <v>108</v>
      </c>
      <c r="B432" s="287"/>
      <c r="C432" s="170" t="s">
        <v>248</v>
      </c>
      <c r="D432" s="404">
        <f>SUM(D433:D455)</f>
        <v>1312029</v>
      </c>
      <c r="E432" s="404">
        <f>SUM(E433:E455)</f>
        <v>1085375</v>
      </c>
      <c r="F432" s="426">
        <f t="shared" si="75"/>
        <v>0.8272492452529632</v>
      </c>
      <c r="G432" s="404">
        <f aca="true" t="shared" si="78" ref="G432:M432">SUM(G433:G455)</f>
        <v>1085375</v>
      </c>
      <c r="H432" s="404">
        <f t="shared" si="78"/>
        <v>475183</v>
      </c>
      <c r="I432" s="404">
        <f t="shared" si="78"/>
        <v>86289</v>
      </c>
      <c r="J432" s="404">
        <f t="shared" si="78"/>
        <v>141262</v>
      </c>
      <c r="K432" s="404">
        <f t="shared" si="78"/>
        <v>0</v>
      </c>
      <c r="L432" s="404">
        <f t="shared" si="78"/>
        <v>0</v>
      </c>
      <c r="M432" s="405">
        <f t="shared" si="78"/>
        <v>0</v>
      </c>
    </row>
    <row r="433" spans="1:13" s="102" customFormat="1" ht="15.75" customHeight="1">
      <c r="A433" s="273"/>
      <c r="B433" s="91" t="s">
        <v>790</v>
      </c>
      <c r="C433" s="82" t="s">
        <v>242</v>
      </c>
      <c r="D433" s="201">
        <v>648</v>
      </c>
      <c r="E433" s="201">
        <v>0</v>
      </c>
      <c r="F433" s="184">
        <f t="shared" si="75"/>
        <v>0</v>
      </c>
      <c r="G433" s="201">
        <f>E433</f>
        <v>0</v>
      </c>
      <c r="H433" s="201"/>
      <c r="I433" s="407"/>
      <c r="J433" s="408">
        <v>0</v>
      </c>
      <c r="K433" s="406"/>
      <c r="L433" s="406"/>
      <c r="M433" s="409"/>
    </row>
    <row r="434" spans="1:13" s="102" customFormat="1" ht="15.75" customHeight="1">
      <c r="A434" s="273"/>
      <c r="B434" s="91" t="s">
        <v>249</v>
      </c>
      <c r="C434" s="82" t="s">
        <v>250</v>
      </c>
      <c r="D434" s="201">
        <v>86592</v>
      </c>
      <c r="E434" s="201">
        <v>88583</v>
      </c>
      <c r="F434" s="184">
        <f t="shared" si="75"/>
        <v>1.0229928861788617</v>
      </c>
      <c r="G434" s="201">
        <f aca="true" t="shared" si="79" ref="G434:G455">E434</f>
        <v>88583</v>
      </c>
      <c r="H434" s="201">
        <v>0</v>
      </c>
      <c r="I434" s="407"/>
      <c r="J434" s="408">
        <v>0</v>
      </c>
      <c r="K434" s="406"/>
      <c r="L434" s="406"/>
      <c r="M434" s="409"/>
    </row>
    <row r="435" spans="1:13" s="102" customFormat="1" ht="15.75" customHeight="1">
      <c r="A435" s="273"/>
      <c r="B435" s="91" t="s">
        <v>6</v>
      </c>
      <c r="C435" s="81" t="s">
        <v>352</v>
      </c>
      <c r="D435" s="201">
        <v>427125</v>
      </c>
      <c r="E435" s="201">
        <v>432583</v>
      </c>
      <c r="F435" s="184">
        <f t="shared" si="75"/>
        <v>1.0127784606379866</v>
      </c>
      <c r="G435" s="201">
        <f t="shared" si="79"/>
        <v>432583</v>
      </c>
      <c r="H435" s="201">
        <f>G435</f>
        <v>432583</v>
      </c>
      <c r="I435" s="407"/>
      <c r="J435" s="408">
        <v>0</v>
      </c>
      <c r="K435" s="406"/>
      <c r="L435" s="406"/>
      <c r="M435" s="409"/>
    </row>
    <row r="436" spans="1:13" s="102" customFormat="1" ht="15" customHeight="1">
      <c r="A436" s="273"/>
      <c r="B436" s="91" t="s">
        <v>10</v>
      </c>
      <c r="C436" s="81" t="s">
        <v>11</v>
      </c>
      <c r="D436" s="201">
        <v>33876</v>
      </c>
      <c r="E436" s="201">
        <v>34600</v>
      </c>
      <c r="F436" s="184">
        <f t="shared" si="75"/>
        <v>1.0213720628173337</v>
      </c>
      <c r="G436" s="201">
        <f t="shared" si="79"/>
        <v>34600</v>
      </c>
      <c r="H436" s="201">
        <f>G436</f>
        <v>34600</v>
      </c>
      <c r="I436" s="407"/>
      <c r="J436" s="408">
        <v>0</v>
      </c>
      <c r="K436" s="406"/>
      <c r="L436" s="406"/>
      <c r="M436" s="409"/>
    </row>
    <row r="437" spans="1:13" s="102" customFormat="1" ht="15" customHeight="1">
      <c r="A437" s="273"/>
      <c r="B437" s="276" t="s">
        <v>60</v>
      </c>
      <c r="C437" s="81" t="s">
        <v>74</v>
      </c>
      <c r="D437" s="201">
        <v>76078</v>
      </c>
      <c r="E437" s="201">
        <v>74843</v>
      </c>
      <c r="F437" s="184">
        <f t="shared" si="75"/>
        <v>0.9837666605326113</v>
      </c>
      <c r="G437" s="201">
        <f t="shared" si="79"/>
        <v>74843</v>
      </c>
      <c r="H437" s="201"/>
      <c r="I437" s="407">
        <f>G437</f>
        <v>74843</v>
      </c>
      <c r="J437" s="408">
        <v>0</v>
      </c>
      <c r="K437" s="406"/>
      <c r="L437" s="406"/>
      <c r="M437" s="409"/>
    </row>
    <row r="438" spans="1:13" s="102" customFormat="1" ht="13.5" customHeight="1">
      <c r="A438" s="273"/>
      <c r="B438" s="276" t="s">
        <v>12</v>
      </c>
      <c r="C438" s="81" t="s">
        <v>13</v>
      </c>
      <c r="D438" s="201">
        <v>10580</v>
      </c>
      <c r="E438" s="201">
        <v>11446</v>
      </c>
      <c r="F438" s="184">
        <f t="shared" si="75"/>
        <v>1.0818525519848772</v>
      </c>
      <c r="G438" s="201">
        <f t="shared" si="79"/>
        <v>11446</v>
      </c>
      <c r="H438" s="201"/>
      <c r="I438" s="407">
        <f>G438</f>
        <v>11446</v>
      </c>
      <c r="J438" s="408">
        <v>0</v>
      </c>
      <c r="K438" s="406"/>
      <c r="L438" s="406"/>
      <c r="M438" s="409"/>
    </row>
    <row r="439" spans="1:13" s="102" customFormat="1" ht="13.5" customHeight="1">
      <c r="A439" s="273"/>
      <c r="B439" s="276" t="s">
        <v>652</v>
      </c>
      <c r="C439" s="82" t="s">
        <v>653</v>
      </c>
      <c r="D439" s="201">
        <v>0</v>
      </c>
      <c r="E439" s="201">
        <v>8000</v>
      </c>
      <c r="F439" s="184">
        <v>0</v>
      </c>
      <c r="G439" s="201">
        <f t="shared" si="79"/>
        <v>8000</v>
      </c>
      <c r="H439" s="201">
        <f>G439</f>
        <v>8000</v>
      </c>
      <c r="I439" s="407"/>
      <c r="J439" s="408"/>
      <c r="K439" s="406"/>
      <c r="L439" s="406"/>
      <c r="M439" s="409"/>
    </row>
    <row r="440" spans="1:13" s="102" customFormat="1" ht="14.25" customHeight="1">
      <c r="A440" s="273"/>
      <c r="B440" s="91" t="s">
        <v>14</v>
      </c>
      <c r="C440" s="82" t="s">
        <v>141</v>
      </c>
      <c r="D440" s="201">
        <v>55021</v>
      </c>
      <c r="E440" s="201">
        <v>54168</v>
      </c>
      <c r="F440" s="184">
        <f t="shared" si="75"/>
        <v>0.9844968284836698</v>
      </c>
      <c r="G440" s="201">
        <f t="shared" si="79"/>
        <v>54168</v>
      </c>
      <c r="H440" s="201">
        <v>0</v>
      </c>
      <c r="I440" s="407"/>
      <c r="J440" s="408">
        <v>0</v>
      </c>
      <c r="K440" s="406"/>
      <c r="L440" s="406"/>
      <c r="M440" s="409"/>
    </row>
    <row r="441" spans="1:13" s="102" customFormat="1" ht="16.5" customHeight="1">
      <c r="A441" s="273"/>
      <c r="B441" s="91" t="s">
        <v>96</v>
      </c>
      <c r="C441" s="82" t="s">
        <v>251</v>
      </c>
      <c r="D441" s="201">
        <v>65816</v>
      </c>
      <c r="E441" s="201">
        <v>81792</v>
      </c>
      <c r="F441" s="184">
        <f t="shared" si="75"/>
        <v>1.2427373283092258</v>
      </c>
      <c r="G441" s="201">
        <f t="shared" si="79"/>
        <v>81792</v>
      </c>
      <c r="H441" s="201">
        <v>0</v>
      </c>
      <c r="I441" s="407"/>
      <c r="J441" s="408">
        <v>0</v>
      </c>
      <c r="K441" s="406"/>
      <c r="L441" s="406"/>
      <c r="M441" s="409"/>
    </row>
    <row r="442" spans="1:13" s="102" customFormat="1" ht="15.75" customHeight="1">
      <c r="A442" s="273"/>
      <c r="B442" s="91" t="s">
        <v>254</v>
      </c>
      <c r="C442" s="82" t="s">
        <v>255</v>
      </c>
      <c r="D442" s="201">
        <v>3960</v>
      </c>
      <c r="E442" s="201">
        <v>3960</v>
      </c>
      <c r="F442" s="184">
        <f t="shared" si="75"/>
        <v>1</v>
      </c>
      <c r="G442" s="201">
        <f t="shared" si="79"/>
        <v>3960</v>
      </c>
      <c r="H442" s="201">
        <v>0</v>
      </c>
      <c r="I442" s="407"/>
      <c r="J442" s="408">
        <v>0</v>
      </c>
      <c r="K442" s="406"/>
      <c r="L442" s="406"/>
      <c r="M442" s="409"/>
    </row>
    <row r="443" spans="1:13" s="102" customFormat="1" ht="16.5" customHeight="1">
      <c r="A443" s="273"/>
      <c r="B443" s="91" t="s">
        <v>16</v>
      </c>
      <c r="C443" s="82" t="s">
        <v>99</v>
      </c>
      <c r="D443" s="201">
        <v>90677</v>
      </c>
      <c r="E443" s="201">
        <v>99800</v>
      </c>
      <c r="F443" s="184">
        <f t="shared" si="75"/>
        <v>1.1006098569648313</v>
      </c>
      <c r="G443" s="201">
        <f t="shared" si="79"/>
        <v>99800</v>
      </c>
      <c r="H443" s="201">
        <v>0</v>
      </c>
      <c r="I443" s="407"/>
      <c r="J443" s="408">
        <v>0</v>
      </c>
      <c r="K443" s="406"/>
      <c r="L443" s="406"/>
      <c r="M443" s="409"/>
    </row>
    <row r="444" spans="1:13" s="102" customFormat="1" ht="16.5" customHeight="1">
      <c r="A444" s="273"/>
      <c r="B444" s="91" t="s">
        <v>18</v>
      </c>
      <c r="C444" s="82" t="s">
        <v>100</v>
      </c>
      <c r="D444" s="201">
        <v>210000</v>
      </c>
      <c r="E444" s="201">
        <v>0</v>
      </c>
      <c r="F444" s="184">
        <f t="shared" si="75"/>
        <v>0</v>
      </c>
      <c r="G444" s="201">
        <f t="shared" si="79"/>
        <v>0</v>
      </c>
      <c r="H444" s="201">
        <v>0</v>
      </c>
      <c r="I444" s="407"/>
      <c r="J444" s="408"/>
      <c r="K444" s="406"/>
      <c r="L444" s="406"/>
      <c r="M444" s="409"/>
    </row>
    <row r="445" spans="1:13" s="102" customFormat="1" ht="16.5" customHeight="1">
      <c r="A445" s="273"/>
      <c r="B445" s="91" t="s">
        <v>80</v>
      </c>
      <c r="C445" s="82" t="s">
        <v>81</v>
      </c>
      <c r="D445" s="201">
        <v>290</v>
      </c>
      <c r="E445" s="201">
        <v>600</v>
      </c>
      <c r="F445" s="184">
        <f t="shared" si="75"/>
        <v>2.0689655172413794</v>
      </c>
      <c r="G445" s="201">
        <f t="shared" si="79"/>
        <v>600</v>
      </c>
      <c r="H445" s="201">
        <v>0</v>
      </c>
      <c r="I445" s="407"/>
      <c r="J445" s="408"/>
      <c r="K445" s="406"/>
      <c r="L445" s="406"/>
      <c r="M445" s="409"/>
    </row>
    <row r="446" spans="1:13" s="102" customFormat="1" ht="16.5" customHeight="1">
      <c r="A446" s="273"/>
      <c r="B446" s="91" t="s">
        <v>20</v>
      </c>
      <c r="C446" s="82" t="s">
        <v>101</v>
      </c>
      <c r="D446" s="201">
        <v>15630</v>
      </c>
      <c r="E446" s="201">
        <v>17100</v>
      </c>
      <c r="F446" s="184">
        <f t="shared" si="75"/>
        <v>1.0940499040307101</v>
      </c>
      <c r="G446" s="201">
        <f t="shared" si="79"/>
        <v>17100</v>
      </c>
      <c r="H446" s="201">
        <v>0</v>
      </c>
      <c r="I446" s="407"/>
      <c r="J446" s="408">
        <v>0</v>
      </c>
      <c r="K446" s="406"/>
      <c r="L446" s="406"/>
      <c r="M446" s="409"/>
    </row>
    <row r="447" spans="1:13" s="102" customFormat="1" ht="16.5" customHeight="1">
      <c r="A447" s="273"/>
      <c r="B447" s="91" t="s">
        <v>654</v>
      </c>
      <c r="C447" s="82" t="s">
        <v>349</v>
      </c>
      <c r="D447" s="201">
        <v>841</v>
      </c>
      <c r="E447" s="201">
        <v>0</v>
      </c>
      <c r="F447" s="184">
        <f t="shared" si="75"/>
        <v>0</v>
      </c>
      <c r="G447" s="201">
        <f t="shared" si="79"/>
        <v>0</v>
      </c>
      <c r="H447" s="201">
        <v>0</v>
      </c>
      <c r="I447" s="407"/>
      <c r="J447" s="408">
        <v>0</v>
      </c>
      <c r="K447" s="406"/>
      <c r="L447" s="406"/>
      <c r="M447" s="409"/>
    </row>
    <row r="448" spans="1:13" s="102" customFormat="1" ht="16.5" customHeight="1">
      <c r="A448" s="273"/>
      <c r="B448" s="91" t="s">
        <v>275</v>
      </c>
      <c r="C448" s="81" t="s">
        <v>279</v>
      </c>
      <c r="D448" s="201">
        <v>2900</v>
      </c>
      <c r="E448" s="201">
        <v>3600</v>
      </c>
      <c r="F448" s="184">
        <f t="shared" si="75"/>
        <v>1.2413793103448276</v>
      </c>
      <c r="G448" s="201">
        <f t="shared" si="79"/>
        <v>3600</v>
      </c>
      <c r="H448" s="201">
        <v>0</v>
      </c>
      <c r="I448" s="407"/>
      <c r="J448" s="408"/>
      <c r="K448" s="406"/>
      <c r="L448" s="406"/>
      <c r="M448" s="409"/>
    </row>
    <row r="449" spans="1:13" s="102" customFormat="1" ht="16.5" customHeight="1">
      <c r="A449" s="273"/>
      <c r="B449" s="91" t="s">
        <v>22</v>
      </c>
      <c r="C449" s="82" t="s">
        <v>23</v>
      </c>
      <c r="D449" s="201">
        <v>3600</v>
      </c>
      <c r="E449" s="201">
        <v>3600</v>
      </c>
      <c r="F449" s="184">
        <f t="shared" si="75"/>
        <v>1</v>
      </c>
      <c r="G449" s="201">
        <f t="shared" si="79"/>
        <v>3600</v>
      </c>
      <c r="H449" s="201">
        <v>0</v>
      </c>
      <c r="I449" s="407"/>
      <c r="J449" s="408">
        <v>0</v>
      </c>
      <c r="K449" s="406"/>
      <c r="L449" s="406"/>
      <c r="M449" s="409"/>
    </row>
    <row r="450" spans="1:13" s="102" customFormat="1" ht="16.5" customHeight="1">
      <c r="A450" s="273"/>
      <c r="B450" s="91" t="s">
        <v>24</v>
      </c>
      <c r="C450" s="82" t="s">
        <v>25</v>
      </c>
      <c r="D450" s="201">
        <v>720</v>
      </c>
      <c r="E450" s="201">
        <v>1080</v>
      </c>
      <c r="F450" s="184">
        <f t="shared" si="75"/>
        <v>1.5</v>
      </c>
      <c r="G450" s="201">
        <f t="shared" si="79"/>
        <v>1080</v>
      </c>
      <c r="H450" s="201">
        <v>0</v>
      </c>
      <c r="I450" s="407"/>
      <c r="J450" s="408">
        <v>0</v>
      </c>
      <c r="K450" s="406"/>
      <c r="L450" s="406"/>
      <c r="M450" s="409"/>
    </row>
    <row r="451" spans="1:13" s="102" customFormat="1" ht="15" customHeight="1">
      <c r="A451" s="273"/>
      <c r="B451" s="91" t="s">
        <v>26</v>
      </c>
      <c r="C451" s="82" t="s">
        <v>27</v>
      </c>
      <c r="D451" s="201">
        <v>26702</v>
      </c>
      <c r="E451" s="201">
        <v>25658</v>
      </c>
      <c r="F451" s="184">
        <f t="shared" si="75"/>
        <v>0.9609018051082316</v>
      </c>
      <c r="G451" s="201">
        <f t="shared" si="79"/>
        <v>25658</v>
      </c>
      <c r="H451" s="201">
        <v>0</v>
      </c>
      <c r="I451" s="407"/>
      <c r="J451" s="408">
        <v>0</v>
      </c>
      <c r="K451" s="406"/>
      <c r="L451" s="406"/>
      <c r="M451" s="409"/>
    </row>
    <row r="452" spans="1:13" s="102" customFormat="1" ht="15" customHeight="1">
      <c r="A452" s="273"/>
      <c r="B452" s="91" t="s">
        <v>276</v>
      </c>
      <c r="C452" s="81" t="s">
        <v>834</v>
      </c>
      <c r="D452" s="201">
        <v>1000</v>
      </c>
      <c r="E452" s="201">
        <v>1200</v>
      </c>
      <c r="F452" s="184">
        <f t="shared" si="75"/>
        <v>1.2</v>
      </c>
      <c r="G452" s="201">
        <f t="shared" si="79"/>
        <v>1200</v>
      </c>
      <c r="H452" s="201">
        <v>0</v>
      </c>
      <c r="I452" s="407"/>
      <c r="J452" s="408"/>
      <c r="K452" s="406"/>
      <c r="L452" s="406"/>
      <c r="M452" s="409"/>
    </row>
    <row r="453" spans="1:13" s="102" customFormat="1" ht="15" customHeight="1">
      <c r="A453" s="273"/>
      <c r="B453" s="91" t="s">
        <v>277</v>
      </c>
      <c r="C453" s="81" t="s">
        <v>281</v>
      </c>
      <c r="D453" s="201">
        <v>500</v>
      </c>
      <c r="E453" s="201">
        <v>500</v>
      </c>
      <c r="F453" s="184">
        <f t="shared" si="75"/>
        <v>1</v>
      </c>
      <c r="G453" s="201">
        <f t="shared" si="79"/>
        <v>500</v>
      </c>
      <c r="H453" s="201">
        <v>0</v>
      </c>
      <c r="I453" s="407"/>
      <c r="J453" s="408"/>
      <c r="K453" s="406"/>
      <c r="L453" s="406"/>
      <c r="M453" s="409"/>
    </row>
    <row r="454" spans="1:13" s="102" customFormat="1" ht="15" customHeight="1">
      <c r="A454" s="273"/>
      <c r="B454" s="91" t="s">
        <v>278</v>
      </c>
      <c r="C454" s="81" t="s">
        <v>282</v>
      </c>
      <c r="D454" s="201">
        <v>1000</v>
      </c>
      <c r="E454" s="201">
        <v>1000</v>
      </c>
      <c r="F454" s="184">
        <f t="shared" si="75"/>
        <v>1</v>
      </c>
      <c r="G454" s="201">
        <f t="shared" si="79"/>
        <v>1000</v>
      </c>
      <c r="H454" s="201">
        <v>0</v>
      </c>
      <c r="I454" s="407"/>
      <c r="J454" s="408"/>
      <c r="K454" s="406"/>
      <c r="L454" s="406"/>
      <c r="M454" s="409"/>
    </row>
    <row r="455" spans="1:13" s="102" customFormat="1" ht="22.5" customHeight="1">
      <c r="A455" s="273"/>
      <c r="B455" s="91" t="s">
        <v>208</v>
      </c>
      <c r="C455" s="81" t="s">
        <v>480</v>
      </c>
      <c r="D455" s="201">
        <v>198473</v>
      </c>
      <c r="E455" s="201">
        <v>141262</v>
      </c>
      <c r="F455" s="184">
        <f t="shared" si="75"/>
        <v>0.7117441667128527</v>
      </c>
      <c r="G455" s="201">
        <f t="shared" si="79"/>
        <v>141262</v>
      </c>
      <c r="H455" s="201">
        <v>0</v>
      </c>
      <c r="I455" s="407">
        <v>0</v>
      </c>
      <c r="J455" s="408">
        <f>G455</f>
        <v>141262</v>
      </c>
      <c r="K455" s="406"/>
      <c r="L455" s="406"/>
      <c r="M455" s="409"/>
    </row>
    <row r="456" spans="1:13" s="102" customFormat="1" ht="15.75" customHeight="1">
      <c r="A456" s="270" t="s">
        <v>109</v>
      </c>
      <c r="B456" s="287"/>
      <c r="C456" s="170" t="s">
        <v>253</v>
      </c>
      <c r="D456" s="404">
        <f>SUM(D457:D478)</f>
        <v>1016900</v>
      </c>
      <c r="E456" s="404">
        <f>SUM(E457:E478)</f>
        <v>861600</v>
      </c>
      <c r="F456" s="426">
        <f t="shared" si="75"/>
        <v>0.8472809519126758</v>
      </c>
      <c r="G456" s="404">
        <f aca="true" t="shared" si="80" ref="G456:M456">SUM(G457:G478)</f>
        <v>861600</v>
      </c>
      <c r="H456" s="404">
        <f t="shared" si="80"/>
        <v>487558</v>
      </c>
      <c r="I456" s="404">
        <f t="shared" si="80"/>
        <v>84027</v>
      </c>
      <c r="J456" s="404">
        <f t="shared" si="80"/>
        <v>0</v>
      </c>
      <c r="K456" s="404">
        <f t="shared" si="80"/>
        <v>0</v>
      </c>
      <c r="L456" s="404">
        <f t="shared" si="80"/>
        <v>0</v>
      </c>
      <c r="M456" s="405">
        <f t="shared" si="80"/>
        <v>0</v>
      </c>
    </row>
    <row r="457" spans="1:13" s="102" customFormat="1" ht="19.5" customHeight="1">
      <c r="A457" s="267"/>
      <c r="B457" s="91" t="s">
        <v>6</v>
      </c>
      <c r="C457" s="81" t="s">
        <v>352</v>
      </c>
      <c r="D457" s="201">
        <v>439397</v>
      </c>
      <c r="E457" s="201">
        <v>452596</v>
      </c>
      <c r="F457" s="184">
        <f t="shared" si="75"/>
        <v>1.0300388942118404</v>
      </c>
      <c r="G457" s="201">
        <f>E457</f>
        <v>452596</v>
      </c>
      <c r="H457" s="201">
        <f>G457</f>
        <v>452596</v>
      </c>
      <c r="I457" s="407"/>
      <c r="J457" s="408">
        <v>0</v>
      </c>
      <c r="K457" s="406"/>
      <c r="L457" s="406"/>
      <c r="M457" s="409"/>
    </row>
    <row r="458" spans="1:13" s="102" customFormat="1" ht="17.25" customHeight="1">
      <c r="A458" s="267"/>
      <c r="B458" s="91" t="s">
        <v>10</v>
      </c>
      <c r="C458" s="81" t="s">
        <v>11</v>
      </c>
      <c r="D458" s="201">
        <v>29271</v>
      </c>
      <c r="E458" s="201">
        <v>34962</v>
      </c>
      <c r="F458" s="184">
        <f t="shared" si="75"/>
        <v>1.1944245157322948</v>
      </c>
      <c r="G458" s="201">
        <f aca="true" t="shared" si="81" ref="G458:G477">E458</f>
        <v>34962</v>
      </c>
      <c r="H458" s="201">
        <f>G458</f>
        <v>34962</v>
      </c>
      <c r="I458" s="407"/>
      <c r="J458" s="408">
        <v>0</v>
      </c>
      <c r="K458" s="406"/>
      <c r="L458" s="406"/>
      <c r="M458" s="409"/>
    </row>
    <row r="459" spans="1:13" s="102" customFormat="1" ht="18" customHeight="1">
      <c r="A459" s="267"/>
      <c r="B459" s="276" t="s">
        <v>60</v>
      </c>
      <c r="C459" s="81" t="s">
        <v>74</v>
      </c>
      <c r="D459" s="201">
        <v>71656</v>
      </c>
      <c r="E459" s="201">
        <v>72520</v>
      </c>
      <c r="F459" s="184">
        <f t="shared" si="75"/>
        <v>1.0120576085742994</v>
      </c>
      <c r="G459" s="201">
        <f t="shared" si="81"/>
        <v>72520</v>
      </c>
      <c r="H459" s="201"/>
      <c r="I459" s="407">
        <f>G459</f>
        <v>72520</v>
      </c>
      <c r="J459" s="408">
        <v>0</v>
      </c>
      <c r="K459" s="406"/>
      <c r="L459" s="406"/>
      <c r="M459" s="409"/>
    </row>
    <row r="460" spans="1:13" s="102" customFormat="1" ht="15.75" customHeight="1">
      <c r="A460" s="267"/>
      <c r="B460" s="91" t="s">
        <v>12</v>
      </c>
      <c r="C460" s="82" t="s">
        <v>13</v>
      </c>
      <c r="D460" s="201">
        <v>9766</v>
      </c>
      <c r="E460" s="201">
        <v>11507</v>
      </c>
      <c r="F460" s="184">
        <f t="shared" si="75"/>
        <v>1.1782715543723121</v>
      </c>
      <c r="G460" s="201">
        <f t="shared" si="81"/>
        <v>11507</v>
      </c>
      <c r="H460" s="201"/>
      <c r="I460" s="407">
        <f>G460</f>
        <v>11507</v>
      </c>
      <c r="J460" s="408">
        <v>0</v>
      </c>
      <c r="K460" s="406"/>
      <c r="L460" s="406"/>
      <c r="M460" s="409"/>
    </row>
    <row r="461" spans="1:13" s="102" customFormat="1" ht="15.75" customHeight="1">
      <c r="A461" s="267"/>
      <c r="B461" s="91" t="s">
        <v>652</v>
      </c>
      <c r="C461" s="82" t="s">
        <v>653</v>
      </c>
      <c r="D461" s="201">
        <v>4030</v>
      </c>
      <c r="E461" s="201">
        <v>0</v>
      </c>
      <c r="F461" s="184">
        <f t="shared" si="75"/>
        <v>0</v>
      </c>
      <c r="G461" s="201">
        <f t="shared" si="81"/>
        <v>0</v>
      </c>
      <c r="H461" s="201">
        <f>G461</f>
        <v>0</v>
      </c>
      <c r="I461" s="407"/>
      <c r="J461" s="408"/>
      <c r="K461" s="406"/>
      <c r="L461" s="406"/>
      <c r="M461" s="409"/>
    </row>
    <row r="462" spans="1:13" s="102" customFormat="1" ht="15.75" customHeight="1">
      <c r="A462" s="267"/>
      <c r="B462" s="91" t="s">
        <v>14</v>
      </c>
      <c r="C462" s="82" t="s">
        <v>141</v>
      </c>
      <c r="D462" s="201">
        <v>160133</v>
      </c>
      <c r="E462" s="201">
        <v>4871</v>
      </c>
      <c r="F462" s="184">
        <f t="shared" si="75"/>
        <v>0.03041846465125864</v>
      </c>
      <c r="G462" s="201">
        <f t="shared" si="81"/>
        <v>4871</v>
      </c>
      <c r="H462" s="201"/>
      <c r="I462" s="407"/>
      <c r="J462" s="408">
        <v>0</v>
      </c>
      <c r="K462" s="406"/>
      <c r="L462" s="406"/>
      <c r="M462" s="409"/>
    </row>
    <row r="463" spans="1:13" s="102" customFormat="1" ht="16.5" customHeight="1">
      <c r="A463" s="267"/>
      <c r="B463" s="91" t="s">
        <v>96</v>
      </c>
      <c r="C463" s="82" t="s">
        <v>251</v>
      </c>
      <c r="D463" s="201">
        <v>2000</v>
      </c>
      <c r="E463" s="201">
        <v>500</v>
      </c>
      <c r="F463" s="184">
        <f t="shared" si="75"/>
        <v>0.25</v>
      </c>
      <c r="G463" s="201">
        <f t="shared" si="81"/>
        <v>500</v>
      </c>
      <c r="H463" s="201"/>
      <c r="I463" s="407"/>
      <c r="J463" s="408">
        <v>0</v>
      </c>
      <c r="K463" s="406"/>
      <c r="L463" s="406"/>
      <c r="M463" s="409"/>
    </row>
    <row r="464" spans="1:13" s="102" customFormat="1" ht="16.5" customHeight="1">
      <c r="A464" s="267"/>
      <c r="B464" s="91" t="s">
        <v>254</v>
      </c>
      <c r="C464" s="82" t="s">
        <v>255</v>
      </c>
      <c r="D464" s="201">
        <v>9400</v>
      </c>
      <c r="E464" s="201">
        <v>6900</v>
      </c>
      <c r="F464" s="184">
        <f t="shared" si="75"/>
        <v>0.7340425531914894</v>
      </c>
      <c r="G464" s="201">
        <f t="shared" si="81"/>
        <v>6900</v>
      </c>
      <c r="H464" s="201"/>
      <c r="I464" s="407"/>
      <c r="J464" s="408">
        <v>0</v>
      </c>
      <c r="K464" s="406"/>
      <c r="L464" s="406"/>
      <c r="M464" s="409"/>
    </row>
    <row r="465" spans="1:13" s="102" customFormat="1" ht="14.25" customHeight="1">
      <c r="A465" s="267"/>
      <c r="B465" s="91" t="s">
        <v>16</v>
      </c>
      <c r="C465" s="82" t="s">
        <v>99</v>
      </c>
      <c r="D465" s="201">
        <v>60000</v>
      </c>
      <c r="E465" s="201">
        <v>55000</v>
      </c>
      <c r="F465" s="184">
        <f t="shared" si="75"/>
        <v>0.9166666666666666</v>
      </c>
      <c r="G465" s="201">
        <f t="shared" si="81"/>
        <v>55000</v>
      </c>
      <c r="H465" s="201"/>
      <c r="I465" s="407"/>
      <c r="J465" s="408">
        <v>0</v>
      </c>
      <c r="K465" s="406"/>
      <c r="L465" s="406"/>
      <c r="M465" s="409"/>
    </row>
    <row r="466" spans="1:13" s="102" customFormat="1" ht="14.25" customHeight="1">
      <c r="A466" s="267"/>
      <c r="B466" s="91" t="s">
        <v>18</v>
      </c>
      <c r="C466" s="82" t="s">
        <v>100</v>
      </c>
      <c r="D466" s="201">
        <v>0</v>
      </c>
      <c r="E466" s="201">
        <v>0</v>
      </c>
      <c r="F466" s="184">
        <v>0</v>
      </c>
      <c r="G466" s="201">
        <f t="shared" si="81"/>
        <v>0</v>
      </c>
      <c r="H466" s="201"/>
      <c r="I466" s="407"/>
      <c r="J466" s="408"/>
      <c r="K466" s="406"/>
      <c r="L466" s="406"/>
      <c r="M466" s="409"/>
    </row>
    <row r="467" spans="1:13" s="102" customFormat="1" ht="14.25" customHeight="1">
      <c r="A467" s="267"/>
      <c r="B467" s="91" t="s">
        <v>80</v>
      </c>
      <c r="C467" s="82" t="s">
        <v>81</v>
      </c>
      <c r="D467" s="201">
        <v>500</v>
      </c>
      <c r="E467" s="201">
        <v>400</v>
      </c>
      <c r="F467" s="184">
        <f t="shared" si="75"/>
        <v>0.8</v>
      </c>
      <c r="G467" s="201">
        <f t="shared" si="81"/>
        <v>400</v>
      </c>
      <c r="H467" s="201"/>
      <c r="I467" s="407"/>
      <c r="J467" s="408"/>
      <c r="K467" s="406"/>
      <c r="L467" s="406"/>
      <c r="M467" s="409"/>
    </row>
    <row r="468" spans="1:13" s="102" customFormat="1" ht="14.25" customHeight="1">
      <c r="A468" s="267"/>
      <c r="B468" s="496">
        <v>4300</v>
      </c>
      <c r="C468" s="82" t="s">
        <v>101</v>
      </c>
      <c r="D468" s="201">
        <v>187640</v>
      </c>
      <c r="E468" s="201">
        <v>197598</v>
      </c>
      <c r="F468" s="184">
        <f t="shared" si="75"/>
        <v>1.0530697079513962</v>
      </c>
      <c r="G468" s="201">
        <f t="shared" si="81"/>
        <v>197598</v>
      </c>
      <c r="H468" s="201"/>
      <c r="I468" s="407"/>
      <c r="J468" s="408">
        <v>0</v>
      </c>
      <c r="K468" s="406"/>
      <c r="L468" s="406"/>
      <c r="M468" s="409"/>
    </row>
    <row r="469" spans="1:13" s="102" customFormat="1" ht="15.75" customHeight="1">
      <c r="A469" s="267"/>
      <c r="B469" s="91" t="s">
        <v>654</v>
      </c>
      <c r="C469" s="82" t="s">
        <v>655</v>
      </c>
      <c r="D469" s="201">
        <v>1000</v>
      </c>
      <c r="E469" s="201">
        <v>400</v>
      </c>
      <c r="F469" s="184">
        <f t="shared" si="75"/>
        <v>0.4</v>
      </c>
      <c r="G469" s="201">
        <f t="shared" si="81"/>
        <v>400</v>
      </c>
      <c r="H469" s="201"/>
      <c r="I469" s="407"/>
      <c r="J469" s="408">
        <v>0</v>
      </c>
      <c r="K469" s="406"/>
      <c r="L469" s="406"/>
      <c r="M469" s="409"/>
    </row>
    <row r="470" spans="1:13" s="102" customFormat="1" ht="15.75" customHeight="1">
      <c r="A470" s="267"/>
      <c r="B470" s="91" t="s">
        <v>283</v>
      </c>
      <c r="C470" s="81" t="s">
        <v>285</v>
      </c>
      <c r="D470" s="201">
        <v>700</v>
      </c>
      <c r="E470" s="201">
        <v>600</v>
      </c>
      <c r="F470" s="184">
        <f t="shared" si="75"/>
        <v>0.8571428571428571</v>
      </c>
      <c r="G470" s="201">
        <f t="shared" si="81"/>
        <v>600</v>
      </c>
      <c r="H470" s="201"/>
      <c r="I470" s="407"/>
      <c r="J470" s="408"/>
      <c r="K470" s="406"/>
      <c r="L470" s="406"/>
      <c r="M470" s="409"/>
    </row>
    <row r="471" spans="1:13" s="102" customFormat="1" ht="15.75" customHeight="1">
      <c r="A471" s="267"/>
      <c r="B471" s="91" t="s">
        <v>275</v>
      </c>
      <c r="C471" s="81" t="s">
        <v>279</v>
      </c>
      <c r="D471" s="201">
        <v>2500</v>
      </c>
      <c r="E471" s="201">
        <v>2000</v>
      </c>
      <c r="F471" s="184">
        <f t="shared" si="75"/>
        <v>0.8</v>
      </c>
      <c r="G471" s="201">
        <f t="shared" si="81"/>
        <v>2000</v>
      </c>
      <c r="H471" s="201"/>
      <c r="I471" s="407"/>
      <c r="J471" s="408"/>
      <c r="K471" s="406"/>
      <c r="L471" s="406"/>
      <c r="M471" s="409"/>
    </row>
    <row r="472" spans="1:13" s="102" customFormat="1" ht="15.75" customHeight="1">
      <c r="A472" s="267"/>
      <c r="B472" s="91" t="s">
        <v>22</v>
      </c>
      <c r="C472" s="82" t="s">
        <v>23</v>
      </c>
      <c r="D472" s="201">
        <v>1000</v>
      </c>
      <c r="E472" s="201">
        <v>800</v>
      </c>
      <c r="F472" s="184">
        <f t="shared" si="75"/>
        <v>0.8</v>
      </c>
      <c r="G472" s="201">
        <f t="shared" si="81"/>
        <v>800</v>
      </c>
      <c r="H472" s="201"/>
      <c r="I472" s="407"/>
      <c r="J472" s="408">
        <v>0</v>
      </c>
      <c r="K472" s="406"/>
      <c r="L472" s="406"/>
      <c r="M472" s="409"/>
    </row>
    <row r="473" spans="1:13" s="102" customFormat="1" ht="15.75" customHeight="1">
      <c r="A473" s="267"/>
      <c r="B473" s="91" t="s">
        <v>26</v>
      </c>
      <c r="C473" s="82" t="s">
        <v>27</v>
      </c>
      <c r="D473" s="201">
        <v>18238</v>
      </c>
      <c r="E473" s="201">
        <v>16948</v>
      </c>
      <c r="F473" s="184">
        <f t="shared" si="75"/>
        <v>0.9292685601491392</v>
      </c>
      <c r="G473" s="201">
        <f t="shared" si="81"/>
        <v>16948</v>
      </c>
      <c r="H473" s="201"/>
      <c r="I473" s="407"/>
      <c r="J473" s="408">
        <v>0</v>
      </c>
      <c r="K473" s="406"/>
      <c r="L473" s="406"/>
      <c r="M473" s="409"/>
    </row>
    <row r="474" spans="1:13" s="102" customFormat="1" ht="16.5" customHeight="1">
      <c r="A474" s="267"/>
      <c r="B474" s="91" t="s">
        <v>42</v>
      </c>
      <c r="C474" s="82" t="s">
        <v>43</v>
      </c>
      <c r="D474" s="201">
        <v>2372</v>
      </c>
      <c r="E474" s="201">
        <v>2372</v>
      </c>
      <c r="F474" s="184">
        <f t="shared" si="75"/>
        <v>1</v>
      </c>
      <c r="G474" s="201">
        <f t="shared" si="81"/>
        <v>2372</v>
      </c>
      <c r="H474" s="201"/>
      <c r="I474" s="407"/>
      <c r="J474" s="408">
        <v>0</v>
      </c>
      <c r="K474" s="406"/>
      <c r="L474" s="406"/>
      <c r="M474" s="409"/>
    </row>
    <row r="475" spans="1:13" s="102" customFormat="1" ht="16.5" customHeight="1">
      <c r="A475" s="267"/>
      <c r="B475" s="91" t="s">
        <v>104</v>
      </c>
      <c r="C475" s="82" t="s">
        <v>105</v>
      </c>
      <c r="D475" s="201">
        <v>426</v>
      </c>
      <c r="E475" s="201">
        <v>426</v>
      </c>
      <c r="F475" s="184">
        <f t="shared" si="75"/>
        <v>1</v>
      </c>
      <c r="G475" s="201">
        <f t="shared" si="81"/>
        <v>426</v>
      </c>
      <c r="H475" s="201"/>
      <c r="I475" s="407"/>
      <c r="J475" s="408">
        <v>0</v>
      </c>
      <c r="K475" s="406"/>
      <c r="L475" s="406"/>
      <c r="M475" s="409"/>
    </row>
    <row r="476" spans="1:13" s="102" customFormat="1" ht="15.75" customHeight="1">
      <c r="A476" s="267"/>
      <c r="B476" s="91" t="s">
        <v>276</v>
      </c>
      <c r="C476" s="81" t="s">
        <v>834</v>
      </c>
      <c r="D476" s="201">
        <v>2300</v>
      </c>
      <c r="E476" s="201">
        <v>1000</v>
      </c>
      <c r="F476" s="184">
        <f t="shared" si="75"/>
        <v>0.43478260869565216</v>
      </c>
      <c r="G476" s="201">
        <f t="shared" si="81"/>
        <v>1000</v>
      </c>
      <c r="H476" s="201"/>
      <c r="I476" s="407"/>
      <c r="J476" s="408"/>
      <c r="K476" s="406"/>
      <c r="L476" s="406"/>
      <c r="M476" s="409"/>
    </row>
    <row r="477" spans="1:13" s="102" customFormat="1" ht="16.5" customHeight="1">
      <c r="A477" s="267"/>
      <c r="B477" s="91" t="s">
        <v>277</v>
      </c>
      <c r="C477" s="81" t="s">
        <v>281</v>
      </c>
      <c r="D477" s="201">
        <v>200</v>
      </c>
      <c r="E477" s="201">
        <v>200</v>
      </c>
      <c r="F477" s="184">
        <f t="shared" si="75"/>
        <v>1</v>
      </c>
      <c r="G477" s="201">
        <f t="shared" si="81"/>
        <v>200</v>
      </c>
      <c r="H477" s="201"/>
      <c r="I477" s="407"/>
      <c r="J477" s="408"/>
      <c r="K477" s="406"/>
      <c r="L477" s="406"/>
      <c r="M477" s="409"/>
    </row>
    <row r="478" spans="1:13" s="102" customFormat="1" ht="15" customHeight="1">
      <c r="A478" s="267"/>
      <c r="B478" s="91" t="s">
        <v>46</v>
      </c>
      <c r="C478" s="82" t="s">
        <v>744</v>
      </c>
      <c r="D478" s="201">
        <v>14371</v>
      </c>
      <c r="E478" s="201">
        <v>0</v>
      </c>
      <c r="F478" s="184">
        <f t="shared" si="75"/>
        <v>0</v>
      </c>
      <c r="G478" s="201"/>
      <c r="H478" s="201"/>
      <c r="I478" s="407"/>
      <c r="J478" s="408">
        <v>0</v>
      </c>
      <c r="K478" s="406"/>
      <c r="L478" s="406"/>
      <c r="M478" s="409">
        <f>E478</f>
        <v>0</v>
      </c>
    </row>
    <row r="479" spans="1:13" s="102" customFormat="1" ht="15" customHeight="1">
      <c r="A479" s="265" t="s">
        <v>266</v>
      </c>
      <c r="B479" s="287"/>
      <c r="C479" s="182" t="s">
        <v>565</v>
      </c>
      <c r="D479" s="404">
        <f>SUM(D480:D495)</f>
        <v>300000</v>
      </c>
      <c r="E479" s="404">
        <f aca="true" t="shared" si="82" ref="E479:M479">SUM(E480:E495)</f>
        <v>307000</v>
      </c>
      <c r="F479" s="426">
        <f t="shared" si="75"/>
        <v>1.0233333333333334</v>
      </c>
      <c r="G479" s="404">
        <f t="shared" si="82"/>
        <v>307000</v>
      </c>
      <c r="H479" s="404">
        <f t="shared" si="82"/>
        <v>213552</v>
      </c>
      <c r="I479" s="404">
        <f t="shared" si="82"/>
        <v>37318</v>
      </c>
      <c r="J479" s="404">
        <f t="shared" si="82"/>
        <v>0</v>
      </c>
      <c r="K479" s="404">
        <f t="shared" si="82"/>
        <v>0</v>
      </c>
      <c r="L479" s="404">
        <f t="shared" si="82"/>
        <v>0</v>
      </c>
      <c r="M479" s="405">
        <f t="shared" si="82"/>
        <v>0</v>
      </c>
    </row>
    <row r="480" spans="1:13" s="102" customFormat="1" ht="14.25" customHeight="1">
      <c r="A480" s="267"/>
      <c r="B480" s="91" t="s">
        <v>6</v>
      </c>
      <c r="C480" s="81" t="s">
        <v>352</v>
      </c>
      <c r="D480" s="201">
        <v>121646</v>
      </c>
      <c r="E480" s="201">
        <v>197212</v>
      </c>
      <c r="F480" s="184">
        <f t="shared" si="75"/>
        <v>1.6211959291715305</v>
      </c>
      <c r="G480" s="201">
        <f>E480</f>
        <v>197212</v>
      </c>
      <c r="H480" s="201">
        <f>G480</f>
        <v>197212</v>
      </c>
      <c r="I480" s="407"/>
      <c r="J480" s="408">
        <v>0</v>
      </c>
      <c r="K480" s="406"/>
      <c r="L480" s="406"/>
      <c r="M480" s="409"/>
    </row>
    <row r="481" spans="1:13" s="102" customFormat="1" ht="14.25" customHeight="1">
      <c r="A481" s="267"/>
      <c r="B481" s="91" t="s">
        <v>10</v>
      </c>
      <c r="C481" s="81" t="s">
        <v>11</v>
      </c>
      <c r="D481" s="201">
        <v>0</v>
      </c>
      <c r="E481" s="201">
        <v>10340</v>
      </c>
      <c r="F481" s="184">
        <v>0</v>
      </c>
      <c r="G481" s="201">
        <f>E481</f>
        <v>10340</v>
      </c>
      <c r="H481" s="201">
        <f>G481</f>
        <v>10340</v>
      </c>
      <c r="I481" s="407"/>
      <c r="J481" s="408"/>
      <c r="K481" s="406"/>
      <c r="L481" s="406"/>
      <c r="M481" s="409"/>
    </row>
    <row r="482" spans="1:13" s="102" customFormat="1" ht="15" customHeight="1">
      <c r="A482" s="267"/>
      <c r="B482" s="91" t="s">
        <v>37</v>
      </c>
      <c r="C482" s="81" t="s">
        <v>74</v>
      </c>
      <c r="D482" s="201">
        <v>21970</v>
      </c>
      <c r="E482" s="201">
        <v>32233</v>
      </c>
      <c r="F482" s="184">
        <f t="shared" si="75"/>
        <v>1.4671370050068275</v>
      </c>
      <c r="G482" s="201">
        <f aca="true" t="shared" si="83" ref="G482:G495">E482</f>
        <v>32233</v>
      </c>
      <c r="H482" s="201"/>
      <c r="I482" s="407">
        <f>G482</f>
        <v>32233</v>
      </c>
      <c r="J482" s="408">
        <v>0</v>
      </c>
      <c r="K482" s="406"/>
      <c r="L482" s="406"/>
      <c r="M482" s="409"/>
    </row>
    <row r="483" spans="1:13" s="102" customFormat="1" ht="15" customHeight="1">
      <c r="A483" s="267"/>
      <c r="B483" s="91" t="s">
        <v>12</v>
      </c>
      <c r="C483" s="82" t="s">
        <v>13</v>
      </c>
      <c r="D483" s="201">
        <v>2980</v>
      </c>
      <c r="E483" s="201">
        <v>5085</v>
      </c>
      <c r="F483" s="184">
        <f t="shared" si="75"/>
        <v>1.7063758389261745</v>
      </c>
      <c r="G483" s="201">
        <f t="shared" si="83"/>
        <v>5085</v>
      </c>
      <c r="H483" s="201"/>
      <c r="I483" s="407">
        <f>G483</f>
        <v>5085</v>
      </c>
      <c r="J483" s="408">
        <v>0</v>
      </c>
      <c r="K483" s="406"/>
      <c r="L483" s="406"/>
      <c r="M483" s="409"/>
    </row>
    <row r="484" spans="1:13" s="102" customFormat="1" ht="15" customHeight="1">
      <c r="A484" s="267"/>
      <c r="B484" s="91" t="s">
        <v>652</v>
      </c>
      <c r="C484" s="81" t="s">
        <v>653</v>
      </c>
      <c r="D484" s="201">
        <v>8000</v>
      </c>
      <c r="E484" s="201">
        <v>6000</v>
      </c>
      <c r="F484" s="184">
        <f t="shared" si="75"/>
        <v>0.75</v>
      </c>
      <c r="G484" s="201">
        <f t="shared" si="83"/>
        <v>6000</v>
      </c>
      <c r="H484" s="201">
        <f>G484</f>
        <v>6000</v>
      </c>
      <c r="I484" s="407"/>
      <c r="J484" s="408"/>
      <c r="K484" s="406"/>
      <c r="L484" s="406"/>
      <c r="M484" s="409"/>
    </row>
    <row r="485" spans="1:13" s="102" customFormat="1" ht="15" customHeight="1">
      <c r="A485" s="267"/>
      <c r="B485" s="91" t="s">
        <v>14</v>
      </c>
      <c r="C485" s="82" t="s">
        <v>272</v>
      </c>
      <c r="D485" s="201">
        <v>56385</v>
      </c>
      <c r="E485" s="201">
        <v>5690</v>
      </c>
      <c r="F485" s="184">
        <f t="shared" si="75"/>
        <v>0.10091336348319589</v>
      </c>
      <c r="G485" s="201">
        <f t="shared" si="83"/>
        <v>5690</v>
      </c>
      <c r="H485" s="201"/>
      <c r="I485" s="407"/>
      <c r="J485" s="408">
        <v>0</v>
      </c>
      <c r="K485" s="406"/>
      <c r="L485" s="406"/>
      <c r="M485" s="409"/>
    </row>
    <row r="486" spans="1:13" s="102" customFormat="1" ht="15" customHeight="1">
      <c r="A486" s="267"/>
      <c r="B486" s="91" t="s">
        <v>254</v>
      </c>
      <c r="C486" s="82" t="s">
        <v>835</v>
      </c>
      <c r="D486" s="201">
        <v>400</v>
      </c>
      <c r="E486" s="201">
        <v>400</v>
      </c>
      <c r="F486" s="184">
        <f t="shared" si="75"/>
        <v>1</v>
      </c>
      <c r="G486" s="201">
        <f t="shared" si="83"/>
        <v>400</v>
      </c>
      <c r="H486" s="201"/>
      <c r="I486" s="407"/>
      <c r="J486" s="408"/>
      <c r="K486" s="406"/>
      <c r="L486" s="406"/>
      <c r="M486" s="409"/>
    </row>
    <row r="487" spans="1:13" s="102" customFormat="1" ht="15" customHeight="1">
      <c r="A487" s="267"/>
      <c r="B487" s="91" t="s">
        <v>16</v>
      </c>
      <c r="C487" s="82" t="s">
        <v>99</v>
      </c>
      <c r="D487" s="201">
        <v>15960</v>
      </c>
      <c r="E487" s="201">
        <v>25157</v>
      </c>
      <c r="F487" s="184">
        <f t="shared" si="75"/>
        <v>1.5762531328320801</v>
      </c>
      <c r="G487" s="201">
        <f t="shared" si="83"/>
        <v>25157</v>
      </c>
      <c r="H487" s="201"/>
      <c r="I487" s="407"/>
      <c r="J487" s="408"/>
      <c r="K487" s="406"/>
      <c r="L487" s="406"/>
      <c r="M487" s="409"/>
    </row>
    <row r="488" spans="1:13" s="102" customFormat="1" ht="15" customHeight="1">
      <c r="A488" s="267"/>
      <c r="B488" s="91" t="s">
        <v>18</v>
      </c>
      <c r="C488" s="82" t="s">
        <v>100</v>
      </c>
      <c r="D488" s="201">
        <v>35000</v>
      </c>
      <c r="E488" s="201">
        <v>0</v>
      </c>
      <c r="F488" s="184">
        <f t="shared" si="75"/>
        <v>0</v>
      </c>
      <c r="G488" s="201">
        <f t="shared" si="83"/>
        <v>0</v>
      </c>
      <c r="H488" s="201"/>
      <c r="I488" s="407"/>
      <c r="J488" s="408">
        <v>0</v>
      </c>
      <c r="K488" s="406"/>
      <c r="L488" s="406"/>
      <c r="M488" s="409"/>
    </row>
    <row r="489" spans="1:13" s="102" customFormat="1" ht="15" customHeight="1">
      <c r="A489" s="267"/>
      <c r="B489" s="91" t="s">
        <v>80</v>
      </c>
      <c r="C489" s="82" t="s">
        <v>81</v>
      </c>
      <c r="D489" s="201">
        <v>270</v>
      </c>
      <c r="E489" s="201">
        <v>40</v>
      </c>
      <c r="F489" s="184">
        <f t="shared" si="75"/>
        <v>0.14814814814814814</v>
      </c>
      <c r="G489" s="201">
        <f t="shared" si="83"/>
        <v>40</v>
      </c>
      <c r="H489" s="201"/>
      <c r="I489" s="407"/>
      <c r="J489" s="408"/>
      <c r="K489" s="406"/>
      <c r="L489" s="406"/>
      <c r="M489" s="409"/>
    </row>
    <row r="490" spans="1:13" s="102" customFormat="1" ht="15" customHeight="1">
      <c r="A490" s="267"/>
      <c r="B490" s="91" t="s">
        <v>20</v>
      </c>
      <c r="C490" s="82" t="s">
        <v>101</v>
      </c>
      <c r="D490" s="201">
        <v>18960</v>
      </c>
      <c r="E490" s="201">
        <v>8339</v>
      </c>
      <c r="F490" s="184">
        <f t="shared" si="75"/>
        <v>0.4398206751054852</v>
      </c>
      <c r="G490" s="201">
        <f t="shared" si="83"/>
        <v>8339</v>
      </c>
      <c r="H490" s="201"/>
      <c r="I490" s="407"/>
      <c r="J490" s="408">
        <v>0</v>
      </c>
      <c r="K490" s="406"/>
      <c r="L490" s="406"/>
      <c r="M490" s="409"/>
    </row>
    <row r="491" spans="1:13" s="102" customFormat="1" ht="15" customHeight="1">
      <c r="A491" s="267"/>
      <c r="B491" s="91" t="s">
        <v>275</v>
      </c>
      <c r="C491" s="81" t="s">
        <v>279</v>
      </c>
      <c r="D491" s="201">
        <v>4200</v>
      </c>
      <c r="E491" s="201">
        <v>3900</v>
      </c>
      <c r="F491" s="184">
        <f aca="true" t="shared" si="84" ref="F491:F496">E491/D491</f>
        <v>0.9285714285714286</v>
      </c>
      <c r="G491" s="201">
        <f t="shared" si="83"/>
        <v>3900</v>
      </c>
      <c r="H491" s="201"/>
      <c r="I491" s="407"/>
      <c r="J491" s="408"/>
      <c r="K491" s="406"/>
      <c r="L491" s="406"/>
      <c r="M491" s="409"/>
    </row>
    <row r="492" spans="1:13" s="102" customFormat="1" ht="15" customHeight="1">
      <c r="A492" s="267"/>
      <c r="B492" s="91" t="s">
        <v>22</v>
      </c>
      <c r="C492" s="82" t="s">
        <v>23</v>
      </c>
      <c r="D492" s="201">
        <v>2000</v>
      </c>
      <c r="E492" s="201">
        <v>2000</v>
      </c>
      <c r="F492" s="184">
        <f t="shared" si="84"/>
        <v>1</v>
      </c>
      <c r="G492" s="201">
        <f t="shared" si="83"/>
        <v>2000</v>
      </c>
      <c r="H492" s="201"/>
      <c r="I492" s="407"/>
      <c r="J492" s="408"/>
      <c r="K492" s="406"/>
      <c r="L492" s="406"/>
      <c r="M492" s="409"/>
    </row>
    <row r="493" spans="1:13" s="102" customFormat="1" ht="15" customHeight="1">
      <c r="A493" s="267"/>
      <c r="B493" s="91" t="s">
        <v>26</v>
      </c>
      <c r="C493" s="82" t="s">
        <v>27</v>
      </c>
      <c r="D493" s="201">
        <v>5029</v>
      </c>
      <c r="E493" s="201">
        <v>7644</v>
      </c>
      <c r="F493" s="184">
        <f t="shared" si="84"/>
        <v>1.5199840922648638</v>
      </c>
      <c r="G493" s="201">
        <f t="shared" si="83"/>
        <v>7644</v>
      </c>
      <c r="H493" s="201"/>
      <c r="I493" s="407"/>
      <c r="J493" s="408"/>
      <c r="K493" s="406"/>
      <c r="L493" s="406"/>
      <c r="M493" s="409"/>
    </row>
    <row r="494" spans="1:13" s="102" customFormat="1" ht="15" customHeight="1">
      <c r="A494" s="267"/>
      <c r="B494" s="91" t="s">
        <v>276</v>
      </c>
      <c r="C494" s="81" t="s">
        <v>834</v>
      </c>
      <c r="D494" s="201">
        <v>4200</v>
      </c>
      <c r="E494" s="201">
        <v>2000</v>
      </c>
      <c r="F494" s="184">
        <f t="shared" si="84"/>
        <v>0.47619047619047616</v>
      </c>
      <c r="G494" s="201">
        <f t="shared" si="83"/>
        <v>2000</v>
      </c>
      <c r="H494" s="201"/>
      <c r="I494" s="407"/>
      <c r="J494" s="408"/>
      <c r="K494" s="406"/>
      <c r="L494" s="406"/>
      <c r="M494" s="409"/>
    </row>
    <row r="495" spans="1:13" s="102" customFormat="1" ht="15" customHeight="1">
      <c r="A495" s="267"/>
      <c r="B495" s="91" t="s">
        <v>278</v>
      </c>
      <c r="C495" s="81" t="s">
        <v>282</v>
      </c>
      <c r="D495" s="201">
        <v>3000</v>
      </c>
      <c r="E495" s="201">
        <v>960</v>
      </c>
      <c r="F495" s="184">
        <f t="shared" si="84"/>
        <v>0.32</v>
      </c>
      <c r="G495" s="201">
        <f t="shared" si="83"/>
        <v>960</v>
      </c>
      <c r="H495" s="201"/>
      <c r="I495" s="407"/>
      <c r="J495" s="408"/>
      <c r="K495" s="406"/>
      <c r="L495" s="406"/>
      <c r="M495" s="409"/>
    </row>
    <row r="496" spans="1:13" s="102" customFormat="1" ht="15.75" customHeight="1">
      <c r="A496" s="265" t="s">
        <v>114</v>
      </c>
      <c r="B496" s="286"/>
      <c r="C496" s="170" t="s">
        <v>256</v>
      </c>
      <c r="D496" s="404">
        <f>SUM(D497:D503)</f>
        <v>1016052</v>
      </c>
      <c r="E496" s="404">
        <f>SUM(E497:E503)</f>
        <v>1056400</v>
      </c>
      <c r="F496" s="426">
        <f t="shared" si="84"/>
        <v>1.0397105659946537</v>
      </c>
      <c r="G496" s="404">
        <f aca="true" t="shared" si="85" ref="G496:M496">SUM(G497:G503)</f>
        <v>1056400</v>
      </c>
      <c r="H496" s="404">
        <f t="shared" si="85"/>
        <v>37800</v>
      </c>
      <c r="I496" s="404">
        <f t="shared" si="85"/>
        <v>7072</v>
      </c>
      <c r="J496" s="404">
        <f t="shared" si="85"/>
        <v>22999</v>
      </c>
      <c r="K496" s="404">
        <f t="shared" si="85"/>
        <v>0</v>
      </c>
      <c r="L496" s="404">
        <f t="shared" si="85"/>
        <v>0</v>
      </c>
      <c r="M496" s="405">
        <f t="shared" si="85"/>
        <v>0</v>
      </c>
    </row>
    <row r="497" spans="1:13" s="102" customFormat="1" ht="15.75" customHeight="1">
      <c r="A497" s="283"/>
      <c r="B497" s="91" t="s">
        <v>66</v>
      </c>
      <c r="C497" s="81" t="s">
        <v>489</v>
      </c>
      <c r="D497" s="201">
        <v>11057</v>
      </c>
      <c r="E497" s="201">
        <v>4394</v>
      </c>
      <c r="F497" s="184">
        <f aca="true" t="shared" si="86" ref="F497:F565">E497/D497</f>
        <v>0.3973953151849507</v>
      </c>
      <c r="G497" s="201">
        <f>E497</f>
        <v>4394</v>
      </c>
      <c r="H497" s="201"/>
      <c r="I497" s="201"/>
      <c r="J497" s="412">
        <f>G497</f>
        <v>4394</v>
      </c>
      <c r="K497" s="406"/>
      <c r="L497" s="406"/>
      <c r="M497" s="409"/>
    </row>
    <row r="498" spans="1:13" s="102" customFormat="1" ht="15.75" customHeight="1">
      <c r="A498" s="283"/>
      <c r="B498" s="91" t="s">
        <v>208</v>
      </c>
      <c r="C498" s="81" t="s">
        <v>490</v>
      </c>
      <c r="D498" s="201">
        <v>35804</v>
      </c>
      <c r="E498" s="201">
        <v>18605</v>
      </c>
      <c r="F498" s="184">
        <f t="shared" si="86"/>
        <v>0.5196346776896437</v>
      </c>
      <c r="G498" s="201">
        <f aca="true" t="shared" si="87" ref="G498:G503">E498</f>
        <v>18605</v>
      </c>
      <c r="H498" s="201"/>
      <c r="I498" s="201"/>
      <c r="J498" s="412">
        <f>G498</f>
        <v>18605</v>
      </c>
      <c r="K498" s="406"/>
      <c r="L498" s="406"/>
      <c r="M498" s="409"/>
    </row>
    <row r="499" spans="1:13" s="102" customFormat="1" ht="13.5" customHeight="1">
      <c r="A499" s="283"/>
      <c r="B499" s="91" t="s">
        <v>249</v>
      </c>
      <c r="C499" s="81" t="s">
        <v>250</v>
      </c>
      <c r="D499" s="201">
        <v>902810</v>
      </c>
      <c r="E499" s="201">
        <v>968765</v>
      </c>
      <c r="F499" s="184">
        <f t="shared" si="86"/>
        <v>1.07305523864379</v>
      </c>
      <c r="G499" s="201">
        <f t="shared" si="87"/>
        <v>968765</v>
      </c>
      <c r="H499" s="201"/>
      <c r="I499" s="407"/>
      <c r="J499" s="408"/>
      <c r="K499" s="406"/>
      <c r="L499" s="406"/>
      <c r="M499" s="409"/>
    </row>
    <row r="500" spans="1:13" s="102" customFormat="1" ht="13.5" customHeight="1">
      <c r="A500" s="283"/>
      <c r="B500" s="91" t="s">
        <v>37</v>
      </c>
      <c r="C500" s="81" t="s">
        <v>74</v>
      </c>
      <c r="D500" s="201">
        <v>6341</v>
      </c>
      <c r="E500" s="201">
        <v>6146</v>
      </c>
      <c r="F500" s="184">
        <f t="shared" si="86"/>
        <v>0.9692477527203911</v>
      </c>
      <c r="G500" s="201">
        <f t="shared" si="87"/>
        <v>6146</v>
      </c>
      <c r="H500" s="201"/>
      <c r="I500" s="407">
        <f>G500</f>
        <v>6146</v>
      </c>
      <c r="J500" s="408"/>
      <c r="K500" s="406"/>
      <c r="L500" s="406"/>
      <c r="M500" s="409"/>
    </row>
    <row r="501" spans="1:13" s="102" customFormat="1" ht="13.5" customHeight="1">
      <c r="A501" s="283"/>
      <c r="B501" s="91" t="s">
        <v>12</v>
      </c>
      <c r="C501" s="82" t="s">
        <v>13</v>
      </c>
      <c r="D501" s="201">
        <v>956</v>
      </c>
      <c r="E501" s="201">
        <v>926</v>
      </c>
      <c r="F501" s="184">
        <f t="shared" si="86"/>
        <v>0.9686192468619247</v>
      </c>
      <c r="G501" s="201">
        <f t="shared" si="87"/>
        <v>926</v>
      </c>
      <c r="H501" s="201"/>
      <c r="I501" s="407">
        <f>G501</f>
        <v>926</v>
      </c>
      <c r="J501" s="408"/>
      <c r="K501" s="406"/>
      <c r="L501" s="406"/>
      <c r="M501" s="409"/>
    </row>
    <row r="502" spans="1:13" s="102" customFormat="1" ht="16.5" customHeight="1">
      <c r="A502" s="283"/>
      <c r="B502" s="91" t="s">
        <v>652</v>
      </c>
      <c r="C502" s="82" t="s">
        <v>653</v>
      </c>
      <c r="D502" s="201">
        <v>39320</v>
      </c>
      <c r="E502" s="201">
        <v>37800</v>
      </c>
      <c r="F502" s="184">
        <f t="shared" si="86"/>
        <v>0.9613428280773143</v>
      </c>
      <c r="G502" s="201">
        <f t="shared" si="87"/>
        <v>37800</v>
      </c>
      <c r="H502" s="201">
        <f>G502</f>
        <v>37800</v>
      </c>
      <c r="I502" s="407"/>
      <c r="J502" s="408"/>
      <c r="K502" s="406"/>
      <c r="L502" s="406"/>
      <c r="M502" s="409"/>
    </row>
    <row r="503" spans="1:13" s="102" customFormat="1" ht="16.5" customHeight="1">
      <c r="A503" s="283"/>
      <c r="B503" s="91" t="s">
        <v>14</v>
      </c>
      <c r="C503" s="82" t="s">
        <v>141</v>
      </c>
      <c r="D503" s="201">
        <v>19764</v>
      </c>
      <c r="E503" s="201">
        <v>19764</v>
      </c>
      <c r="F503" s="184">
        <f t="shared" si="86"/>
        <v>1</v>
      </c>
      <c r="G503" s="201">
        <f t="shared" si="87"/>
        <v>19764</v>
      </c>
      <c r="H503" s="201"/>
      <c r="I503" s="407"/>
      <c r="J503" s="408"/>
      <c r="K503" s="406"/>
      <c r="L503" s="406"/>
      <c r="M503" s="409"/>
    </row>
    <row r="504" spans="1:13" s="102" customFormat="1" ht="26.25" customHeight="1">
      <c r="A504" s="265" t="s">
        <v>110</v>
      </c>
      <c r="B504" s="286"/>
      <c r="C504" s="170" t="s">
        <v>257</v>
      </c>
      <c r="D504" s="404">
        <f>SUM(D505:D523)</f>
        <v>324996</v>
      </c>
      <c r="E504" s="404">
        <f>SUM(E505:E523)</f>
        <v>184862</v>
      </c>
      <c r="F504" s="297">
        <f>E504/D504</f>
        <v>0.5688131546234415</v>
      </c>
      <c r="G504" s="404">
        <f aca="true" t="shared" si="88" ref="G504:M504">SUM(G505:G523)</f>
        <v>184862</v>
      </c>
      <c r="H504" s="404">
        <f t="shared" si="88"/>
        <v>118750</v>
      </c>
      <c r="I504" s="404">
        <f t="shared" si="88"/>
        <v>21335</v>
      </c>
      <c r="J504" s="404">
        <f t="shared" si="88"/>
        <v>0</v>
      </c>
      <c r="K504" s="404">
        <f t="shared" si="88"/>
        <v>0</v>
      </c>
      <c r="L504" s="404">
        <f t="shared" si="88"/>
        <v>0</v>
      </c>
      <c r="M504" s="405">
        <f t="shared" si="88"/>
        <v>0</v>
      </c>
    </row>
    <row r="505" spans="1:13" s="102" customFormat="1" ht="15.75" customHeight="1">
      <c r="A505" s="261"/>
      <c r="B505" s="289" t="s">
        <v>6</v>
      </c>
      <c r="C505" s="81" t="s">
        <v>352</v>
      </c>
      <c r="D505" s="412">
        <v>171589</v>
      </c>
      <c r="E505" s="412">
        <v>102765</v>
      </c>
      <c r="F505" s="184">
        <f t="shared" si="86"/>
        <v>0.5989020275192466</v>
      </c>
      <c r="G505" s="412">
        <f>E505</f>
        <v>102765</v>
      </c>
      <c r="H505" s="412">
        <f>G505</f>
        <v>102765</v>
      </c>
      <c r="I505" s="408"/>
      <c r="J505" s="408"/>
      <c r="K505" s="406"/>
      <c r="L505" s="406"/>
      <c r="M505" s="409"/>
    </row>
    <row r="506" spans="1:13" s="102" customFormat="1" ht="18" customHeight="1">
      <c r="A506" s="261"/>
      <c r="B506" s="289" t="s">
        <v>10</v>
      </c>
      <c r="C506" s="81" t="s">
        <v>74</v>
      </c>
      <c r="D506" s="412">
        <v>14351</v>
      </c>
      <c r="E506" s="412">
        <v>14585</v>
      </c>
      <c r="F506" s="184">
        <f t="shared" si="86"/>
        <v>1.0163054839384016</v>
      </c>
      <c r="G506" s="412">
        <f aca="true" t="shared" si="89" ref="G506:G523">E506</f>
        <v>14585</v>
      </c>
      <c r="H506" s="412">
        <f>G506</f>
        <v>14585</v>
      </c>
      <c r="I506" s="408"/>
      <c r="J506" s="408"/>
      <c r="K506" s="406"/>
      <c r="L506" s="406"/>
      <c r="M506" s="409"/>
    </row>
    <row r="507" spans="1:13" s="102" customFormat="1" ht="18" customHeight="1">
      <c r="A507" s="261"/>
      <c r="B507" s="289" t="s">
        <v>37</v>
      </c>
      <c r="C507" s="81" t="s">
        <v>74</v>
      </c>
      <c r="D507" s="412">
        <v>30233</v>
      </c>
      <c r="E507" s="412">
        <v>18460</v>
      </c>
      <c r="F507" s="184">
        <f t="shared" si="86"/>
        <v>0.6105910759765819</v>
      </c>
      <c r="G507" s="412">
        <f t="shared" si="89"/>
        <v>18460</v>
      </c>
      <c r="H507" s="412"/>
      <c r="I507" s="408">
        <f>G507</f>
        <v>18460</v>
      </c>
      <c r="J507" s="408"/>
      <c r="K507" s="406"/>
      <c r="L507" s="406"/>
      <c r="M507" s="409"/>
    </row>
    <row r="508" spans="1:13" s="102" customFormat="1" ht="16.5" customHeight="1">
      <c r="A508" s="261"/>
      <c r="B508" s="289" t="s">
        <v>12</v>
      </c>
      <c r="C508" s="82" t="s">
        <v>13</v>
      </c>
      <c r="D508" s="412">
        <v>4829</v>
      </c>
      <c r="E508" s="412">
        <v>2875</v>
      </c>
      <c r="F508" s="184">
        <f t="shared" si="86"/>
        <v>0.5953613584593084</v>
      </c>
      <c r="G508" s="412">
        <f t="shared" si="89"/>
        <v>2875</v>
      </c>
      <c r="H508" s="412"/>
      <c r="I508" s="408">
        <f>G508</f>
        <v>2875</v>
      </c>
      <c r="J508" s="408"/>
      <c r="K508" s="406"/>
      <c r="L508" s="406"/>
      <c r="M508" s="409"/>
    </row>
    <row r="509" spans="1:13" s="102" customFormat="1" ht="16.5" customHeight="1">
      <c r="A509" s="267"/>
      <c r="B509" s="91" t="s">
        <v>652</v>
      </c>
      <c r="C509" s="82" t="s">
        <v>653</v>
      </c>
      <c r="D509" s="201">
        <v>5000</v>
      </c>
      <c r="E509" s="201">
        <v>1400</v>
      </c>
      <c r="F509" s="184">
        <v>0</v>
      </c>
      <c r="G509" s="412">
        <f t="shared" si="89"/>
        <v>1400</v>
      </c>
      <c r="H509" s="201">
        <f>G509</f>
        <v>1400</v>
      </c>
      <c r="I509" s="408"/>
      <c r="J509" s="408"/>
      <c r="K509" s="406"/>
      <c r="L509" s="406"/>
      <c r="M509" s="409"/>
    </row>
    <row r="510" spans="1:13" s="102" customFormat="1" ht="15.75" customHeight="1">
      <c r="A510" s="267"/>
      <c r="B510" s="91" t="s">
        <v>14</v>
      </c>
      <c r="C510" s="82" t="s">
        <v>141</v>
      </c>
      <c r="D510" s="201">
        <v>16530</v>
      </c>
      <c r="E510" s="201">
        <v>7700</v>
      </c>
      <c r="F510" s="184">
        <f t="shared" si="86"/>
        <v>0.46581972171808833</v>
      </c>
      <c r="G510" s="412">
        <f t="shared" si="89"/>
        <v>7700</v>
      </c>
      <c r="H510" s="201"/>
      <c r="I510" s="408"/>
      <c r="J510" s="408"/>
      <c r="K510" s="406"/>
      <c r="L510" s="406"/>
      <c r="M510" s="409"/>
    </row>
    <row r="511" spans="1:13" s="102" customFormat="1" ht="15.75" customHeight="1">
      <c r="A511" s="267"/>
      <c r="B511" s="91" t="s">
        <v>16</v>
      </c>
      <c r="C511" s="82" t="s">
        <v>99</v>
      </c>
      <c r="D511" s="201">
        <v>9645</v>
      </c>
      <c r="E511" s="201">
        <v>9900</v>
      </c>
      <c r="F511" s="184">
        <f t="shared" si="86"/>
        <v>1.026438569206843</v>
      </c>
      <c r="G511" s="412">
        <f t="shared" si="89"/>
        <v>9900</v>
      </c>
      <c r="H511" s="201"/>
      <c r="I511" s="408"/>
      <c r="J511" s="408"/>
      <c r="K511" s="406"/>
      <c r="L511" s="406"/>
      <c r="M511" s="409"/>
    </row>
    <row r="512" spans="1:13" s="102" customFormat="1" ht="15.75" customHeight="1">
      <c r="A512" s="267"/>
      <c r="B512" s="91" t="s">
        <v>18</v>
      </c>
      <c r="C512" s="82" t="s">
        <v>100</v>
      </c>
      <c r="D512" s="201">
        <v>38000</v>
      </c>
      <c r="E512" s="201">
        <v>0</v>
      </c>
      <c r="F512" s="184">
        <f t="shared" si="86"/>
        <v>0</v>
      </c>
      <c r="G512" s="412">
        <f t="shared" si="89"/>
        <v>0</v>
      </c>
      <c r="H512" s="201"/>
      <c r="I512" s="408"/>
      <c r="J512" s="408"/>
      <c r="K512" s="406"/>
      <c r="L512" s="406"/>
      <c r="M512" s="409"/>
    </row>
    <row r="513" spans="1:13" s="102" customFormat="1" ht="15.75" customHeight="1">
      <c r="A513" s="267"/>
      <c r="B513" s="91" t="s">
        <v>80</v>
      </c>
      <c r="C513" s="82" t="s">
        <v>81</v>
      </c>
      <c r="D513" s="201">
        <v>300</v>
      </c>
      <c r="E513" s="201">
        <v>200</v>
      </c>
      <c r="F513" s="184">
        <f t="shared" si="86"/>
        <v>0.6666666666666666</v>
      </c>
      <c r="G513" s="412">
        <f t="shared" si="89"/>
        <v>200</v>
      </c>
      <c r="H513" s="201"/>
      <c r="I513" s="408"/>
      <c r="J513" s="408"/>
      <c r="K513" s="406"/>
      <c r="L513" s="406"/>
      <c r="M513" s="409"/>
    </row>
    <row r="514" spans="1:13" s="102" customFormat="1" ht="15.75" customHeight="1">
      <c r="A514" s="267"/>
      <c r="B514" s="91" t="s">
        <v>20</v>
      </c>
      <c r="C514" s="82" t="s">
        <v>101</v>
      </c>
      <c r="D514" s="201">
        <v>9740</v>
      </c>
      <c r="E514" s="201">
        <v>8830</v>
      </c>
      <c r="F514" s="184">
        <f t="shared" si="86"/>
        <v>0.9065708418891171</v>
      </c>
      <c r="G514" s="412">
        <f t="shared" si="89"/>
        <v>8830</v>
      </c>
      <c r="H514" s="201"/>
      <c r="I514" s="408"/>
      <c r="J514" s="408"/>
      <c r="K514" s="406"/>
      <c r="L514" s="406"/>
      <c r="M514" s="409"/>
    </row>
    <row r="515" spans="1:13" s="102" customFormat="1" ht="15.75" customHeight="1">
      <c r="A515" s="267"/>
      <c r="B515" s="91" t="s">
        <v>654</v>
      </c>
      <c r="C515" s="82" t="s">
        <v>655</v>
      </c>
      <c r="D515" s="201">
        <v>994</v>
      </c>
      <c r="E515" s="201">
        <v>792</v>
      </c>
      <c r="F515" s="184">
        <f t="shared" si="86"/>
        <v>0.7967806841046278</v>
      </c>
      <c r="G515" s="412">
        <f t="shared" si="89"/>
        <v>792</v>
      </c>
      <c r="H515" s="201"/>
      <c r="I515" s="408"/>
      <c r="J515" s="408"/>
      <c r="K515" s="406"/>
      <c r="L515" s="406"/>
      <c r="M515" s="409"/>
    </row>
    <row r="516" spans="1:13" s="102" customFormat="1" ht="15.75" customHeight="1">
      <c r="A516" s="267"/>
      <c r="B516" s="91" t="s">
        <v>283</v>
      </c>
      <c r="C516" s="81" t="s">
        <v>285</v>
      </c>
      <c r="D516" s="201">
        <v>1700</v>
      </c>
      <c r="E516" s="201">
        <v>1600</v>
      </c>
      <c r="F516" s="184">
        <f t="shared" si="86"/>
        <v>0.9411764705882353</v>
      </c>
      <c r="G516" s="412">
        <f t="shared" si="89"/>
        <v>1600</v>
      </c>
      <c r="H516" s="201"/>
      <c r="I516" s="408"/>
      <c r="J516" s="408"/>
      <c r="K516" s="406"/>
      <c r="L516" s="406"/>
      <c r="M516" s="409"/>
    </row>
    <row r="517" spans="1:13" s="102" customFormat="1" ht="15.75" customHeight="1">
      <c r="A517" s="267"/>
      <c r="B517" s="91" t="s">
        <v>275</v>
      </c>
      <c r="C517" s="81" t="s">
        <v>279</v>
      </c>
      <c r="D517" s="201">
        <v>3310</v>
      </c>
      <c r="E517" s="201">
        <v>1450</v>
      </c>
      <c r="F517" s="184">
        <f t="shared" si="86"/>
        <v>0.4380664652567976</v>
      </c>
      <c r="G517" s="412">
        <f t="shared" si="89"/>
        <v>1450</v>
      </c>
      <c r="H517" s="201"/>
      <c r="I517" s="408"/>
      <c r="J517" s="408"/>
      <c r="K517" s="406"/>
      <c r="L517" s="406"/>
      <c r="M517" s="409"/>
    </row>
    <row r="518" spans="1:13" s="102" customFormat="1" ht="15" customHeight="1">
      <c r="A518" s="267"/>
      <c r="B518" s="91" t="s">
        <v>22</v>
      </c>
      <c r="C518" s="82" t="s">
        <v>23</v>
      </c>
      <c r="D518" s="201">
        <v>1800</v>
      </c>
      <c r="E518" s="201">
        <v>1500</v>
      </c>
      <c r="F518" s="184">
        <f t="shared" si="86"/>
        <v>0.8333333333333334</v>
      </c>
      <c r="G518" s="412">
        <f t="shared" si="89"/>
        <v>1500</v>
      </c>
      <c r="H518" s="201"/>
      <c r="I518" s="408"/>
      <c r="J518" s="408"/>
      <c r="K518" s="406"/>
      <c r="L518" s="406"/>
      <c r="M518" s="409"/>
    </row>
    <row r="519" spans="1:13" s="102" customFormat="1" ht="15" customHeight="1">
      <c r="A519" s="267"/>
      <c r="B519" s="91" t="s">
        <v>26</v>
      </c>
      <c r="C519" s="82" t="s">
        <v>27</v>
      </c>
      <c r="D519" s="201">
        <v>6878</v>
      </c>
      <c r="E519" s="201">
        <v>6035</v>
      </c>
      <c r="F519" s="184">
        <f t="shared" si="86"/>
        <v>0.8774353009595812</v>
      </c>
      <c r="G519" s="412">
        <f t="shared" si="89"/>
        <v>6035</v>
      </c>
      <c r="H519" s="201"/>
      <c r="I519" s="408"/>
      <c r="J519" s="408"/>
      <c r="K519" s="406"/>
      <c r="L519" s="406"/>
      <c r="M519" s="409"/>
    </row>
    <row r="520" spans="1:13" s="102" customFormat="1" ht="14.25" customHeight="1">
      <c r="A520" s="267"/>
      <c r="B520" s="91" t="s">
        <v>670</v>
      </c>
      <c r="C520" s="82" t="s">
        <v>481</v>
      </c>
      <c r="D520" s="201">
        <v>120</v>
      </c>
      <c r="E520" s="201">
        <v>120</v>
      </c>
      <c r="F520" s="184">
        <f t="shared" si="86"/>
        <v>1</v>
      </c>
      <c r="G520" s="412">
        <f t="shared" si="89"/>
        <v>120</v>
      </c>
      <c r="H520" s="201"/>
      <c r="I520" s="408"/>
      <c r="J520" s="408"/>
      <c r="K520" s="406"/>
      <c r="L520" s="406"/>
      <c r="M520" s="409"/>
    </row>
    <row r="521" spans="1:13" s="102" customFormat="1" ht="14.25" customHeight="1">
      <c r="A521" s="267"/>
      <c r="B521" s="91" t="s">
        <v>276</v>
      </c>
      <c r="C521" s="81" t="s">
        <v>834</v>
      </c>
      <c r="D521" s="201">
        <v>4000</v>
      </c>
      <c r="E521" s="201">
        <v>1800</v>
      </c>
      <c r="F521" s="184">
        <f t="shared" si="86"/>
        <v>0.45</v>
      </c>
      <c r="G521" s="412">
        <f t="shared" si="89"/>
        <v>1800</v>
      </c>
      <c r="H521" s="201"/>
      <c r="I521" s="408"/>
      <c r="J521" s="408"/>
      <c r="K521" s="406"/>
      <c r="L521" s="406"/>
      <c r="M521" s="409"/>
    </row>
    <row r="522" spans="1:13" s="102" customFormat="1" ht="14.25" customHeight="1">
      <c r="A522" s="267"/>
      <c r="B522" s="91" t="s">
        <v>277</v>
      </c>
      <c r="C522" s="81" t="s">
        <v>281</v>
      </c>
      <c r="D522" s="201">
        <v>1250</v>
      </c>
      <c r="E522" s="201">
        <v>800</v>
      </c>
      <c r="F522" s="184">
        <f t="shared" si="86"/>
        <v>0.64</v>
      </c>
      <c r="G522" s="412">
        <f t="shared" si="89"/>
        <v>800</v>
      </c>
      <c r="H522" s="201"/>
      <c r="I522" s="408"/>
      <c r="J522" s="408"/>
      <c r="K522" s="406"/>
      <c r="L522" s="406"/>
      <c r="M522" s="409"/>
    </row>
    <row r="523" spans="1:13" s="102" customFormat="1" ht="14.25" customHeight="1">
      <c r="A523" s="267"/>
      <c r="B523" s="91" t="s">
        <v>278</v>
      </c>
      <c r="C523" s="81" t="s">
        <v>282</v>
      </c>
      <c r="D523" s="201">
        <v>4727</v>
      </c>
      <c r="E523" s="201">
        <v>4050</v>
      </c>
      <c r="F523" s="184">
        <f t="shared" si="86"/>
        <v>0.8567801988576264</v>
      </c>
      <c r="G523" s="412">
        <f t="shared" si="89"/>
        <v>4050</v>
      </c>
      <c r="H523" s="201"/>
      <c r="I523" s="408"/>
      <c r="J523" s="408"/>
      <c r="K523" s="406"/>
      <c r="L523" s="406"/>
      <c r="M523" s="409"/>
    </row>
    <row r="524" spans="1:13" s="101" customFormat="1" ht="52.5" customHeight="1">
      <c r="A524" s="265" t="s">
        <v>350</v>
      </c>
      <c r="B524" s="287"/>
      <c r="C524" s="170" t="s">
        <v>353</v>
      </c>
      <c r="D524" s="404">
        <f>SUM(D525:D536)</f>
        <v>48580</v>
      </c>
      <c r="E524" s="404">
        <f>SUM(E525:E535)</f>
        <v>24067</v>
      </c>
      <c r="F524" s="297">
        <f>E524/D524</f>
        <v>0.49540963359407164</v>
      </c>
      <c r="G524" s="404">
        <f aca="true" t="shared" si="90" ref="G524:M524">SUM(G525:G535)</f>
        <v>24067</v>
      </c>
      <c r="H524" s="404">
        <f t="shared" si="90"/>
        <v>15420</v>
      </c>
      <c r="I524" s="404">
        <f t="shared" si="90"/>
        <v>2803</v>
      </c>
      <c r="J524" s="404">
        <f t="shared" si="90"/>
        <v>0</v>
      </c>
      <c r="K524" s="404">
        <f t="shared" si="90"/>
        <v>0</v>
      </c>
      <c r="L524" s="404">
        <f t="shared" si="90"/>
        <v>0</v>
      </c>
      <c r="M524" s="405">
        <f t="shared" si="90"/>
        <v>0</v>
      </c>
    </row>
    <row r="525" spans="1:13" s="101" customFormat="1" ht="18.75" customHeight="1">
      <c r="A525" s="283"/>
      <c r="B525" s="91" t="s">
        <v>6</v>
      </c>
      <c r="C525" s="81" t="s">
        <v>352</v>
      </c>
      <c r="D525" s="201">
        <v>15072</v>
      </c>
      <c r="E525" s="201">
        <v>15420</v>
      </c>
      <c r="F525" s="184">
        <f t="shared" si="86"/>
        <v>1.0230891719745223</v>
      </c>
      <c r="G525" s="201">
        <f>E525</f>
        <v>15420</v>
      </c>
      <c r="H525" s="201">
        <f>G525</f>
        <v>15420</v>
      </c>
      <c r="I525" s="201"/>
      <c r="J525" s="412"/>
      <c r="K525" s="406"/>
      <c r="L525" s="406"/>
      <c r="M525" s="409"/>
    </row>
    <row r="526" spans="1:13" s="101" customFormat="1" ht="14.25" customHeight="1">
      <c r="A526" s="283"/>
      <c r="B526" s="91" t="s">
        <v>37</v>
      </c>
      <c r="C526" s="81" t="s">
        <v>38</v>
      </c>
      <c r="D526" s="201">
        <v>2672</v>
      </c>
      <c r="E526" s="201">
        <v>2425</v>
      </c>
      <c r="F526" s="184">
        <f t="shared" si="86"/>
        <v>0.9075598802395209</v>
      </c>
      <c r="G526" s="201">
        <f aca="true" t="shared" si="91" ref="G526:G536">E526</f>
        <v>2425</v>
      </c>
      <c r="H526" s="201"/>
      <c r="I526" s="201">
        <f>E526</f>
        <v>2425</v>
      </c>
      <c r="J526" s="412"/>
      <c r="K526" s="406"/>
      <c r="L526" s="406"/>
      <c r="M526" s="409"/>
    </row>
    <row r="527" spans="1:13" s="101" customFormat="1" ht="13.5" customHeight="1">
      <c r="A527" s="283"/>
      <c r="B527" s="91" t="s">
        <v>12</v>
      </c>
      <c r="C527" s="81" t="s">
        <v>13</v>
      </c>
      <c r="D527" s="201">
        <v>369</v>
      </c>
      <c r="E527" s="201">
        <v>378</v>
      </c>
      <c r="F527" s="184">
        <f t="shared" si="86"/>
        <v>1.024390243902439</v>
      </c>
      <c r="G527" s="201">
        <f t="shared" si="91"/>
        <v>378</v>
      </c>
      <c r="H527" s="201"/>
      <c r="I527" s="201">
        <f>E527</f>
        <v>378</v>
      </c>
      <c r="J527" s="412"/>
      <c r="K527" s="406"/>
      <c r="L527" s="406"/>
      <c r="M527" s="409"/>
    </row>
    <row r="528" spans="1:13" s="102" customFormat="1" ht="14.25" customHeight="1">
      <c r="A528" s="267"/>
      <c r="B528" s="91" t="s">
        <v>14</v>
      </c>
      <c r="C528" s="82" t="s">
        <v>15</v>
      </c>
      <c r="D528" s="201">
        <v>6990</v>
      </c>
      <c r="E528" s="201">
        <v>0</v>
      </c>
      <c r="F528" s="184">
        <f t="shared" si="86"/>
        <v>0</v>
      </c>
      <c r="G528" s="201">
        <f t="shared" si="91"/>
        <v>0</v>
      </c>
      <c r="H528" s="201"/>
      <c r="I528" s="201"/>
      <c r="J528" s="412"/>
      <c r="K528" s="406"/>
      <c r="L528" s="406"/>
      <c r="M528" s="409"/>
    </row>
    <row r="529" spans="1:13" s="102" customFormat="1" ht="14.25" customHeight="1">
      <c r="A529" s="267"/>
      <c r="B529" s="91" t="s">
        <v>16</v>
      </c>
      <c r="C529" s="82" t="s">
        <v>99</v>
      </c>
      <c r="D529" s="201">
        <v>2304</v>
      </c>
      <c r="E529" s="201">
        <v>0</v>
      </c>
      <c r="F529" s="184">
        <f t="shared" si="86"/>
        <v>0</v>
      </c>
      <c r="G529" s="201">
        <f t="shared" si="91"/>
        <v>0</v>
      </c>
      <c r="H529" s="201"/>
      <c r="I529" s="201"/>
      <c r="J529" s="412"/>
      <c r="K529" s="406"/>
      <c r="L529" s="406"/>
      <c r="M529" s="409"/>
    </row>
    <row r="530" spans="1:13" s="102" customFormat="1" ht="14.25" customHeight="1">
      <c r="A530" s="267"/>
      <c r="B530" s="91" t="s">
        <v>18</v>
      </c>
      <c r="C530" s="82" t="s">
        <v>100</v>
      </c>
      <c r="D530" s="201">
        <v>13000</v>
      </c>
      <c r="E530" s="201">
        <v>0</v>
      </c>
      <c r="F530" s="184">
        <v>0</v>
      </c>
      <c r="G530" s="201">
        <f t="shared" si="91"/>
        <v>0</v>
      </c>
      <c r="H530" s="201"/>
      <c r="I530" s="201"/>
      <c r="J530" s="412"/>
      <c r="K530" s="406"/>
      <c r="L530" s="406"/>
      <c r="M530" s="409"/>
    </row>
    <row r="531" spans="1:13" s="102" customFormat="1" ht="14.25" customHeight="1">
      <c r="A531" s="267"/>
      <c r="B531" s="91" t="s">
        <v>20</v>
      </c>
      <c r="C531" s="82" t="s">
        <v>101</v>
      </c>
      <c r="D531" s="201">
        <v>2800</v>
      </c>
      <c r="E531" s="201">
        <v>5039</v>
      </c>
      <c r="F531" s="184">
        <f t="shared" si="86"/>
        <v>1.799642857142857</v>
      </c>
      <c r="G531" s="201">
        <f t="shared" si="91"/>
        <v>5039</v>
      </c>
      <c r="H531" s="201"/>
      <c r="I531" s="201"/>
      <c r="J531" s="412"/>
      <c r="K531" s="406"/>
      <c r="L531" s="406"/>
      <c r="M531" s="409"/>
    </row>
    <row r="532" spans="1:13" s="102" customFormat="1" ht="14.25" customHeight="1">
      <c r="A532" s="267"/>
      <c r="B532" s="91" t="s">
        <v>275</v>
      </c>
      <c r="C532" s="81" t="s">
        <v>279</v>
      </c>
      <c r="D532" s="201">
        <v>1800</v>
      </c>
      <c r="E532" s="201">
        <v>0</v>
      </c>
      <c r="F532" s="184">
        <f t="shared" si="86"/>
        <v>0</v>
      </c>
      <c r="G532" s="201">
        <f t="shared" si="91"/>
        <v>0</v>
      </c>
      <c r="H532" s="201"/>
      <c r="I532" s="201"/>
      <c r="J532" s="412"/>
      <c r="K532" s="406"/>
      <c r="L532" s="406"/>
      <c r="M532" s="409"/>
    </row>
    <row r="533" spans="1:13" s="102" customFormat="1" ht="14.25" customHeight="1">
      <c r="A533" s="267"/>
      <c r="B533" s="91" t="s">
        <v>22</v>
      </c>
      <c r="C533" s="82" t="s">
        <v>23</v>
      </c>
      <c r="D533" s="201">
        <v>200</v>
      </c>
      <c r="E533" s="201">
        <v>0</v>
      </c>
      <c r="F533" s="184">
        <f t="shared" si="86"/>
        <v>0</v>
      </c>
      <c r="G533" s="201">
        <f t="shared" si="91"/>
        <v>0</v>
      </c>
      <c r="H533" s="201"/>
      <c r="I533" s="201"/>
      <c r="J533" s="412"/>
      <c r="K533" s="406"/>
      <c r="L533" s="406"/>
      <c r="M533" s="409"/>
    </row>
    <row r="534" spans="1:13" s="102" customFormat="1" ht="14.25" customHeight="1">
      <c r="A534" s="267"/>
      <c r="B534" s="91" t="s">
        <v>26</v>
      </c>
      <c r="C534" s="82" t="s">
        <v>27</v>
      </c>
      <c r="D534" s="201">
        <v>0</v>
      </c>
      <c r="E534" s="201">
        <v>805</v>
      </c>
      <c r="F534" s="184">
        <v>0</v>
      </c>
      <c r="G534" s="201">
        <f t="shared" si="91"/>
        <v>805</v>
      </c>
      <c r="H534" s="201"/>
      <c r="I534" s="201"/>
      <c r="J534" s="412"/>
      <c r="K534" s="406"/>
      <c r="L534" s="406"/>
      <c r="M534" s="409"/>
    </row>
    <row r="535" spans="1:13" s="102" customFormat="1" ht="14.25" customHeight="1">
      <c r="A535" s="267"/>
      <c r="B535" s="91" t="s">
        <v>276</v>
      </c>
      <c r="C535" s="81" t="s">
        <v>834</v>
      </c>
      <c r="D535" s="201">
        <v>2000</v>
      </c>
      <c r="E535" s="201">
        <v>0</v>
      </c>
      <c r="F535" s="184">
        <f t="shared" si="86"/>
        <v>0</v>
      </c>
      <c r="G535" s="201">
        <f t="shared" si="91"/>
        <v>0</v>
      </c>
      <c r="H535" s="201"/>
      <c r="I535" s="201"/>
      <c r="J535" s="412"/>
      <c r="K535" s="406"/>
      <c r="L535" s="406"/>
      <c r="M535" s="409"/>
    </row>
    <row r="536" spans="1:13" s="102" customFormat="1" ht="14.25" customHeight="1">
      <c r="A536" s="267"/>
      <c r="B536" s="91" t="s">
        <v>278</v>
      </c>
      <c r="C536" s="81" t="s">
        <v>282</v>
      </c>
      <c r="D536" s="201">
        <v>1373</v>
      </c>
      <c r="E536" s="201"/>
      <c r="F536" s="184">
        <f t="shared" si="86"/>
        <v>0</v>
      </c>
      <c r="G536" s="201">
        <f t="shared" si="91"/>
        <v>0</v>
      </c>
      <c r="H536" s="201"/>
      <c r="I536" s="201"/>
      <c r="J536" s="412"/>
      <c r="K536" s="406"/>
      <c r="L536" s="406"/>
      <c r="M536" s="409"/>
    </row>
    <row r="537" spans="1:13" s="102" customFormat="1" ht="23.25" customHeight="1">
      <c r="A537" s="265" t="s">
        <v>378</v>
      </c>
      <c r="B537" s="298"/>
      <c r="C537" s="170" t="s">
        <v>379</v>
      </c>
      <c r="D537" s="404">
        <f>D538</f>
        <v>2070</v>
      </c>
      <c r="E537" s="404">
        <f>E538</f>
        <v>2000</v>
      </c>
      <c r="F537" s="297">
        <f>E537/D537</f>
        <v>0.966183574879227</v>
      </c>
      <c r="G537" s="404">
        <f aca="true" t="shared" si="92" ref="G537:M537">G538</f>
        <v>2000</v>
      </c>
      <c r="H537" s="404">
        <f t="shared" si="92"/>
        <v>0</v>
      </c>
      <c r="I537" s="404">
        <f t="shared" si="92"/>
        <v>0</v>
      </c>
      <c r="J537" s="404">
        <f t="shared" si="92"/>
        <v>0</v>
      </c>
      <c r="K537" s="404">
        <f t="shared" si="92"/>
        <v>0</v>
      </c>
      <c r="L537" s="404">
        <f t="shared" si="92"/>
        <v>0</v>
      </c>
      <c r="M537" s="405">
        <f t="shared" si="92"/>
        <v>0</v>
      </c>
    </row>
    <row r="538" spans="1:13" s="102" customFormat="1" ht="15.75" customHeight="1">
      <c r="A538" s="267"/>
      <c r="B538" s="290" t="s">
        <v>276</v>
      </c>
      <c r="C538" s="81" t="s">
        <v>834</v>
      </c>
      <c r="D538" s="201">
        <v>2070</v>
      </c>
      <c r="E538" s="201">
        <v>2000</v>
      </c>
      <c r="F538" s="184">
        <f t="shared" si="86"/>
        <v>0.966183574879227</v>
      </c>
      <c r="G538" s="201">
        <f>E538</f>
        <v>2000</v>
      </c>
      <c r="H538" s="201"/>
      <c r="I538" s="407"/>
      <c r="J538" s="408"/>
      <c r="K538" s="406"/>
      <c r="L538" s="406"/>
      <c r="M538" s="409"/>
    </row>
    <row r="539" spans="1:13" s="102" customFormat="1" ht="18.75" customHeight="1">
      <c r="A539" s="265" t="s">
        <v>112</v>
      </c>
      <c r="B539" s="298"/>
      <c r="C539" s="170" t="s">
        <v>76</v>
      </c>
      <c r="D539" s="404">
        <f>SUM(D540:D549)</f>
        <v>245530</v>
      </c>
      <c r="E539" s="404">
        <f aca="true" t="shared" si="93" ref="E539:M539">SUM(E540:E549)</f>
        <v>9715</v>
      </c>
      <c r="F539" s="426">
        <f t="shared" si="86"/>
        <v>0.03956746629739746</v>
      </c>
      <c r="G539" s="404">
        <f t="shared" si="93"/>
        <v>9715</v>
      </c>
      <c r="H539" s="404">
        <f t="shared" si="93"/>
        <v>0</v>
      </c>
      <c r="I539" s="404">
        <f t="shared" si="93"/>
        <v>0</v>
      </c>
      <c r="J539" s="404">
        <f t="shared" si="93"/>
        <v>0</v>
      </c>
      <c r="K539" s="404">
        <f t="shared" si="93"/>
        <v>0</v>
      </c>
      <c r="L539" s="404">
        <f t="shared" si="93"/>
        <v>0</v>
      </c>
      <c r="M539" s="405">
        <f t="shared" si="93"/>
        <v>0</v>
      </c>
    </row>
    <row r="540" spans="1:13" s="102" customFormat="1" ht="14.25" customHeight="1">
      <c r="A540" s="261"/>
      <c r="B540" s="91" t="s">
        <v>6</v>
      </c>
      <c r="C540" s="81" t="s">
        <v>352</v>
      </c>
      <c r="D540" s="422">
        <v>25700</v>
      </c>
      <c r="E540" s="422"/>
      <c r="F540" s="428">
        <f t="shared" si="86"/>
        <v>0</v>
      </c>
      <c r="G540" s="422">
        <f>E540</f>
        <v>0</v>
      </c>
      <c r="H540" s="422">
        <f>G540</f>
        <v>0</v>
      </c>
      <c r="I540" s="422"/>
      <c r="J540" s="422"/>
      <c r="K540" s="423"/>
      <c r="L540" s="423"/>
      <c r="M540" s="424"/>
    </row>
    <row r="541" spans="1:13" s="102" customFormat="1" ht="14.25" customHeight="1">
      <c r="A541" s="261"/>
      <c r="B541" s="91" t="s">
        <v>37</v>
      </c>
      <c r="C541" s="81" t="s">
        <v>38</v>
      </c>
      <c r="D541" s="422">
        <v>5353</v>
      </c>
      <c r="E541" s="422"/>
      <c r="F541" s="428">
        <f t="shared" si="86"/>
        <v>0</v>
      </c>
      <c r="G541" s="422">
        <f aca="true" t="shared" si="94" ref="G541:G549">E541</f>
        <v>0</v>
      </c>
      <c r="H541" s="422"/>
      <c r="I541" s="422">
        <f>G541</f>
        <v>0</v>
      </c>
      <c r="J541" s="422"/>
      <c r="K541" s="423"/>
      <c r="L541" s="423"/>
      <c r="M541" s="424"/>
    </row>
    <row r="542" spans="1:13" s="102" customFormat="1" ht="15.75" customHeight="1">
      <c r="A542" s="261"/>
      <c r="B542" s="91" t="s">
        <v>12</v>
      </c>
      <c r="C542" s="81" t="s">
        <v>13</v>
      </c>
      <c r="D542" s="422">
        <v>819</v>
      </c>
      <c r="E542" s="422"/>
      <c r="F542" s="428">
        <f t="shared" si="86"/>
        <v>0</v>
      </c>
      <c r="G542" s="422">
        <f t="shared" si="94"/>
        <v>0</v>
      </c>
      <c r="H542" s="422"/>
      <c r="I542" s="422">
        <f>G542</f>
        <v>0</v>
      </c>
      <c r="J542" s="422"/>
      <c r="K542" s="423"/>
      <c r="L542" s="423"/>
      <c r="M542" s="424"/>
    </row>
    <row r="543" spans="1:13" s="102" customFormat="1" ht="15.75" customHeight="1">
      <c r="A543" s="261"/>
      <c r="B543" s="427" t="s">
        <v>652</v>
      </c>
      <c r="C543" s="434" t="s">
        <v>653</v>
      </c>
      <c r="D543" s="422">
        <v>6213</v>
      </c>
      <c r="E543" s="422"/>
      <c r="F543" s="428">
        <f t="shared" si="86"/>
        <v>0</v>
      </c>
      <c r="G543" s="422">
        <f t="shared" si="94"/>
        <v>0</v>
      </c>
      <c r="H543" s="422">
        <f>G543</f>
        <v>0</v>
      </c>
      <c r="I543" s="422"/>
      <c r="J543" s="422"/>
      <c r="K543" s="423"/>
      <c r="L543" s="423"/>
      <c r="M543" s="424"/>
    </row>
    <row r="544" spans="1:13" s="102" customFormat="1" ht="14.25" customHeight="1">
      <c r="A544" s="283"/>
      <c r="B544" s="89" t="s">
        <v>14</v>
      </c>
      <c r="C544" s="81" t="s">
        <v>41</v>
      </c>
      <c r="D544" s="201">
        <v>57615</v>
      </c>
      <c r="E544" s="201"/>
      <c r="F544" s="428">
        <f t="shared" si="86"/>
        <v>0</v>
      </c>
      <c r="G544" s="422">
        <f t="shared" si="94"/>
        <v>0</v>
      </c>
      <c r="H544" s="201"/>
      <c r="I544" s="201"/>
      <c r="J544" s="412"/>
      <c r="K544" s="406"/>
      <c r="L544" s="406"/>
      <c r="M544" s="409"/>
    </row>
    <row r="545" spans="1:13" s="102" customFormat="1" ht="14.25" customHeight="1">
      <c r="A545" s="283"/>
      <c r="B545" s="89" t="s">
        <v>16</v>
      </c>
      <c r="C545" s="82" t="s">
        <v>99</v>
      </c>
      <c r="D545" s="201">
        <v>0</v>
      </c>
      <c r="E545" s="201">
        <v>1000</v>
      </c>
      <c r="F545" s="428">
        <v>0</v>
      </c>
      <c r="G545" s="422">
        <f t="shared" si="94"/>
        <v>1000</v>
      </c>
      <c r="H545" s="201"/>
      <c r="I545" s="201"/>
      <c r="J545" s="412"/>
      <c r="K545" s="406"/>
      <c r="L545" s="406"/>
      <c r="M545" s="409"/>
    </row>
    <row r="546" spans="1:13" s="102" customFormat="1" ht="14.25" customHeight="1">
      <c r="A546" s="283"/>
      <c r="B546" s="89" t="s">
        <v>18</v>
      </c>
      <c r="C546" s="82" t="s">
        <v>100</v>
      </c>
      <c r="D546" s="201">
        <v>140000</v>
      </c>
      <c r="E546" s="201"/>
      <c r="F546" s="428">
        <f t="shared" si="86"/>
        <v>0</v>
      </c>
      <c r="G546" s="422">
        <f t="shared" si="94"/>
        <v>0</v>
      </c>
      <c r="H546" s="201"/>
      <c r="I546" s="201"/>
      <c r="J546" s="412"/>
      <c r="K546" s="406"/>
      <c r="L546" s="406"/>
      <c r="M546" s="409"/>
    </row>
    <row r="547" spans="1:13" s="102" customFormat="1" ht="14.25" customHeight="1">
      <c r="A547" s="283"/>
      <c r="B547" s="89" t="s">
        <v>20</v>
      </c>
      <c r="C547" s="82" t="s">
        <v>101</v>
      </c>
      <c r="D547" s="201">
        <v>1300</v>
      </c>
      <c r="E547" s="201">
        <v>1411</v>
      </c>
      <c r="F547" s="428">
        <f t="shared" si="86"/>
        <v>1.0853846153846154</v>
      </c>
      <c r="G547" s="422">
        <f t="shared" si="94"/>
        <v>1411</v>
      </c>
      <c r="H547" s="201"/>
      <c r="I547" s="201"/>
      <c r="J547" s="412"/>
      <c r="K547" s="406"/>
      <c r="L547" s="406"/>
      <c r="M547" s="409"/>
    </row>
    <row r="548" spans="1:13" s="102" customFormat="1" ht="14.25" customHeight="1">
      <c r="A548" s="283"/>
      <c r="B548" s="89" t="s">
        <v>26</v>
      </c>
      <c r="C548" s="81" t="s">
        <v>354</v>
      </c>
      <c r="D548" s="201">
        <v>5530</v>
      </c>
      <c r="E548" s="201">
        <v>7304</v>
      </c>
      <c r="F548" s="184">
        <f t="shared" si="86"/>
        <v>1.3207956600361663</v>
      </c>
      <c r="G548" s="422">
        <f t="shared" si="94"/>
        <v>7304</v>
      </c>
      <c r="H548" s="201"/>
      <c r="I548" s="201"/>
      <c r="J548" s="412"/>
      <c r="K548" s="406"/>
      <c r="L548" s="406"/>
      <c r="M548" s="409"/>
    </row>
    <row r="549" spans="1:13" s="102" customFormat="1" ht="14.25" customHeight="1">
      <c r="A549" s="267"/>
      <c r="B549" s="89" t="s">
        <v>276</v>
      </c>
      <c r="C549" s="81" t="s">
        <v>834</v>
      </c>
      <c r="D549" s="201">
        <v>3000</v>
      </c>
      <c r="E549" s="201"/>
      <c r="F549" s="184">
        <f t="shared" si="86"/>
        <v>0</v>
      </c>
      <c r="G549" s="422">
        <f t="shared" si="94"/>
        <v>0</v>
      </c>
      <c r="H549" s="201"/>
      <c r="I549" s="407"/>
      <c r="J549" s="408"/>
      <c r="K549" s="406"/>
      <c r="L549" s="406"/>
      <c r="M549" s="409"/>
    </row>
    <row r="550" spans="1:13" s="102" customFormat="1" ht="24.75" customHeight="1">
      <c r="A550" s="285" t="s">
        <v>247</v>
      </c>
      <c r="B550" s="291"/>
      <c r="C550" s="126" t="s">
        <v>111</v>
      </c>
      <c r="D550" s="410">
        <f>D551+D553+D560</f>
        <v>1057718</v>
      </c>
      <c r="E550" s="410">
        <f aca="true" t="shared" si="95" ref="E550:M550">E551+E553+E560</f>
        <v>1242223</v>
      </c>
      <c r="F550" s="425">
        <f t="shared" si="86"/>
        <v>1.1744368536793361</v>
      </c>
      <c r="G550" s="410">
        <f t="shared" si="95"/>
        <v>1242223</v>
      </c>
      <c r="H550" s="410">
        <f t="shared" si="95"/>
        <v>862885</v>
      </c>
      <c r="I550" s="410">
        <f t="shared" si="95"/>
        <v>142045</v>
      </c>
      <c r="J550" s="410">
        <f t="shared" si="95"/>
        <v>26082</v>
      </c>
      <c r="K550" s="410">
        <f t="shared" si="95"/>
        <v>0</v>
      </c>
      <c r="L550" s="410">
        <f t="shared" si="95"/>
        <v>0</v>
      </c>
      <c r="M550" s="411">
        <f t="shared" si="95"/>
        <v>0</v>
      </c>
    </row>
    <row r="551" spans="1:13" s="102" customFormat="1" ht="24.75" customHeight="1">
      <c r="A551" s="265" t="s">
        <v>267</v>
      </c>
      <c r="B551" s="298"/>
      <c r="C551" s="170" t="s">
        <v>268</v>
      </c>
      <c r="D551" s="404">
        <f>D552</f>
        <v>11889</v>
      </c>
      <c r="E551" s="404">
        <f>E552</f>
        <v>26082</v>
      </c>
      <c r="F551" s="426">
        <f t="shared" si="86"/>
        <v>2.1937925813777444</v>
      </c>
      <c r="G551" s="404">
        <f aca="true" t="shared" si="96" ref="G551:M551">G552</f>
        <v>26082</v>
      </c>
      <c r="H551" s="404">
        <f t="shared" si="96"/>
        <v>0</v>
      </c>
      <c r="I551" s="404">
        <f t="shared" si="96"/>
        <v>0</v>
      </c>
      <c r="J551" s="404">
        <f t="shared" si="96"/>
        <v>26082</v>
      </c>
      <c r="K551" s="404">
        <f t="shared" si="96"/>
        <v>0</v>
      </c>
      <c r="L551" s="404">
        <f t="shared" si="96"/>
        <v>0</v>
      </c>
      <c r="M551" s="405">
        <f t="shared" si="96"/>
        <v>0</v>
      </c>
    </row>
    <row r="552" spans="1:13" s="102" customFormat="1" ht="22.5" customHeight="1">
      <c r="A552" s="261"/>
      <c r="B552" s="292" t="s">
        <v>66</v>
      </c>
      <c r="C552" s="175" t="s">
        <v>269</v>
      </c>
      <c r="D552" s="412">
        <v>11889</v>
      </c>
      <c r="E552" s="412">
        <v>26082</v>
      </c>
      <c r="F552" s="428">
        <f t="shared" si="86"/>
        <v>2.1937925813777444</v>
      </c>
      <c r="G552" s="412">
        <f>E552</f>
        <v>26082</v>
      </c>
      <c r="H552" s="419"/>
      <c r="I552" s="419"/>
      <c r="J552" s="412">
        <f>G552</f>
        <v>26082</v>
      </c>
      <c r="K552" s="406"/>
      <c r="L552" s="406"/>
      <c r="M552" s="409"/>
    </row>
    <row r="553" spans="1:13" s="102" customFormat="1" ht="17.25" customHeight="1">
      <c r="A553" s="265" t="s">
        <v>258</v>
      </c>
      <c r="B553" s="298"/>
      <c r="C553" s="170" t="s">
        <v>595</v>
      </c>
      <c r="D553" s="404">
        <f>SUM(D554:D559)</f>
        <v>18821</v>
      </c>
      <c r="E553" s="404">
        <f>SUM(E554:E559)</f>
        <v>18821</v>
      </c>
      <c r="F553" s="297">
        <f>E553/D553</f>
        <v>1</v>
      </c>
      <c r="G553" s="404">
        <f aca="true" t="shared" si="97" ref="G553:M553">SUM(G554:G559)</f>
        <v>18821</v>
      </c>
      <c r="H553" s="404">
        <f t="shared" si="97"/>
        <v>15055</v>
      </c>
      <c r="I553" s="404">
        <f t="shared" si="97"/>
        <v>2645</v>
      </c>
      <c r="J553" s="404">
        <f t="shared" si="97"/>
        <v>0</v>
      </c>
      <c r="K553" s="404">
        <f t="shared" si="97"/>
        <v>0</v>
      </c>
      <c r="L553" s="404">
        <f t="shared" si="97"/>
        <v>0</v>
      </c>
      <c r="M553" s="405">
        <f t="shared" si="97"/>
        <v>0</v>
      </c>
    </row>
    <row r="554" spans="1:13" s="102" customFormat="1" ht="16.5" customHeight="1">
      <c r="A554" s="267"/>
      <c r="B554" s="290" t="s">
        <v>6</v>
      </c>
      <c r="C554" s="81" t="s">
        <v>7</v>
      </c>
      <c r="D554" s="201">
        <v>13603</v>
      </c>
      <c r="E554" s="201">
        <v>13780</v>
      </c>
      <c r="F554" s="184">
        <f t="shared" si="86"/>
        <v>1.0130118356244946</v>
      </c>
      <c r="G554" s="201">
        <f aca="true" t="shared" si="98" ref="G554:G559">E554</f>
        <v>13780</v>
      </c>
      <c r="H554" s="201">
        <f>G554</f>
        <v>13780</v>
      </c>
      <c r="I554" s="407"/>
      <c r="J554" s="408"/>
      <c r="K554" s="406"/>
      <c r="L554" s="406"/>
      <c r="M554" s="409"/>
    </row>
    <row r="555" spans="1:13" s="102" customFormat="1" ht="13.5" customHeight="1">
      <c r="A555" s="267"/>
      <c r="B555" s="290" t="s">
        <v>10</v>
      </c>
      <c r="C555" s="81" t="s">
        <v>11</v>
      </c>
      <c r="D555" s="201">
        <v>1275</v>
      </c>
      <c r="E555" s="201">
        <v>1275</v>
      </c>
      <c r="F555" s="184">
        <f t="shared" si="86"/>
        <v>1</v>
      </c>
      <c r="G555" s="201">
        <f t="shared" si="98"/>
        <v>1275</v>
      </c>
      <c r="H555" s="201">
        <f>G555</f>
        <v>1275</v>
      </c>
      <c r="I555" s="407"/>
      <c r="J555" s="408"/>
      <c r="K555" s="406"/>
      <c r="L555" s="406"/>
      <c r="M555" s="409"/>
    </row>
    <row r="556" spans="1:13" s="102" customFormat="1" ht="14.25" customHeight="1">
      <c r="A556" s="267"/>
      <c r="B556" s="293" t="s">
        <v>37</v>
      </c>
      <c r="C556" s="81" t="s">
        <v>259</v>
      </c>
      <c r="D556" s="201">
        <v>2544</v>
      </c>
      <c r="E556" s="201">
        <v>2275</v>
      </c>
      <c r="F556" s="184">
        <f t="shared" si="86"/>
        <v>0.8942610062893082</v>
      </c>
      <c r="G556" s="201">
        <f t="shared" si="98"/>
        <v>2275</v>
      </c>
      <c r="H556" s="201"/>
      <c r="I556" s="407">
        <f>G556</f>
        <v>2275</v>
      </c>
      <c r="J556" s="408"/>
      <c r="K556" s="406"/>
      <c r="L556" s="406"/>
      <c r="M556" s="409"/>
    </row>
    <row r="557" spans="1:13" s="102" customFormat="1" ht="13.5" customHeight="1">
      <c r="A557" s="267"/>
      <c r="B557" s="293" t="s">
        <v>12</v>
      </c>
      <c r="C557" s="81" t="s">
        <v>13</v>
      </c>
      <c r="D557" s="201">
        <v>365</v>
      </c>
      <c r="E557" s="201">
        <v>370</v>
      </c>
      <c r="F557" s="184">
        <f t="shared" si="86"/>
        <v>1.0136986301369864</v>
      </c>
      <c r="G557" s="201">
        <f t="shared" si="98"/>
        <v>370</v>
      </c>
      <c r="H557" s="201"/>
      <c r="I557" s="407">
        <f>G557</f>
        <v>370</v>
      </c>
      <c r="J557" s="408"/>
      <c r="K557" s="406"/>
      <c r="L557" s="406"/>
      <c r="M557" s="409"/>
    </row>
    <row r="558" spans="1:13" s="102" customFormat="1" ht="14.25" customHeight="1">
      <c r="A558" s="267"/>
      <c r="B558" s="290" t="s">
        <v>20</v>
      </c>
      <c r="C558" s="81" t="s">
        <v>101</v>
      </c>
      <c r="D558" s="201">
        <v>582</v>
      </c>
      <c r="E558" s="201">
        <v>669</v>
      </c>
      <c r="F558" s="184">
        <f t="shared" si="86"/>
        <v>1.1494845360824741</v>
      </c>
      <c r="G558" s="201">
        <f t="shared" si="98"/>
        <v>669</v>
      </c>
      <c r="H558" s="201"/>
      <c r="I558" s="407"/>
      <c r="J558" s="408"/>
      <c r="K558" s="406"/>
      <c r="L558" s="406"/>
      <c r="M558" s="409"/>
    </row>
    <row r="559" spans="1:13" s="102" customFormat="1" ht="12.75" customHeight="1">
      <c r="A559" s="267"/>
      <c r="B559" s="290" t="s">
        <v>26</v>
      </c>
      <c r="C559" s="81" t="s">
        <v>27</v>
      </c>
      <c r="D559" s="201">
        <v>452</v>
      </c>
      <c r="E559" s="201">
        <v>452</v>
      </c>
      <c r="F559" s="184">
        <f t="shared" si="86"/>
        <v>1</v>
      </c>
      <c r="G559" s="201">
        <f t="shared" si="98"/>
        <v>452</v>
      </c>
      <c r="H559" s="201"/>
      <c r="I559" s="407"/>
      <c r="J559" s="408"/>
      <c r="K559" s="406"/>
      <c r="L559" s="406"/>
      <c r="M559" s="409"/>
    </row>
    <row r="560" spans="1:13" s="102" customFormat="1" ht="15.75" customHeight="1">
      <c r="A560" s="265" t="s">
        <v>298</v>
      </c>
      <c r="B560" s="299"/>
      <c r="C560" s="170" t="s">
        <v>299</v>
      </c>
      <c r="D560" s="404">
        <f>SUM(D561:D579)</f>
        <v>1027008</v>
      </c>
      <c r="E560" s="404">
        <f>SUM(E561:E579)</f>
        <v>1197320</v>
      </c>
      <c r="F560" s="297">
        <f>E560/D560</f>
        <v>1.1658331775409734</v>
      </c>
      <c r="G560" s="404">
        <f aca="true" t="shared" si="99" ref="G560:M560">SUM(G561:G579)</f>
        <v>1197320</v>
      </c>
      <c r="H560" s="404">
        <f t="shared" si="99"/>
        <v>847830</v>
      </c>
      <c r="I560" s="404">
        <f t="shared" si="99"/>
        <v>139400</v>
      </c>
      <c r="J560" s="404">
        <f t="shared" si="99"/>
        <v>0</v>
      </c>
      <c r="K560" s="404">
        <f t="shared" si="99"/>
        <v>0</v>
      </c>
      <c r="L560" s="404">
        <f t="shared" si="99"/>
        <v>0</v>
      </c>
      <c r="M560" s="405">
        <f t="shared" si="99"/>
        <v>0</v>
      </c>
    </row>
    <row r="561" spans="1:13" s="102" customFormat="1" ht="15.75" customHeight="1">
      <c r="A561" s="283"/>
      <c r="B561" s="290" t="s">
        <v>790</v>
      </c>
      <c r="C561" s="81" t="s">
        <v>355</v>
      </c>
      <c r="D561" s="201">
        <v>1000</v>
      </c>
      <c r="E561" s="201">
        <v>5250</v>
      </c>
      <c r="F561" s="184">
        <f t="shared" si="86"/>
        <v>5.25</v>
      </c>
      <c r="G561" s="201">
        <f>E561</f>
        <v>5250</v>
      </c>
      <c r="H561" s="499"/>
      <c r="I561" s="201"/>
      <c r="J561" s="215"/>
      <c r="K561" s="406"/>
      <c r="L561" s="406"/>
      <c r="M561" s="409"/>
    </row>
    <row r="562" spans="1:13" s="102" customFormat="1" ht="15.75" customHeight="1">
      <c r="A562" s="267"/>
      <c r="B562" s="290" t="s">
        <v>6</v>
      </c>
      <c r="C562" s="81" t="s">
        <v>352</v>
      </c>
      <c r="D562" s="201">
        <v>656840</v>
      </c>
      <c r="E562" s="201">
        <v>785600</v>
      </c>
      <c r="F562" s="184">
        <f t="shared" si="86"/>
        <v>1.1960294744534437</v>
      </c>
      <c r="G562" s="201">
        <f aca="true" t="shared" si="100" ref="G562:G579">E562</f>
        <v>785600</v>
      </c>
      <c r="H562" s="201">
        <f>G562</f>
        <v>785600</v>
      </c>
      <c r="I562" s="201"/>
      <c r="J562" s="407"/>
      <c r="K562" s="406"/>
      <c r="L562" s="406"/>
      <c r="M562" s="409"/>
    </row>
    <row r="563" spans="1:13" s="102" customFormat="1" ht="15" customHeight="1">
      <c r="A563" s="267"/>
      <c r="B563" s="290" t="s">
        <v>10</v>
      </c>
      <c r="C563" s="81" t="s">
        <v>11</v>
      </c>
      <c r="D563" s="201">
        <v>49015</v>
      </c>
      <c r="E563" s="201">
        <v>55830</v>
      </c>
      <c r="F563" s="184">
        <f t="shared" si="86"/>
        <v>1.1390390696725492</v>
      </c>
      <c r="G563" s="201">
        <f t="shared" si="100"/>
        <v>55830</v>
      </c>
      <c r="H563" s="201">
        <f>G563</f>
        <v>55830</v>
      </c>
      <c r="I563" s="201"/>
      <c r="J563" s="407"/>
      <c r="K563" s="406"/>
      <c r="L563" s="406"/>
      <c r="M563" s="409"/>
    </row>
    <row r="564" spans="1:13" s="102" customFormat="1" ht="15" customHeight="1">
      <c r="A564" s="267"/>
      <c r="B564" s="293" t="s">
        <v>60</v>
      </c>
      <c r="C564" s="81" t="s">
        <v>74</v>
      </c>
      <c r="D564" s="201">
        <v>121871</v>
      </c>
      <c r="E564" s="201">
        <v>119900</v>
      </c>
      <c r="F564" s="184">
        <f t="shared" si="86"/>
        <v>0.9838271615068392</v>
      </c>
      <c r="G564" s="201">
        <f t="shared" si="100"/>
        <v>119900</v>
      </c>
      <c r="H564" s="201"/>
      <c r="I564" s="201">
        <f>G564</f>
        <v>119900</v>
      </c>
      <c r="J564" s="407"/>
      <c r="K564" s="406"/>
      <c r="L564" s="406"/>
      <c r="M564" s="409"/>
    </row>
    <row r="565" spans="1:13" s="102" customFormat="1" ht="15" customHeight="1">
      <c r="A565" s="267"/>
      <c r="B565" s="293" t="s">
        <v>12</v>
      </c>
      <c r="C565" s="81" t="s">
        <v>13</v>
      </c>
      <c r="D565" s="201">
        <v>20835</v>
      </c>
      <c r="E565" s="201">
        <v>19500</v>
      </c>
      <c r="F565" s="184">
        <f t="shared" si="86"/>
        <v>0.9359251259899208</v>
      </c>
      <c r="G565" s="201">
        <f t="shared" si="100"/>
        <v>19500</v>
      </c>
      <c r="H565" s="201"/>
      <c r="I565" s="201">
        <f>G565</f>
        <v>19500</v>
      </c>
      <c r="J565" s="407"/>
      <c r="K565" s="406"/>
      <c r="L565" s="406"/>
      <c r="M565" s="409"/>
    </row>
    <row r="566" spans="1:13" s="102" customFormat="1" ht="14.25" customHeight="1">
      <c r="A566" s="267"/>
      <c r="B566" s="290" t="s">
        <v>652</v>
      </c>
      <c r="C566" s="81" t="s">
        <v>653</v>
      </c>
      <c r="D566" s="201">
        <v>7000</v>
      </c>
      <c r="E566" s="201">
        <v>6400</v>
      </c>
      <c r="F566" s="184">
        <f aca="true" t="shared" si="101" ref="F566:F614">E566/D566</f>
        <v>0.9142857142857143</v>
      </c>
      <c r="G566" s="201">
        <f t="shared" si="100"/>
        <v>6400</v>
      </c>
      <c r="H566" s="201">
        <f>G566</f>
        <v>6400</v>
      </c>
      <c r="I566" s="201"/>
      <c r="J566" s="407"/>
      <c r="K566" s="406"/>
      <c r="L566" s="406"/>
      <c r="M566" s="409"/>
    </row>
    <row r="567" spans="1:13" s="102" customFormat="1" ht="14.25" customHeight="1">
      <c r="A567" s="267"/>
      <c r="B567" s="290" t="s">
        <v>14</v>
      </c>
      <c r="C567" s="81" t="s">
        <v>141</v>
      </c>
      <c r="D567" s="201">
        <v>85794</v>
      </c>
      <c r="E567" s="201">
        <v>59634</v>
      </c>
      <c r="F567" s="184">
        <f t="shared" si="101"/>
        <v>0.6950835722777816</v>
      </c>
      <c r="G567" s="201">
        <f t="shared" si="100"/>
        <v>59634</v>
      </c>
      <c r="H567" s="201"/>
      <c r="I567" s="201"/>
      <c r="J567" s="407"/>
      <c r="K567" s="406"/>
      <c r="L567" s="406"/>
      <c r="M567" s="409"/>
    </row>
    <row r="568" spans="1:13" s="102" customFormat="1" ht="13.5" customHeight="1">
      <c r="A568" s="267"/>
      <c r="B568" s="290" t="s">
        <v>16</v>
      </c>
      <c r="C568" s="81" t="s">
        <v>99</v>
      </c>
      <c r="D568" s="201">
        <v>16600</v>
      </c>
      <c r="E568" s="201">
        <v>20300</v>
      </c>
      <c r="F568" s="184">
        <f t="shared" si="101"/>
        <v>1.2228915662650603</v>
      </c>
      <c r="G568" s="201">
        <f t="shared" si="100"/>
        <v>20300</v>
      </c>
      <c r="H568" s="201"/>
      <c r="I568" s="201"/>
      <c r="J568" s="407"/>
      <c r="K568" s="406"/>
      <c r="L568" s="406"/>
      <c r="M568" s="409"/>
    </row>
    <row r="569" spans="1:13" s="102" customFormat="1" ht="13.5" customHeight="1">
      <c r="A569" s="267"/>
      <c r="B569" s="290" t="s">
        <v>18</v>
      </c>
      <c r="C569" s="82" t="s">
        <v>100</v>
      </c>
      <c r="D569" s="201">
        <v>6501</v>
      </c>
      <c r="E569" s="201">
        <v>40000</v>
      </c>
      <c r="F569" s="184">
        <f t="shared" si="101"/>
        <v>6.152899553914782</v>
      </c>
      <c r="G569" s="201">
        <f t="shared" si="100"/>
        <v>40000</v>
      </c>
      <c r="H569" s="201"/>
      <c r="I569" s="201"/>
      <c r="J569" s="407"/>
      <c r="K569" s="406"/>
      <c r="L569" s="406"/>
      <c r="M569" s="409"/>
    </row>
    <row r="570" spans="1:13" s="102" customFormat="1" ht="13.5" customHeight="1">
      <c r="A570" s="267"/>
      <c r="B570" s="290" t="s">
        <v>80</v>
      </c>
      <c r="C570" s="82" t="s">
        <v>81</v>
      </c>
      <c r="D570" s="201">
        <v>1100</v>
      </c>
      <c r="E570" s="201">
        <v>900</v>
      </c>
      <c r="F570" s="184">
        <f t="shared" si="101"/>
        <v>0.8181818181818182</v>
      </c>
      <c r="G570" s="201">
        <f t="shared" si="100"/>
        <v>900</v>
      </c>
      <c r="H570" s="201"/>
      <c r="I570" s="201"/>
      <c r="J570" s="407"/>
      <c r="K570" s="406"/>
      <c r="L570" s="406"/>
      <c r="M570" s="409"/>
    </row>
    <row r="571" spans="1:13" s="102" customFormat="1" ht="15" customHeight="1">
      <c r="A571" s="267"/>
      <c r="B571" s="290" t="s">
        <v>20</v>
      </c>
      <c r="C571" s="81" t="s">
        <v>101</v>
      </c>
      <c r="D571" s="201">
        <v>11460</v>
      </c>
      <c r="E571" s="201">
        <v>34520</v>
      </c>
      <c r="F571" s="184">
        <f t="shared" si="101"/>
        <v>3.012216404886562</v>
      </c>
      <c r="G571" s="201">
        <f t="shared" si="100"/>
        <v>34520</v>
      </c>
      <c r="H571" s="201"/>
      <c r="I571" s="201"/>
      <c r="J571" s="407"/>
      <c r="K571" s="406"/>
      <c r="L571" s="406"/>
      <c r="M571" s="409"/>
    </row>
    <row r="572" spans="1:13" s="102" customFormat="1" ht="15" customHeight="1">
      <c r="A572" s="267"/>
      <c r="B572" s="290" t="s">
        <v>283</v>
      </c>
      <c r="C572" s="81" t="s">
        <v>285</v>
      </c>
      <c r="D572" s="201">
        <v>1000</v>
      </c>
      <c r="E572" s="201">
        <v>1000</v>
      </c>
      <c r="F572" s="184">
        <f t="shared" si="101"/>
        <v>1</v>
      </c>
      <c r="G572" s="201">
        <f t="shared" si="100"/>
        <v>1000</v>
      </c>
      <c r="H572" s="201"/>
      <c r="I572" s="201"/>
      <c r="J572" s="407"/>
      <c r="K572" s="406"/>
      <c r="L572" s="406"/>
      <c r="M572" s="409"/>
    </row>
    <row r="573" spans="1:13" s="102" customFormat="1" ht="15" customHeight="1">
      <c r="A573" s="267"/>
      <c r="B573" s="290" t="s">
        <v>275</v>
      </c>
      <c r="C573" s="81" t="s">
        <v>279</v>
      </c>
      <c r="D573" s="201">
        <v>2410</v>
      </c>
      <c r="E573" s="201">
        <v>2500</v>
      </c>
      <c r="F573" s="184">
        <f t="shared" si="101"/>
        <v>1.037344398340249</v>
      </c>
      <c r="G573" s="201">
        <f t="shared" si="100"/>
        <v>2500</v>
      </c>
      <c r="H573" s="201"/>
      <c r="I573" s="201"/>
      <c r="J573" s="407"/>
      <c r="K573" s="406"/>
      <c r="L573" s="406"/>
      <c r="M573" s="409"/>
    </row>
    <row r="574" spans="1:13" s="102" customFormat="1" ht="12.75" customHeight="1">
      <c r="A574" s="267"/>
      <c r="B574" s="290" t="s">
        <v>292</v>
      </c>
      <c r="C574" s="81" t="s">
        <v>836</v>
      </c>
      <c r="D574" s="201">
        <v>914</v>
      </c>
      <c r="E574" s="201">
        <v>0</v>
      </c>
      <c r="F574" s="184">
        <f t="shared" si="101"/>
        <v>0</v>
      </c>
      <c r="G574" s="201">
        <f t="shared" si="100"/>
        <v>0</v>
      </c>
      <c r="H574" s="201"/>
      <c r="I574" s="201"/>
      <c r="J574" s="407"/>
      <c r="K574" s="406"/>
      <c r="L574" s="406"/>
      <c r="M574" s="409"/>
    </row>
    <row r="575" spans="1:13" s="102" customFormat="1" ht="14.25" customHeight="1">
      <c r="A575" s="267"/>
      <c r="B575" s="290" t="s">
        <v>22</v>
      </c>
      <c r="C575" s="81" t="s">
        <v>23</v>
      </c>
      <c r="D575" s="201">
        <v>2000</v>
      </c>
      <c r="E575" s="201">
        <v>2000</v>
      </c>
      <c r="F575" s="184">
        <f t="shared" si="101"/>
        <v>1</v>
      </c>
      <c r="G575" s="201">
        <f t="shared" si="100"/>
        <v>2000</v>
      </c>
      <c r="H575" s="201"/>
      <c r="I575" s="201"/>
      <c r="J575" s="407"/>
      <c r="K575" s="406"/>
      <c r="L575" s="406"/>
      <c r="M575" s="409"/>
    </row>
    <row r="576" spans="1:13" s="102" customFormat="1" ht="14.25" customHeight="1">
      <c r="A576" s="267"/>
      <c r="B576" s="290" t="s">
        <v>26</v>
      </c>
      <c r="C576" s="81" t="s">
        <v>27</v>
      </c>
      <c r="D576" s="201">
        <v>34437</v>
      </c>
      <c r="E576" s="201">
        <v>35229</v>
      </c>
      <c r="F576" s="184">
        <f t="shared" si="101"/>
        <v>1.022998519034759</v>
      </c>
      <c r="G576" s="201">
        <f t="shared" si="100"/>
        <v>35229</v>
      </c>
      <c r="H576" s="201"/>
      <c r="I576" s="201"/>
      <c r="J576" s="407"/>
      <c r="K576" s="406"/>
      <c r="L576" s="406"/>
      <c r="M576" s="409"/>
    </row>
    <row r="577" spans="1:13" s="102" customFormat="1" ht="14.25" customHeight="1">
      <c r="A577" s="267"/>
      <c r="B577" s="290" t="s">
        <v>42</v>
      </c>
      <c r="C577" s="81" t="s">
        <v>43</v>
      </c>
      <c r="D577" s="201">
        <v>3168</v>
      </c>
      <c r="E577" s="201">
        <v>3306</v>
      </c>
      <c r="F577" s="184">
        <v>0</v>
      </c>
      <c r="G577" s="201">
        <f t="shared" si="100"/>
        <v>3306</v>
      </c>
      <c r="H577" s="201"/>
      <c r="I577" s="201"/>
      <c r="J577" s="407"/>
      <c r="K577" s="406"/>
      <c r="L577" s="406"/>
      <c r="M577" s="409"/>
    </row>
    <row r="578" spans="1:13" s="102" customFormat="1" ht="14.25" customHeight="1">
      <c r="A578" s="267"/>
      <c r="B578" s="290" t="s">
        <v>104</v>
      </c>
      <c r="C578" s="81" t="s">
        <v>482</v>
      </c>
      <c r="D578" s="201">
        <v>3393</v>
      </c>
      <c r="E578" s="201">
        <v>3451</v>
      </c>
      <c r="F578" s="184">
        <v>0</v>
      </c>
      <c r="G578" s="201">
        <f t="shared" si="100"/>
        <v>3451</v>
      </c>
      <c r="H578" s="201"/>
      <c r="I578" s="201"/>
      <c r="J578" s="407"/>
      <c r="K578" s="406"/>
      <c r="L578" s="406"/>
      <c r="M578" s="409"/>
    </row>
    <row r="579" spans="1:13" s="102" customFormat="1" ht="15" customHeight="1">
      <c r="A579" s="267"/>
      <c r="B579" s="290" t="s">
        <v>276</v>
      </c>
      <c r="C579" s="81" t="s">
        <v>834</v>
      </c>
      <c r="D579" s="201">
        <v>1670</v>
      </c>
      <c r="E579" s="201">
        <v>2000</v>
      </c>
      <c r="F579" s="184">
        <v>0</v>
      </c>
      <c r="G579" s="201">
        <f t="shared" si="100"/>
        <v>2000</v>
      </c>
      <c r="H579" s="201"/>
      <c r="I579" s="407"/>
      <c r="J579" s="407"/>
      <c r="K579" s="406"/>
      <c r="L579" s="406"/>
      <c r="M579" s="409"/>
    </row>
    <row r="580" spans="1:13" s="101" customFormat="1" ht="24.75" customHeight="1">
      <c r="A580" s="285" t="s">
        <v>301</v>
      </c>
      <c r="B580" s="291"/>
      <c r="C580" s="154" t="s">
        <v>302</v>
      </c>
      <c r="D580" s="410">
        <f>D581+D601+D622+D664+D669+D642</f>
        <v>3154118</v>
      </c>
      <c r="E580" s="410">
        <f>E581+E601+E622+E664+E669+E642</f>
        <v>2688849</v>
      </c>
      <c r="F580" s="249">
        <f>E580/D580</f>
        <v>0.852488397707378</v>
      </c>
      <c r="G580" s="410">
        <f aca="true" t="shared" si="102" ref="G580:M580">G581+G601+G622+G664+G669+G642</f>
        <v>2688849</v>
      </c>
      <c r="H580" s="410">
        <f t="shared" si="102"/>
        <v>1689574</v>
      </c>
      <c r="I580" s="410">
        <f t="shared" si="102"/>
        <v>306637</v>
      </c>
      <c r="J580" s="410">
        <f t="shared" si="102"/>
        <v>1500</v>
      </c>
      <c r="K580" s="410">
        <f t="shared" si="102"/>
        <v>0</v>
      </c>
      <c r="L580" s="410">
        <f t="shared" si="102"/>
        <v>0</v>
      </c>
      <c r="M580" s="411">
        <f t="shared" si="102"/>
        <v>0</v>
      </c>
    </row>
    <row r="581" spans="1:13" s="102" customFormat="1" ht="24" customHeight="1">
      <c r="A581" s="265" t="s">
        <v>303</v>
      </c>
      <c r="B581" s="299"/>
      <c r="C581" s="170" t="s">
        <v>304</v>
      </c>
      <c r="D581" s="404">
        <f>SUM(D582:D600)</f>
        <v>1283930</v>
      </c>
      <c r="E581" s="404">
        <f>SUM(E582:E600)</f>
        <v>1158604</v>
      </c>
      <c r="F581" s="297">
        <f>E581/D581</f>
        <v>0.9023887595118114</v>
      </c>
      <c r="G581" s="404">
        <f aca="true" t="shared" si="103" ref="G581:M581">SUM(G582:G600)</f>
        <v>1158604</v>
      </c>
      <c r="H581" s="404">
        <f t="shared" si="103"/>
        <v>791105</v>
      </c>
      <c r="I581" s="404">
        <f t="shared" si="103"/>
        <v>142628</v>
      </c>
      <c r="J581" s="404">
        <f t="shared" si="103"/>
        <v>0</v>
      </c>
      <c r="K581" s="404">
        <f t="shared" si="103"/>
        <v>0</v>
      </c>
      <c r="L581" s="404">
        <f t="shared" si="103"/>
        <v>0</v>
      </c>
      <c r="M581" s="405">
        <f t="shared" si="103"/>
        <v>0</v>
      </c>
    </row>
    <row r="582" spans="1:13" s="102" customFormat="1" ht="18.75" customHeight="1">
      <c r="A582" s="267"/>
      <c r="B582" s="293" t="s">
        <v>790</v>
      </c>
      <c r="C582" s="81" t="s">
        <v>144</v>
      </c>
      <c r="D582" s="201">
        <v>2888</v>
      </c>
      <c r="E582" s="201">
        <v>0</v>
      </c>
      <c r="F582" s="184">
        <f t="shared" si="101"/>
        <v>0</v>
      </c>
      <c r="G582" s="201">
        <f>E582</f>
        <v>0</v>
      </c>
      <c r="H582" s="201"/>
      <c r="I582" s="407"/>
      <c r="J582" s="408"/>
      <c r="K582" s="406"/>
      <c r="L582" s="406"/>
      <c r="M582" s="409"/>
    </row>
    <row r="583" spans="1:13" s="102" customFormat="1" ht="15.75" customHeight="1">
      <c r="A583" s="267"/>
      <c r="B583" s="290" t="s">
        <v>6</v>
      </c>
      <c r="C583" s="81" t="s">
        <v>352</v>
      </c>
      <c r="D583" s="201">
        <v>670198</v>
      </c>
      <c r="E583" s="201">
        <v>734138</v>
      </c>
      <c r="F583" s="184">
        <f t="shared" si="101"/>
        <v>1.095404641613374</v>
      </c>
      <c r="G583" s="201">
        <f aca="true" t="shared" si="104" ref="G583:G600">E583</f>
        <v>734138</v>
      </c>
      <c r="H583" s="201">
        <f>G583</f>
        <v>734138</v>
      </c>
      <c r="I583" s="407"/>
      <c r="J583" s="408"/>
      <c r="K583" s="406"/>
      <c r="L583" s="406"/>
      <c r="M583" s="409"/>
    </row>
    <row r="584" spans="1:13" s="102" customFormat="1" ht="15.75" customHeight="1">
      <c r="A584" s="267"/>
      <c r="B584" s="290" t="s">
        <v>10</v>
      </c>
      <c r="C584" s="81" t="s">
        <v>11</v>
      </c>
      <c r="D584" s="201">
        <v>45885</v>
      </c>
      <c r="E584" s="201">
        <v>56967</v>
      </c>
      <c r="F584" s="184">
        <f t="shared" si="101"/>
        <v>1.2415168355671788</v>
      </c>
      <c r="G584" s="201">
        <f t="shared" si="104"/>
        <v>56967</v>
      </c>
      <c r="H584" s="201">
        <f>G584</f>
        <v>56967</v>
      </c>
      <c r="I584" s="407"/>
      <c r="J584" s="408"/>
      <c r="K584" s="406"/>
      <c r="L584" s="406"/>
      <c r="M584" s="409"/>
    </row>
    <row r="585" spans="1:13" s="102" customFormat="1" ht="15" customHeight="1">
      <c r="A585" s="267"/>
      <c r="B585" s="293" t="s">
        <v>37</v>
      </c>
      <c r="C585" s="81" t="s">
        <v>74</v>
      </c>
      <c r="D585" s="201">
        <v>117984</v>
      </c>
      <c r="E585" s="201">
        <v>123111</v>
      </c>
      <c r="F585" s="184">
        <f t="shared" si="101"/>
        <v>1.0434550447518307</v>
      </c>
      <c r="G585" s="201">
        <f t="shared" si="104"/>
        <v>123111</v>
      </c>
      <c r="H585" s="201"/>
      <c r="I585" s="407">
        <f>G585</f>
        <v>123111</v>
      </c>
      <c r="J585" s="408"/>
      <c r="K585" s="406"/>
      <c r="L585" s="406"/>
      <c r="M585" s="409"/>
    </row>
    <row r="586" spans="1:13" s="102" customFormat="1" ht="16.5" customHeight="1">
      <c r="A586" s="267"/>
      <c r="B586" s="293" t="s">
        <v>12</v>
      </c>
      <c r="C586" s="81" t="s">
        <v>13</v>
      </c>
      <c r="D586" s="201">
        <v>17974</v>
      </c>
      <c r="E586" s="201">
        <v>19517</v>
      </c>
      <c r="F586" s="184">
        <f t="shared" si="101"/>
        <v>1.0858462223211305</v>
      </c>
      <c r="G586" s="201">
        <f t="shared" si="104"/>
        <v>19517</v>
      </c>
      <c r="H586" s="201"/>
      <c r="I586" s="407">
        <f>G586</f>
        <v>19517</v>
      </c>
      <c r="J586" s="408"/>
      <c r="K586" s="406"/>
      <c r="L586" s="406"/>
      <c r="M586" s="409"/>
    </row>
    <row r="587" spans="1:13" s="102" customFormat="1" ht="16.5" customHeight="1">
      <c r="A587" s="267"/>
      <c r="B587" s="293" t="s">
        <v>14</v>
      </c>
      <c r="C587" s="81" t="s">
        <v>141</v>
      </c>
      <c r="D587" s="201">
        <v>53345</v>
      </c>
      <c r="E587" s="201">
        <v>60000</v>
      </c>
      <c r="F587" s="184">
        <f t="shared" si="101"/>
        <v>1.1247539600712344</v>
      </c>
      <c r="G587" s="201">
        <f t="shared" si="104"/>
        <v>60000</v>
      </c>
      <c r="H587" s="201"/>
      <c r="I587" s="407"/>
      <c r="J587" s="408"/>
      <c r="K587" s="406"/>
      <c r="L587" s="406"/>
      <c r="M587" s="409"/>
    </row>
    <row r="588" spans="1:13" s="102" customFormat="1" ht="15" customHeight="1">
      <c r="A588" s="267"/>
      <c r="B588" s="293" t="s">
        <v>96</v>
      </c>
      <c r="C588" s="81" t="s">
        <v>251</v>
      </c>
      <c r="D588" s="201">
        <v>61140</v>
      </c>
      <c r="E588" s="201">
        <v>65000</v>
      </c>
      <c r="F588" s="184">
        <f t="shared" si="101"/>
        <v>1.063133791298659</v>
      </c>
      <c r="G588" s="201">
        <f t="shared" si="104"/>
        <v>65000</v>
      </c>
      <c r="H588" s="201"/>
      <c r="I588" s="407"/>
      <c r="J588" s="408"/>
      <c r="K588" s="406"/>
      <c r="L588" s="406"/>
      <c r="M588" s="409"/>
    </row>
    <row r="589" spans="1:13" s="102" customFormat="1" ht="14.25" customHeight="1">
      <c r="A589" s="267"/>
      <c r="B589" s="293" t="s">
        <v>16</v>
      </c>
      <c r="C589" s="81" t="s">
        <v>99</v>
      </c>
      <c r="D589" s="201">
        <v>12228</v>
      </c>
      <c r="E589" s="201">
        <v>15600</v>
      </c>
      <c r="F589" s="184">
        <f t="shared" si="101"/>
        <v>1.2757605495583906</v>
      </c>
      <c r="G589" s="201">
        <f t="shared" si="104"/>
        <v>15600</v>
      </c>
      <c r="H589" s="201"/>
      <c r="I589" s="407"/>
      <c r="J589" s="408"/>
      <c r="K589" s="406"/>
      <c r="L589" s="406"/>
      <c r="M589" s="409"/>
    </row>
    <row r="590" spans="1:13" s="102" customFormat="1" ht="15.75" customHeight="1">
      <c r="A590" s="267"/>
      <c r="B590" s="293" t="s">
        <v>18</v>
      </c>
      <c r="C590" s="81" t="s">
        <v>100</v>
      </c>
      <c r="D590" s="201">
        <v>218049</v>
      </c>
      <c r="E590" s="201">
        <v>0</v>
      </c>
      <c r="F590" s="184">
        <f t="shared" si="101"/>
        <v>0</v>
      </c>
      <c r="G590" s="201">
        <f t="shared" si="104"/>
        <v>0</v>
      </c>
      <c r="H590" s="201"/>
      <c r="I590" s="407"/>
      <c r="J590" s="408"/>
      <c r="K590" s="406"/>
      <c r="L590" s="406"/>
      <c r="M590" s="409"/>
    </row>
    <row r="591" spans="1:13" s="102" customFormat="1" ht="15.75" customHeight="1">
      <c r="A591" s="267"/>
      <c r="B591" s="293" t="s">
        <v>80</v>
      </c>
      <c r="C591" s="81" t="s">
        <v>81</v>
      </c>
      <c r="D591" s="201">
        <v>1500</v>
      </c>
      <c r="E591" s="201">
        <v>2000</v>
      </c>
      <c r="F591" s="184">
        <f t="shared" si="101"/>
        <v>1.3333333333333333</v>
      </c>
      <c r="G591" s="201">
        <f t="shared" si="104"/>
        <v>2000</v>
      </c>
      <c r="H591" s="201"/>
      <c r="I591" s="407"/>
      <c r="J591" s="408"/>
      <c r="K591" s="406"/>
      <c r="L591" s="406"/>
      <c r="M591" s="409"/>
    </row>
    <row r="592" spans="1:13" s="102" customFormat="1" ht="15" customHeight="1">
      <c r="A592" s="267"/>
      <c r="B592" s="293" t="s">
        <v>20</v>
      </c>
      <c r="C592" s="81" t="s">
        <v>101</v>
      </c>
      <c r="D592" s="201">
        <v>21891</v>
      </c>
      <c r="E592" s="201">
        <v>23205</v>
      </c>
      <c r="F592" s="184">
        <f t="shared" si="101"/>
        <v>1.0600246676716458</v>
      </c>
      <c r="G592" s="201">
        <f t="shared" si="104"/>
        <v>23205</v>
      </c>
      <c r="H592" s="201"/>
      <c r="I592" s="407"/>
      <c r="J592" s="408"/>
      <c r="K592" s="406"/>
      <c r="L592" s="406"/>
      <c r="M592" s="409"/>
    </row>
    <row r="593" spans="1:13" s="102" customFormat="1" ht="15" customHeight="1">
      <c r="A593" s="267"/>
      <c r="B593" s="293" t="s">
        <v>654</v>
      </c>
      <c r="C593" s="82" t="s">
        <v>655</v>
      </c>
      <c r="D593" s="201">
        <v>713</v>
      </c>
      <c r="E593" s="201">
        <v>900</v>
      </c>
      <c r="F593" s="184">
        <f t="shared" si="101"/>
        <v>1.262272089761571</v>
      </c>
      <c r="G593" s="201">
        <f t="shared" si="104"/>
        <v>900</v>
      </c>
      <c r="H593" s="201"/>
      <c r="I593" s="407"/>
      <c r="J593" s="408"/>
      <c r="K593" s="406"/>
      <c r="L593" s="406"/>
      <c r="M593" s="409"/>
    </row>
    <row r="594" spans="1:13" s="102" customFormat="1" ht="15" customHeight="1">
      <c r="A594" s="267"/>
      <c r="B594" s="293" t="s">
        <v>275</v>
      </c>
      <c r="C594" s="81" t="s">
        <v>279</v>
      </c>
      <c r="D594" s="201">
        <v>2000</v>
      </c>
      <c r="E594" s="201">
        <v>1350</v>
      </c>
      <c r="F594" s="184">
        <f t="shared" si="101"/>
        <v>0.675</v>
      </c>
      <c r="G594" s="201">
        <f t="shared" si="104"/>
        <v>1350</v>
      </c>
      <c r="H594" s="201"/>
      <c r="I594" s="407"/>
      <c r="J594" s="408"/>
      <c r="K594" s="406"/>
      <c r="L594" s="406"/>
      <c r="M594" s="409"/>
    </row>
    <row r="595" spans="1:13" s="102" customFormat="1" ht="14.25" customHeight="1">
      <c r="A595" s="267"/>
      <c r="B595" s="293" t="s">
        <v>22</v>
      </c>
      <c r="C595" s="81" t="s">
        <v>23</v>
      </c>
      <c r="D595" s="201">
        <v>3057</v>
      </c>
      <c r="E595" s="201">
        <v>3250</v>
      </c>
      <c r="F595" s="184">
        <f t="shared" si="101"/>
        <v>1.063133791298659</v>
      </c>
      <c r="G595" s="201">
        <f t="shared" si="104"/>
        <v>3250</v>
      </c>
      <c r="H595" s="201"/>
      <c r="I595" s="407"/>
      <c r="J595" s="408"/>
      <c r="K595" s="406"/>
      <c r="L595" s="406"/>
      <c r="M595" s="409"/>
    </row>
    <row r="596" spans="1:13" s="102" customFormat="1" ht="13.5" customHeight="1">
      <c r="A596" s="267"/>
      <c r="B596" s="293" t="s">
        <v>26</v>
      </c>
      <c r="C596" s="81" t="s">
        <v>27</v>
      </c>
      <c r="D596" s="201">
        <v>36492</v>
      </c>
      <c r="E596" s="201">
        <v>40142</v>
      </c>
      <c r="F596" s="184">
        <f t="shared" si="101"/>
        <v>1.1000219226131756</v>
      </c>
      <c r="G596" s="201">
        <f t="shared" si="104"/>
        <v>40142</v>
      </c>
      <c r="H596" s="201"/>
      <c r="I596" s="407"/>
      <c r="J596" s="408"/>
      <c r="K596" s="406"/>
      <c r="L596" s="406"/>
      <c r="M596" s="409"/>
    </row>
    <row r="597" spans="1:13" s="102" customFormat="1" ht="13.5" customHeight="1">
      <c r="A597" s="267"/>
      <c r="B597" s="293" t="s">
        <v>42</v>
      </c>
      <c r="C597" s="81" t="s">
        <v>43</v>
      </c>
      <c r="D597" s="201">
        <v>364</v>
      </c>
      <c r="E597" s="201">
        <v>400</v>
      </c>
      <c r="F597" s="184">
        <f t="shared" si="101"/>
        <v>1.098901098901099</v>
      </c>
      <c r="G597" s="201">
        <f t="shared" si="104"/>
        <v>400</v>
      </c>
      <c r="H597" s="201"/>
      <c r="I597" s="407"/>
      <c r="J597" s="408"/>
      <c r="K597" s="406"/>
      <c r="L597" s="406"/>
      <c r="M597" s="409"/>
    </row>
    <row r="598" spans="1:13" s="102" customFormat="1" ht="13.5" customHeight="1">
      <c r="A598" s="267"/>
      <c r="B598" s="293" t="s">
        <v>104</v>
      </c>
      <c r="C598" s="81" t="s">
        <v>482</v>
      </c>
      <c r="D598" s="201">
        <v>9872</v>
      </c>
      <c r="E598" s="201">
        <v>10464</v>
      </c>
      <c r="F598" s="184">
        <f t="shared" si="101"/>
        <v>1.059967585089141</v>
      </c>
      <c r="G598" s="201">
        <f t="shared" si="104"/>
        <v>10464</v>
      </c>
      <c r="H598" s="201"/>
      <c r="I598" s="407"/>
      <c r="J598" s="408"/>
      <c r="K598" s="406"/>
      <c r="L598" s="406"/>
      <c r="M598" s="409"/>
    </row>
    <row r="599" spans="1:13" s="102" customFormat="1" ht="16.5" customHeight="1">
      <c r="A599" s="267"/>
      <c r="B599" s="293" t="s">
        <v>276</v>
      </c>
      <c r="C599" s="81" t="s">
        <v>834</v>
      </c>
      <c r="D599" s="201">
        <v>7350</v>
      </c>
      <c r="E599" s="201">
        <v>1000</v>
      </c>
      <c r="F599" s="184">
        <f t="shared" si="101"/>
        <v>0.1360544217687075</v>
      </c>
      <c r="G599" s="201">
        <f t="shared" si="104"/>
        <v>1000</v>
      </c>
      <c r="H599" s="201"/>
      <c r="I599" s="407"/>
      <c r="J599" s="408"/>
      <c r="K599" s="406"/>
      <c r="L599" s="406"/>
      <c r="M599" s="409"/>
    </row>
    <row r="600" spans="1:13" s="102" customFormat="1" ht="15.75" customHeight="1">
      <c r="A600" s="267"/>
      <c r="B600" s="293" t="s">
        <v>277</v>
      </c>
      <c r="C600" s="81" t="s">
        <v>281</v>
      </c>
      <c r="D600" s="201">
        <v>1000</v>
      </c>
      <c r="E600" s="201">
        <v>1560</v>
      </c>
      <c r="F600" s="184">
        <f t="shared" si="101"/>
        <v>1.56</v>
      </c>
      <c r="G600" s="201">
        <f t="shared" si="104"/>
        <v>1560</v>
      </c>
      <c r="H600" s="201"/>
      <c r="I600" s="407"/>
      <c r="J600" s="408"/>
      <c r="K600" s="406"/>
      <c r="L600" s="406"/>
      <c r="M600" s="409"/>
    </row>
    <row r="601" spans="1:13" s="102" customFormat="1" ht="18.75" customHeight="1">
      <c r="A601" s="265" t="s">
        <v>306</v>
      </c>
      <c r="B601" s="299"/>
      <c r="C601" s="172" t="s">
        <v>307</v>
      </c>
      <c r="D601" s="404">
        <f>SUM(D602:D621)</f>
        <v>414660</v>
      </c>
      <c r="E601" s="404">
        <f>SUM(E602:E621)</f>
        <v>440114</v>
      </c>
      <c r="F601" s="297">
        <f>E601/D601</f>
        <v>1.0613852312738148</v>
      </c>
      <c r="G601" s="404">
        <f aca="true" t="shared" si="105" ref="G601:M601">SUM(G602:G621)</f>
        <v>440114</v>
      </c>
      <c r="H601" s="404">
        <f t="shared" si="105"/>
        <v>330503</v>
      </c>
      <c r="I601" s="404">
        <f t="shared" si="105"/>
        <v>58578</v>
      </c>
      <c r="J601" s="404">
        <f t="shared" si="105"/>
        <v>0</v>
      </c>
      <c r="K601" s="404">
        <f t="shared" si="105"/>
        <v>0</v>
      </c>
      <c r="L601" s="404">
        <f t="shared" si="105"/>
        <v>0</v>
      </c>
      <c r="M601" s="405">
        <f t="shared" si="105"/>
        <v>0</v>
      </c>
    </row>
    <row r="602" spans="1:13" s="102" customFormat="1" ht="14.25" customHeight="1">
      <c r="A602" s="267"/>
      <c r="B602" s="293" t="s">
        <v>790</v>
      </c>
      <c r="C602" s="81" t="s">
        <v>144</v>
      </c>
      <c r="D602" s="201">
        <v>0</v>
      </c>
      <c r="E602" s="201">
        <v>180</v>
      </c>
      <c r="F602" s="184">
        <v>0</v>
      </c>
      <c r="G602" s="201">
        <f>E602</f>
        <v>180</v>
      </c>
      <c r="H602" s="201"/>
      <c r="I602" s="407"/>
      <c r="J602" s="408"/>
      <c r="K602" s="406"/>
      <c r="L602" s="406"/>
      <c r="M602" s="409"/>
    </row>
    <row r="603" spans="1:13" s="102" customFormat="1" ht="15" customHeight="1">
      <c r="A603" s="267"/>
      <c r="B603" s="290" t="s">
        <v>6</v>
      </c>
      <c r="C603" s="81" t="s">
        <v>745</v>
      </c>
      <c r="D603" s="201">
        <v>275776</v>
      </c>
      <c r="E603" s="201">
        <v>305878</v>
      </c>
      <c r="F603" s="184">
        <f t="shared" si="101"/>
        <v>1.1091538059874682</v>
      </c>
      <c r="G603" s="201">
        <f aca="true" t="shared" si="106" ref="G603:G621">E603</f>
        <v>305878</v>
      </c>
      <c r="H603" s="201">
        <f>G603</f>
        <v>305878</v>
      </c>
      <c r="I603" s="407"/>
      <c r="J603" s="408"/>
      <c r="K603" s="406"/>
      <c r="L603" s="406"/>
      <c r="M603" s="409"/>
    </row>
    <row r="604" spans="1:13" s="102" customFormat="1" ht="16.5" customHeight="1">
      <c r="A604" s="267"/>
      <c r="B604" s="290" t="s">
        <v>10</v>
      </c>
      <c r="C604" s="81" t="s">
        <v>11</v>
      </c>
      <c r="D604" s="201">
        <v>22412</v>
      </c>
      <c r="E604" s="201">
        <v>23625</v>
      </c>
      <c r="F604" s="184">
        <f t="shared" si="101"/>
        <v>1.0541227913617706</v>
      </c>
      <c r="G604" s="201">
        <f t="shared" si="106"/>
        <v>23625</v>
      </c>
      <c r="H604" s="201">
        <f>G604</f>
        <v>23625</v>
      </c>
      <c r="I604" s="407"/>
      <c r="J604" s="408"/>
      <c r="K604" s="406"/>
      <c r="L604" s="406"/>
      <c r="M604" s="409"/>
    </row>
    <row r="605" spans="1:13" s="102" customFormat="1" ht="15" customHeight="1">
      <c r="A605" s="267"/>
      <c r="B605" s="293" t="s">
        <v>60</v>
      </c>
      <c r="C605" s="81" t="s">
        <v>74</v>
      </c>
      <c r="D605" s="201">
        <v>50537</v>
      </c>
      <c r="E605" s="201">
        <v>50616</v>
      </c>
      <c r="F605" s="184">
        <f t="shared" si="101"/>
        <v>1.0015632111126502</v>
      </c>
      <c r="G605" s="201">
        <f t="shared" si="106"/>
        <v>50616</v>
      </c>
      <c r="H605" s="201"/>
      <c r="I605" s="407">
        <f>G605</f>
        <v>50616</v>
      </c>
      <c r="J605" s="408"/>
      <c r="K605" s="406"/>
      <c r="L605" s="406"/>
      <c r="M605" s="409"/>
    </row>
    <row r="606" spans="1:13" s="102" customFormat="1" ht="14.25" customHeight="1">
      <c r="A606" s="267"/>
      <c r="B606" s="293" t="s">
        <v>12</v>
      </c>
      <c r="C606" s="81" t="s">
        <v>13</v>
      </c>
      <c r="D606" s="201">
        <v>7100</v>
      </c>
      <c r="E606" s="201">
        <v>7962</v>
      </c>
      <c r="F606" s="184">
        <f t="shared" si="101"/>
        <v>1.1214084507042255</v>
      </c>
      <c r="G606" s="201">
        <f t="shared" si="106"/>
        <v>7962</v>
      </c>
      <c r="H606" s="201"/>
      <c r="I606" s="407">
        <f>G606</f>
        <v>7962</v>
      </c>
      <c r="J606" s="408"/>
      <c r="K606" s="406"/>
      <c r="L606" s="406"/>
      <c r="M606" s="409"/>
    </row>
    <row r="607" spans="1:13" s="102" customFormat="1" ht="14.25" customHeight="1">
      <c r="A607" s="267"/>
      <c r="B607" s="293" t="s">
        <v>652</v>
      </c>
      <c r="C607" s="81" t="s">
        <v>653</v>
      </c>
      <c r="D607" s="201">
        <v>1000</v>
      </c>
      <c r="E607" s="201">
        <v>1000</v>
      </c>
      <c r="F607" s="184">
        <f t="shared" si="101"/>
        <v>1</v>
      </c>
      <c r="G607" s="201">
        <f t="shared" si="106"/>
        <v>1000</v>
      </c>
      <c r="H607" s="201">
        <f>G607</f>
        <v>1000</v>
      </c>
      <c r="I607" s="407"/>
      <c r="J607" s="408"/>
      <c r="K607" s="406"/>
      <c r="L607" s="406"/>
      <c r="M607" s="409"/>
    </row>
    <row r="608" spans="1:13" s="102" customFormat="1" ht="14.25" customHeight="1">
      <c r="A608" s="267"/>
      <c r="B608" s="293" t="s">
        <v>14</v>
      </c>
      <c r="C608" s="81" t="s">
        <v>141</v>
      </c>
      <c r="D608" s="201">
        <v>13257</v>
      </c>
      <c r="E608" s="201">
        <v>6257</v>
      </c>
      <c r="F608" s="184">
        <f t="shared" si="101"/>
        <v>0.47197706871841294</v>
      </c>
      <c r="G608" s="201">
        <f t="shared" si="106"/>
        <v>6257</v>
      </c>
      <c r="H608" s="201"/>
      <c r="I608" s="407"/>
      <c r="J608" s="408"/>
      <c r="K608" s="406"/>
      <c r="L608" s="406"/>
      <c r="M608" s="409"/>
    </row>
    <row r="609" spans="1:13" s="102" customFormat="1" ht="15" customHeight="1">
      <c r="A609" s="267"/>
      <c r="B609" s="293" t="s">
        <v>134</v>
      </c>
      <c r="C609" s="81" t="s">
        <v>252</v>
      </c>
      <c r="D609" s="201">
        <v>2514</v>
      </c>
      <c r="E609" s="201">
        <v>3000</v>
      </c>
      <c r="F609" s="184">
        <f t="shared" si="101"/>
        <v>1.1933174224343674</v>
      </c>
      <c r="G609" s="201">
        <f t="shared" si="106"/>
        <v>3000</v>
      </c>
      <c r="H609" s="201"/>
      <c r="I609" s="407"/>
      <c r="J609" s="408"/>
      <c r="K609" s="406"/>
      <c r="L609" s="406"/>
      <c r="M609" s="409"/>
    </row>
    <row r="610" spans="1:13" s="102" customFormat="1" ht="15.75" customHeight="1">
      <c r="A610" s="267"/>
      <c r="B610" s="293" t="s">
        <v>16</v>
      </c>
      <c r="C610" s="81" t="s">
        <v>99</v>
      </c>
      <c r="D610" s="201">
        <v>9534</v>
      </c>
      <c r="E610" s="201">
        <v>9588</v>
      </c>
      <c r="F610" s="184">
        <f t="shared" si="101"/>
        <v>1.0056639395846445</v>
      </c>
      <c r="G610" s="201">
        <f t="shared" si="106"/>
        <v>9588</v>
      </c>
      <c r="H610" s="201"/>
      <c r="I610" s="407"/>
      <c r="J610" s="408"/>
      <c r="K610" s="406"/>
      <c r="L610" s="406"/>
      <c r="M610" s="409"/>
    </row>
    <row r="611" spans="1:13" s="102" customFormat="1" ht="14.25" customHeight="1">
      <c r="A611" s="267"/>
      <c r="B611" s="293" t="s">
        <v>18</v>
      </c>
      <c r="C611" s="81" t="s">
        <v>100</v>
      </c>
      <c r="D611" s="201">
        <v>250</v>
      </c>
      <c r="E611" s="201">
        <v>400</v>
      </c>
      <c r="F611" s="184">
        <f t="shared" si="101"/>
        <v>1.6</v>
      </c>
      <c r="G611" s="201">
        <f t="shared" si="106"/>
        <v>400</v>
      </c>
      <c r="H611" s="201"/>
      <c r="I611" s="407"/>
      <c r="J611" s="408"/>
      <c r="K611" s="406"/>
      <c r="L611" s="406"/>
      <c r="M611" s="409"/>
    </row>
    <row r="612" spans="1:13" s="102" customFormat="1" ht="15.75" customHeight="1">
      <c r="A612" s="267"/>
      <c r="B612" s="293" t="s">
        <v>80</v>
      </c>
      <c r="C612" s="81" t="s">
        <v>81</v>
      </c>
      <c r="D612" s="201">
        <v>880</v>
      </c>
      <c r="E612" s="201">
        <v>900</v>
      </c>
      <c r="F612" s="184">
        <f t="shared" si="101"/>
        <v>1.0227272727272727</v>
      </c>
      <c r="G612" s="201">
        <f t="shared" si="106"/>
        <v>900</v>
      </c>
      <c r="H612" s="201"/>
      <c r="I612" s="407"/>
      <c r="J612" s="408"/>
      <c r="K612" s="406"/>
      <c r="L612" s="406"/>
      <c r="M612" s="409"/>
    </row>
    <row r="613" spans="1:13" s="102" customFormat="1" ht="15" customHeight="1">
      <c r="A613" s="267"/>
      <c r="B613" s="293" t="s">
        <v>20</v>
      </c>
      <c r="C613" s="81" t="s">
        <v>101</v>
      </c>
      <c r="D613" s="201">
        <v>3604</v>
      </c>
      <c r="E613" s="201">
        <v>3700</v>
      </c>
      <c r="F613" s="184">
        <f t="shared" si="101"/>
        <v>1.0266370699223086</v>
      </c>
      <c r="G613" s="201">
        <f t="shared" si="106"/>
        <v>3700</v>
      </c>
      <c r="H613" s="201"/>
      <c r="I613" s="407"/>
      <c r="J613" s="408"/>
      <c r="K613" s="406"/>
      <c r="L613" s="406"/>
      <c r="M613" s="409"/>
    </row>
    <row r="614" spans="1:13" s="102" customFormat="1" ht="15" customHeight="1">
      <c r="A614" s="267"/>
      <c r="B614" s="293" t="s">
        <v>654</v>
      </c>
      <c r="C614" s="81" t="s">
        <v>474</v>
      </c>
      <c r="D614" s="201">
        <v>540</v>
      </c>
      <c r="E614" s="201">
        <v>672</v>
      </c>
      <c r="F614" s="184">
        <f t="shared" si="101"/>
        <v>1.2444444444444445</v>
      </c>
      <c r="G614" s="201">
        <f t="shared" si="106"/>
        <v>672</v>
      </c>
      <c r="H614" s="201"/>
      <c r="I614" s="407"/>
      <c r="J614" s="408"/>
      <c r="K614" s="406"/>
      <c r="L614" s="406"/>
      <c r="M614" s="409"/>
    </row>
    <row r="615" spans="1:13" s="102" customFormat="1" ht="15" customHeight="1">
      <c r="A615" s="267"/>
      <c r="B615" s="293" t="s">
        <v>275</v>
      </c>
      <c r="C615" s="81" t="s">
        <v>279</v>
      </c>
      <c r="D615" s="201">
        <v>1834</v>
      </c>
      <c r="E615" s="201">
        <v>1834</v>
      </c>
      <c r="F615" s="184">
        <f aca="true" t="shared" si="107" ref="F615:F680">E615/D615</f>
        <v>1</v>
      </c>
      <c r="G615" s="201">
        <f t="shared" si="106"/>
        <v>1834</v>
      </c>
      <c r="H615" s="201"/>
      <c r="I615" s="407"/>
      <c r="J615" s="408"/>
      <c r="K615" s="406"/>
      <c r="L615" s="406"/>
      <c r="M615" s="409"/>
    </row>
    <row r="616" spans="1:13" s="102" customFormat="1" ht="14.25" customHeight="1">
      <c r="A616" s="267"/>
      <c r="B616" s="293" t="s">
        <v>22</v>
      </c>
      <c r="C616" s="81" t="s">
        <v>23</v>
      </c>
      <c r="D616" s="201">
        <v>3668</v>
      </c>
      <c r="E616" s="201">
        <v>3000</v>
      </c>
      <c r="F616" s="184">
        <f t="shared" si="107"/>
        <v>0.8178844056706652</v>
      </c>
      <c r="G616" s="201">
        <f t="shared" si="106"/>
        <v>3000</v>
      </c>
      <c r="H616" s="201"/>
      <c r="I616" s="407"/>
      <c r="J616" s="408"/>
      <c r="K616" s="406"/>
      <c r="L616" s="406"/>
      <c r="M616" s="409"/>
    </row>
    <row r="617" spans="1:13" s="102" customFormat="1" ht="13.5" customHeight="1">
      <c r="A617" s="267"/>
      <c r="B617" s="290" t="s">
        <v>26</v>
      </c>
      <c r="C617" s="81" t="s">
        <v>27</v>
      </c>
      <c r="D617" s="201">
        <v>17222</v>
      </c>
      <c r="E617" s="201">
        <v>18202</v>
      </c>
      <c r="F617" s="184">
        <f t="shared" si="107"/>
        <v>1.0569039600510974</v>
      </c>
      <c r="G617" s="201">
        <f t="shared" si="106"/>
        <v>18202</v>
      </c>
      <c r="H617" s="201"/>
      <c r="I617" s="407"/>
      <c r="J617" s="408"/>
      <c r="K617" s="406"/>
      <c r="L617" s="406"/>
      <c r="M617" s="409"/>
    </row>
    <row r="618" spans="1:13" s="102" customFormat="1" ht="15" customHeight="1">
      <c r="A618" s="267"/>
      <c r="B618" s="290" t="s">
        <v>104</v>
      </c>
      <c r="C618" s="81" t="s">
        <v>482</v>
      </c>
      <c r="D618" s="201">
        <v>1208</v>
      </c>
      <c r="E618" s="201">
        <v>0</v>
      </c>
      <c r="F618" s="184">
        <f t="shared" si="107"/>
        <v>0</v>
      </c>
      <c r="G618" s="201">
        <f t="shared" si="106"/>
        <v>0</v>
      </c>
      <c r="H618" s="201"/>
      <c r="I618" s="407"/>
      <c r="J618" s="408"/>
      <c r="K618" s="406"/>
      <c r="L618" s="406"/>
      <c r="M618" s="409"/>
    </row>
    <row r="619" spans="1:13" s="102" customFormat="1" ht="14.25" customHeight="1">
      <c r="A619" s="267"/>
      <c r="B619" s="290" t="s">
        <v>276</v>
      </c>
      <c r="C619" s="81" t="s">
        <v>834</v>
      </c>
      <c r="D619" s="201">
        <v>1200</v>
      </c>
      <c r="E619" s="201">
        <v>1200</v>
      </c>
      <c r="F619" s="184">
        <f t="shared" si="107"/>
        <v>1</v>
      </c>
      <c r="G619" s="201">
        <f t="shared" si="106"/>
        <v>1200</v>
      </c>
      <c r="H619" s="201"/>
      <c r="I619" s="407"/>
      <c r="J619" s="408"/>
      <c r="K619" s="406"/>
      <c r="L619" s="406"/>
      <c r="M619" s="409"/>
    </row>
    <row r="620" spans="1:13" s="102" customFormat="1" ht="15" customHeight="1">
      <c r="A620" s="267"/>
      <c r="B620" s="290" t="s">
        <v>277</v>
      </c>
      <c r="C620" s="81" t="s">
        <v>281</v>
      </c>
      <c r="D620" s="201">
        <v>724</v>
      </c>
      <c r="E620" s="201">
        <v>700</v>
      </c>
      <c r="F620" s="184">
        <f t="shared" si="107"/>
        <v>0.9668508287292817</v>
      </c>
      <c r="G620" s="201">
        <f t="shared" si="106"/>
        <v>700</v>
      </c>
      <c r="H620" s="201"/>
      <c r="I620" s="407"/>
      <c r="J620" s="408"/>
      <c r="K620" s="406"/>
      <c r="L620" s="406"/>
      <c r="M620" s="409"/>
    </row>
    <row r="621" spans="1:13" s="102" customFormat="1" ht="15" customHeight="1">
      <c r="A621" s="267"/>
      <c r="B621" s="290" t="s">
        <v>278</v>
      </c>
      <c r="C621" s="81" t="s">
        <v>282</v>
      </c>
      <c r="D621" s="201">
        <v>1400</v>
      </c>
      <c r="E621" s="201">
        <v>1400</v>
      </c>
      <c r="F621" s="184">
        <f t="shared" si="107"/>
        <v>1</v>
      </c>
      <c r="G621" s="201">
        <f t="shared" si="106"/>
        <v>1400</v>
      </c>
      <c r="H621" s="201"/>
      <c r="I621" s="407"/>
      <c r="J621" s="408"/>
      <c r="K621" s="406"/>
      <c r="L621" s="406"/>
      <c r="M621" s="409"/>
    </row>
    <row r="622" spans="1:13" s="102" customFormat="1" ht="20.25" customHeight="1">
      <c r="A622" s="265" t="s">
        <v>308</v>
      </c>
      <c r="B622" s="298"/>
      <c r="C622" s="170" t="s">
        <v>309</v>
      </c>
      <c r="D622" s="404">
        <f>SUM(D623:D641)</f>
        <v>1091258</v>
      </c>
      <c r="E622" s="404">
        <f>SUM(E623:E641)</f>
        <v>1049685</v>
      </c>
      <c r="F622" s="426">
        <f t="shared" si="107"/>
        <v>0.961903601164894</v>
      </c>
      <c r="G622" s="404">
        <f aca="true" t="shared" si="108" ref="G622:M622">SUM(G623:G641)</f>
        <v>1049685</v>
      </c>
      <c r="H622" s="404">
        <f t="shared" si="108"/>
        <v>566566</v>
      </c>
      <c r="I622" s="404">
        <f t="shared" si="108"/>
        <v>105431</v>
      </c>
      <c r="J622" s="404">
        <f t="shared" si="108"/>
        <v>0</v>
      </c>
      <c r="K622" s="404">
        <f t="shared" si="108"/>
        <v>0</v>
      </c>
      <c r="L622" s="404">
        <f t="shared" si="108"/>
        <v>0</v>
      </c>
      <c r="M622" s="405">
        <f t="shared" si="108"/>
        <v>0</v>
      </c>
    </row>
    <row r="623" spans="1:13" s="102" customFormat="1" ht="15.75" customHeight="1">
      <c r="A623" s="267"/>
      <c r="B623" s="293" t="s">
        <v>790</v>
      </c>
      <c r="C623" s="81" t="s">
        <v>144</v>
      </c>
      <c r="D623" s="201">
        <v>350</v>
      </c>
      <c r="E623" s="201">
        <v>480</v>
      </c>
      <c r="F623" s="184">
        <f t="shared" si="107"/>
        <v>1.3714285714285714</v>
      </c>
      <c r="G623" s="201">
        <f>E623</f>
        <v>480</v>
      </c>
      <c r="H623" s="201"/>
      <c r="I623" s="407"/>
      <c r="J623" s="408"/>
      <c r="K623" s="406"/>
      <c r="L623" s="406"/>
      <c r="M623" s="409"/>
    </row>
    <row r="624" spans="1:13" s="102" customFormat="1" ht="15.75" customHeight="1">
      <c r="A624" s="267"/>
      <c r="B624" s="290" t="s">
        <v>6</v>
      </c>
      <c r="C624" s="81" t="s">
        <v>352</v>
      </c>
      <c r="D624" s="201">
        <v>514136</v>
      </c>
      <c r="E624" s="201">
        <v>522165</v>
      </c>
      <c r="F624" s="184">
        <f t="shared" si="107"/>
        <v>1.0156164905783684</v>
      </c>
      <c r="G624" s="201">
        <f aca="true" t="shared" si="109" ref="G624:G641">E624</f>
        <v>522165</v>
      </c>
      <c r="H624" s="201">
        <f>G624</f>
        <v>522165</v>
      </c>
      <c r="I624" s="407"/>
      <c r="J624" s="408"/>
      <c r="K624" s="406"/>
      <c r="L624" s="406"/>
      <c r="M624" s="409"/>
    </row>
    <row r="625" spans="1:13" s="102" customFormat="1" ht="15" customHeight="1">
      <c r="A625" s="267"/>
      <c r="B625" s="290" t="s">
        <v>10</v>
      </c>
      <c r="C625" s="81" t="s">
        <v>11</v>
      </c>
      <c r="D625" s="201">
        <v>37749</v>
      </c>
      <c r="E625" s="201">
        <v>41401</v>
      </c>
      <c r="F625" s="184">
        <f t="shared" si="107"/>
        <v>1.096744284616811</v>
      </c>
      <c r="G625" s="201">
        <f t="shared" si="109"/>
        <v>41401</v>
      </c>
      <c r="H625" s="201">
        <f>G625</f>
        <v>41401</v>
      </c>
      <c r="I625" s="407"/>
      <c r="J625" s="408"/>
      <c r="K625" s="406"/>
      <c r="L625" s="406"/>
      <c r="M625" s="409"/>
    </row>
    <row r="626" spans="1:13" s="102" customFormat="1" ht="16.5" customHeight="1">
      <c r="A626" s="267"/>
      <c r="B626" s="293" t="s">
        <v>60</v>
      </c>
      <c r="C626" s="81" t="s">
        <v>38</v>
      </c>
      <c r="D626" s="201">
        <v>86201</v>
      </c>
      <c r="E626" s="201">
        <v>91326</v>
      </c>
      <c r="F626" s="184">
        <f t="shared" si="107"/>
        <v>1.0594540666581593</v>
      </c>
      <c r="G626" s="201">
        <f t="shared" si="109"/>
        <v>91326</v>
      </c>
      <c r="H626" s="201"/>
      <c r="I626" s="407">
        <f>G626</f>
        <v>91326</v>
      </c>
      <c r="J626" s="408"/>
      <c r="K626" s="406"/>
      <c r="L626" s="406"/>
      <c r="M626" s="409"/>
    </row>
    <row r="627" spans="1:13" s="102" customFormat="1" ht="13.5" customHeight="1">
      <c r="A627" s="267"/>
      <c r="B627" s="293" t="s">
        <v>12</v>
      </c>
      <c r="C627" s="81" t="s">
        <v>13</v>
      </c>
      <c r="D627" s="201">
        <v>12100</v>
      </c>
      <c r="E627" s="201">
        <v>14105</v>
      </c>
      <c r="F627" s="184">
        <f t="shared" si="107"/>
        <v>1.165702479338843</v>
      </c>
      <c r="G627" s="201">
        <f t="shared" si="109"/>
        <v>14105</v>
      </c>
      <c r="H627" s="201"/>
      <c r="I627" s="407">
        <f>G627</f>
        <v>14105</v>
      </c>
      <c r="J627" s="408"/>
      <c r="K627" s="406"/>
      <c r="L627" s="406"/>
      <c r="M627" s="409"/>
    </row>
    <row r="628" spans="1:13" s="102" customFormat="1" ht="14.25" customHeight="1">
      <c r="A628" s="267"/>
      <c r="B628" s="293" t="s">
        <v>652</v>
      </c>
      <c r="C628" s="81" t="s">
        <v>653</v>
      </c>
      <c r="D628" s="201">
        <v>5040</v>
      </c>
      <c r="E628" s="201">
        <v>3000</v>
      </c>
      <c r="F628" s="184">
        <f t="shared" si="107"/>
        <v>0.5952380952380952</v>
      </c>
      <c r="G628" s="201">
        <f t="shared" si="109"/>
        <v>3000</v>
      </c>
      <c r="H628" s="201">
        <f>G628</f>
        <v>3000</v>
      </c>
      <c r="I628" s="407"/>
      <c r="J628" s="408"/>
      <c r="K628" s="406"/>
      <c r="L628" s="406"/>
      <c r="M628" s="409"/>
    </row>
    <row r="629" spans="1:13" s="102" customFormat="1" ht="13.5" customHeight="1">
      <c r="A629" s="267"/>
      <c r="B629" s="293" t="s">
        <v>14</v>
      </c>
      <c r="C629" s="81" t="s">
        <v>41</v>
      </c>
      <c r="D629" s="201">
        <v>233872</v>
      </c>
      <c r="E629" s="201">
        <v>204038</v>
      </c>
      <c r="F629" s="184">
        <f t="shared" si="107"/>
        <v>0.8724344940822331</v>
      </c>
      <c r="G629" s="201">
        <f t="shared" si="109"/>
        <v>204038</v>
      </c>
      <c r="H629" s="201"/>
      <c r="I629" s="407"/>
      <c r="J629" s="408"/>
      <c r="K629" s="406"/>
      <c r="L629" s="406"/>
      <c r="M629" s="409"/>
    </row>
    <row r="630" spans="1:13" s="102" customFormat="1" ht="13.5" customHeight="1">
      <c r="A630" s="267"/>
      <c r="B630" s="293" t="s">
        <v>16</v>
      </c>
      <c r="C630" s="81" t="s">
        <v>99</v>
      </c>
      <c r="D630" s="201">
        <v>75180</v>
      </c>
      <c r="E630" s="201">
        <v>75400</v>
      </c>
      <c r="F630" s="184">
        <f t="shared" si="107"/>
        <v>1.0029263101888801</v>
      </c>
      <c r="G630" s="201">
        <f t="shared" si="109"/>
        <v>75400</v>
      </c>
      <c r="H630" s="201"/>
      <c r="I630" s="407"/>
      <c r="J630" s="408"/>
      <c r="K630" s="406"/>
      <c r="L630" s="406"/>
      <c r="M630" s="409"/>
    </row>
    <row r="631" spans="1:13" s="102" customFormat="1" ht="13.5" customHeight="1">
      <c r="A631" s="267"/>
      <c r="B631" s="293" t="s">
        <v>18</v>
      </c>
      <c r="C631" s="81" t="s">
        <v>100</v>
      </c>
      <c r="D631" s="201">
        <v>20000</v>
      </c>
      <c r="E631" s="201">
        <v>0</v>
      </c>
      <c r="F631" s="184">
        <f t="shared" si="107"/>
        <v>0</v>
      </c>
      <c r="G631" s="201">
        <f t="shared" si="109"/>
        <v>0</v>
      </c>
      <c r="H631" s="201"/>
      <c r="I631" s="407"/>
      <c r="J631" s="408"/>
      <c r="K631" s="406"/>
      <c r="L631" s="406"/>
      <c r="M631" s="409"/>
    </row>
    <row r="632" spans="1:13" s="102" customFormat="1" ht="13.5" customHeight="1">
      <c r="A632" s="267"/>
      <c r="B632" s="293" t="s">
        <v>80</v>
      </c>
      <c r="C632" s="81" t="s">
        <v>81</v>
      </c>
      <c r="D632" s="201">
        <v>600</v>
      </c>
      <c r="E632" s="201">
        <v>500</v>
      </c>
      <c r="F632" s="184">
        <f t="shared" si="107"/>
        <v>0.8333333333333334</v>
      </c>
      <c r="G632" s="201">
        <f t="shared" si="109"/>
        <v>500</v>
      </c>
      <c r="H632" s="201"/>
      <c r="I632" s="407"/>
      <c r="J632" s="408"/>
      <c r="K632" s="406"/>
      <c r="L632" s="406"/>
      <c r="M632" s="409"/>
    </row>
    <row r="633" spans="1:13" s="102" customFormat="1" ht="13.5" customHeight="1">
      <c r="A633" s="267"/>
      <c r="B633" s="293" t="s">
        <v>20</v>
      </c>
      <c r="C633" s="81" t="s">
        <v>101</v>
      </c>
      <c r="D633" s="201">
        <v>45134</v>
      </c>
      <c r="E633" s="201">
        <v>40777</v>
      </c>
      <c r="F633" s="184">
        <f t="shared" si="107"/>
        <v>0.9034652368502681</v>
      </c>
      <c r="G633" s="201">
        <f t="shared" si="109"/>
        <v>40777</v>
      </c>
      <c r="H633" s="201"/>
      <c r="I633" s="407"/>
      <c r="J633" s="408"/>
      <c r="K633" s="406"/>
      <c r="L633" s="406"/>
      <c r="M633" s="409"/>
    </row>
    <row r="634" spans="1:13" s="102" customFormat="1" ht="13.5" customHeight="1">
      <c r="A634" s="267"/>
      <c r="B634" s="293" t="s">
        <v>654</v>
      </c>
      <c r="C634" s="81" t="s">
        <v>474</v>
      </c>
      <c r="D634" s="201">
        <v>60</v>
      </c>
      <c r="E634" s="201">
        <v>60</v>
      </c>
      <c r="F634" s="184">
        <f t="shared" si="107"/>
        <v>1</v>
      </c>
      <c r="G634" s="201">
        <f t="shared" si="109"/>
        <v>60</v>
      </c>
      <c r="H634" s="201"/>
      <c r="I634" s="407"/>
      <c r="J634" s="408"/>
      <c r="K634" s="406"/>
      <c r="L634" s="406"/>
      <c r="M634" s="409"/>
    </row>
    <row r="635" spans="1:13" s="102" customFormat="1" ht="13.5" customHeight="1">
      <c r="A635" s="267"/>
      <c r="B635" s="293" t="s">
        <v>283</v>
      </c>
      <c r="C635" s="81" t="s">
        <v>279</v>
      </c>
      <c r="D635" s="201">
        <v>40</v>
      </c>
      <c r="E635" s="201">
        <v>30</v>
      </c>
      <c r="F635" s="184">
        <f t="shared" si="107"/>
        <v>0.75</v>
      </c>
      <c r="G635" s="201">
        <f t="shared" si="109"/>
        <v>30</v>
      </c>
      <c r="H635" s="201"/>
      <c r="I635" s="407"/>
      <c r="J635" s="408"/>
      <c r="K635" s="406"/>
      <c r="L635" s="406"/>
      <c r="M635" s="409"/>
    </row>
    <row r="636" spans="1:13" s="102" customFormat="1" ht="13.5" customHeight="1">
      <c r="A636" s="267"/>
      <c r="B636" s="293" t="s">
        <v>275</v>
      </c>
      <c r="C636" s="81" t="s">
        <v>279</v>
      </c>
      <c r="D636" s="201">
        <v>1315</v>
      </c>
      <c r="E636" s="201">
        <v>1100</v>
      </c>
      <c r="F636" s="184">
        <f t="shared" si="107"/>
        <v>0.8365019011406845</v>
      </c>
      <c r="G636" s="201">
        <f t="shared" si="109"/>
        <v>1100</v>
      </c>
      <c r="H636" s="201"/>
      <c r="I636" s="407"/>
      <c r="J636" s="408"/>
      <c r="K636" s="406"/>
      <c r="L636" s="406"/>
      <c r="M636" s="409"/>
    </row>
    <row r="637" spans="1:13" s="102" customFormat="1" ht="13.5" customHeight="1">
      <c r="A637" s="267"/>
      <c r="B637" s="293" t="s">
        <v>26</v>
      </c>
      <c r="C637" s="81" t="s">
        <v>27</v>
      </c>
      <c r="D637" s="201">
        <v>26601</v>
      </c>
      <c r="E637" s="201">
        <v>29675</v>
      </c>
      <c r="F637" s="184">
        <f t="shared" si="107"/>
        <v>1.1155595654298711</v>
      </c>
      <c r="G637" s="201">
        <f t="shared" si="109"/>
        <v>29675</v>
      </c>
      <c r="H637" s="201"/>
      <c r="I637" s="407"/>
      <c r="J637" s="408"/>
      <c r="K637" s="406"/>
      <c r="L637" s="406"/>
      <c r="M637" s="409"/>
    </row>
    <row r="638" spans="1:13" s="102" customFormat="1" ht="12.75" customHeight="1">
      <c r="A638" s="267"/>
      <c r="B638" s="293" t="s">
        <v>42</v>
      </c>
      <c r="C638" s="81" t="s">
        <v>43</v>
      </c>
      <c r="D638" s="201">
        <v>5157</v>
      </c>
      <c r="E638" s="201">
        <v>9200</v>
      </c>
      <c r="F638" s="184">
        <f t="shared" si="107"/>
        <v>1.7839829358153965</v>
      </c>
      <c r="G638" s="201">
        <f t="shared" si="109"/>
        <v>9200</v>
      </c>
      <c r="H638" s="201"/>
      <c r="I638" s="407"/>
      <c r="J638" s="408"/>
      <c r="K638" s="406"/>
      <c r="L638" s="406"/>
      <c r="M638" s="409"/>
    </row>
    <row r="639" spans="1:13" s="102" customFormat="1" ht="12.75" customHeight="1">
      <c r="A639" s="267"/>
      <c r="B639" s="293" t="s">
        <v>104</v>
      </c>
      <c r="C639" s="81" t="s">
        <v>482</v>
      </c>
      <c r="D639" s="201">
        <v>27078</v>
      </c>
      <c r="E639" s="201">
        <v>16028</v>
      </c>
      <c r="F639" s="184">
        <v>0</v>
      </c>
      <c r="G639" s="201">
        <f t="shared" si="109"/>
        <v>16028</v>
      </c>
      <c r="H639" s="201"/>
      <c r="I639" s="407"/>
      <c r="J639" s="408"/>
      <c r="K639" s="406"/>
      <c r="L639" s="406"/>
      <c r="M639" s="409"/>
    </row>
    <row r="640" spans="1:13" s="102" customFormat="1" ht="12.75" customHeight="1">
      <c r="A640" s="267"/>
      <c r="B640" s="293" t="s">
        <v>277</v>
      </c>
      <c r="C640" s="81" t="s">
        <v>281</v>
      </c>
      <c r="D640" s="201">
        <v>180</v>
      </c>
      <c r="E640" s="201">
        <v>200</v>
      </c>
      <c r="F640" s="184">
        <f t="shared" si="107"/>
        <v>1.1111111111111112</v>
      </c>
      <c r="G640" s="201">
        <f t="shared" si="109"/>
        <v>200</v>
      </c>
      <c r="H640" s="201"/>
      <c r="I640" s="407"/>
      <c r="J640" s="408"/>
      <c r="K640" s="406"/>
      <c r="L640" s="406"/>
      <c r="M640" s="409"/>
    </row>
    <row r="641" spans="1:13" s="102" customFormat="1" ht="12.75" customHeight="1">
      <c r="A641" s="267"/>
      <c r="B641" s="293" t="s">
        <v>278</v>
      </c>
      <c r="C641" s="81" t="s">
        <v>282</v>
      </c>
      <c r="D641" s="201">
        <v>465</v>
      </c>
      <c r="E641" s="201">
        <v>200</v>
      </c>
      <c r="F641" s="184">
        <f t="shared" si="107"/>
        <v>0.43010752688172044</v>
      </c>
      <c r="G641" s="201">
        <f t="shared" si="109"/>
        <v>200</v>
      </c>
      <c r="H641" s="201"/>
      <c r="I641" s="407"/>
      <c r="J641" s="408"/>
      <c r="K641" s="406"/>
      <c r="L641" s="406"/>
      <c r="M641" s="409"/>
    </row>
    <row r="642" spans="1:13" s="102" customFormat="1" ht="19.5" customHeight="1">
      <c r="A642" s="265" t="s">
        <v>310</v>
      </c>
      <c r="B642" s="300"/>
      <c r="C642" s="170" t="s">
        <v>311</v>
      </c>
      <c r="D642" s="404">
        <f>SUM(D643:D663)</f>
        <v>332017</v>
      </c>
      <c r="E642" s="404">
        <f>SUM(E643:E663)</f>
        <v>6000</v>
      </c>
      <c r="F642" s="426">
        <f t="shared" si="107"/>
        <v>0.01807136381570823</v>
      </c>
      <c r="G642" s="404">
        <f aca="true" t="shared" si="110" ref="G642:M642">SUM(G643:G663)</f>
        <v>6000</v>
      </c>
      <c r="H642" s="404">
        <f t="shared" si="110"/>
        <v>0</v>
      </c>
      <c r="I642" s="404">
        <f t="shared" si="110"/>
        <v>0</v>
      </c>
      <c r="J642" s="404">
        <f t="shared" si="110"/>
        <v>0</v>
      </c>
      <c r="K642" s="404">
        <f t="shared" si="110"/>
        <v>0</v>
      </c>
      <c r="L642" s="404">
        <f t="shared" si="110"/>
        <v>0</v>
      </c>
      <c r="M642" s="405">
        <f t="shared" si="110"/>
        <v>0</v>
      </c>
    </row>
    <row r="643" spans="1:13" s="102" customFormat="1" ht="14.25" customHeight="1">
      <c r="A643" s="267"/>
      <c r="B643" s="293" t="s">
        <v>781</v>
      </c>
      <c r="C643" s="81" t="s">
        <v>356</v>
      </c>
      <c r="D643" s="201">
        <v>73600</v>
      </c>
      <c r="E643" s="201">
        <v>6000</v>
      </c>
      <c r="F643" s="184">
        <f t="shared" si="107"/>
        <v>0.08152173913043478</v>
      </c>
      <c r="G643" s="201">
        <f>E643</f>
        <v>6000</v>
      </c>
      <c r="H643" s="201"/>
      <c r="I643" s="407"/>
      <c r="J643" s="407"/>
      <c r="K643" s="406"/>
      <c r="L643" s="406"/>
      <c r="M643" s="409"/>
    </row>
    <row r="644" spans="1:13" s="102" customFormat="1" ht="14.25" customHeight="1">
      <c r="A644" s="267"/>
      <c r="B644" s="293" t="s">
        <v>357</v>
      </c>
      <c r="C644" s="81" t="s">
        <v>356</v>
      </c>
      <c r="D644" s="201">
        <v>127296</v>
      </c>
      <c r="E644" s="201"/>
      <c r="F644" s="184"/>
      <c r="G644" s="201">
        <f aca="true" t="shared" si="111" ref="G644:G663">E644</f>
        <v>0</v>
      </c>
      <c r="H644" s="201"/>
      <c r="I644" s="407"/>
      <c r="J644" s="407"/>
      <c r="K644" s="406"/>
      <c r="L644" s="406"/>
      <c r="M644" s="409"/>
    </row>
    <row r="645" spans="1:13" s="102" customFormat="1" ht="15" customHeight="1">
      <c r="A645" s="267"/>
      <c r="B645" s="293" t="s">
        <v>358</v>
      </c>
      <c r="C645" s="81" t="s">
        <v>356</v>
      </c>
      <c r="D645" s="201">
        <v>59904</v>
      </c>
      <c r="E645" s="201"/>
      <c r="F645" s="184"/>
      <c r="G645" s="201">
        <f t="shared" si="111"/>
        <v>0</v>
      </c>
      <c r="H645" s="201"/>
      <c r="I645" s="407"/>
      <c r="J645" s="407"/>
      <c r="K645" s="406"/>
      <c r="L645" s="406"/>
      <c r="M645" s="409"/>
    </row>
    <row r="646" spans="1:13" s="102" customFormat="1" ht="15" customHeight="1">
      <c r="A646" s="267"/>
      <c r="B646" s="293" t="s">
        <v>837</v>
      </c>
      <c r="C646" s="81" t="s">
        <v>838</v>
      </c>
      <c r="D646" s="201">
        <v>850</v>
      </c>
      <c r="E646" s="201"/>
      <c r="F646" s="184"/>
      <c r="G646" s="201">
        <f t="shared" si="111"/>
        <v>0</v>
      </c>
      <c r="H646" s="201"/>
      <c r="I646" s="407"/>
      <c r="J646" s="407"/>
      <c r="K646" s="406"/>
      <c r="L646" s="406"/>
      <c r="M646" s="409"/>
    </row>
    <row r="647" spans="1:13" s="102" customFormat="1" ht="12.75" customHeight="1">
      <c r="A647" s="267"/>
      <c r="B647" s="293" t="s">
        <v>260</v>
      </c>
      <c r="C647" s="81" t="s">
        <v>352</v>
      </c>
      <c r="D647" s="201">
        <v>3978</v>
      </c>
      <c r="E647" s="201"/>
      <c r="F647" s="184"/>
      <c r="G647" s="201">
        <f t="shared" si="111"/>
        <v>0</v>
      </c>
      <c r="H647" s="201"/>
      <c r="I647" s="407"/>
      <c r="J647" s="407"/>
      <c r="K647" s="406"/>
      <c r="L647" s="406"/>
      <c r="M647" s="409"/>
    </row>
    <row r="648" spans="1:13" s="102" customFormat="1" ht="14.25" customHeight="1">
      <c r="A648" s="267"/>
      <c r="B648" s="293" t="s">
        <v>261</v>
      </c>
      <c r="C648" s="81" t="s">
        <v>352</v>
      </c>
      <c r="D648" s="201">
        <v>1872</v>
      </c>
      <c r="E648" s="201"/>
      <c r="F648" s="184"/>
      <c r="G648" s="201">
        <f t="shared" si="111"/>
        <v>0</v>
      </c>
      <c r="H648" s="201"/>
      <c r="I648" s="407"/>
      <c r="J648" s="407"/>
      <c r="K648" s="406"/>
      <c r="L648" s="406"/>
      <c r="M648" s="409"/>
    </row>
    <row r="649" spans="1:13" s="102" customFormat="1" ht="14.25" customHeight="1">
      <c r="A649" s="267"/>
      <c r="B649" s="293" t="s">
        <v>37</v>
      </c>
      <c r="C649" s="81" t="s">
        <v>38</v>
      </c>
      <c r="D649" s="201">
        <v>2130</v>
      </c>
      <c r="E649" s="201"/>
      <c r="F649" s="184"/>
      <c r="G649" s="201">
        <f t="shared" si="111"/>
        <v>0</v>
      </c>
      <c r="H649" s="201"/>
      <c r="I649" s="407"/>
      <c r="J649" s="407"/>
      <c r="K649" s="406"/>
      <c r="L649" s="406"/>
      <c r="M649" s="409"/>
    </row>
    <row r="650" spans="1:13" s="102" customFormat="1" ht="14.25" customHeight="1">
      <c r="A650" s="267"/>
      <c r="B650" s="293" t="s">
        <v>262</v>
      </c>
      <c r="C650" s="81" t="s">
        <v>38</v>
      </c>
      <c r="D650" s="201">
        <v>680</v>
      </c>
      <c r="E650" s="201"/>
      <c r="F650" s="184"/>
      <c r="G650" s="201">
        <f t="shared" si="111"/>
        <v>0</v>
      </c>
      <c r="H650" s="201"/>
      <c r="I650" s="407"/>
      <c r="J650" s="407"/>
      <c r="K650" s="406"/>
      <c r="L650" s="406"/>
      <c r="M650" s="409"/>
    </row>
    <row r="651" spans="1:13" s="102" customFormat="1" ht="15" customHeight="1">
      <c r="A651" s="267"/>
      <c r="B651" s="293" t="s">
        <v>263</v>
      </c>
      <c r="C651" s="81" t="s">
        <v>38</v>
      </c>
      <c r="D651" s="201">
        <v>320</v>
      </c>
      <c r="E651" s="201"/>
      <c r="F651" s="184"/>
      <c r="G651" s="201">
        <f t="shared" si="111"/>
        <v>0</v>
      </c>
      <c r="H651" s="201"/>
      <c r="I651" s="407"/>
      <c r="J651" s="407"/>
      <c r="K651" s="406"/>
      <c r="L651" s="406"/>
      <c r="M651" s="409"/>
    </row>
    <row r="652" spans="1:13" s="102" customFormat="1" ht="14.25" customHeight="1">
      <c r="A652" s="267"/>
      <c r="B652" s="293" t="s">
        <v>12</v>
      </c>
      <c r="C652" s="81" t="s">
        <v>13</v>
      </c>
      <c r="D652" s="201">
        <v>296</v>
      </c>
      <c r="E652" s="201"/>
      <c r="F652" s="184"/>
      <c r="G652" s="201">
        <f t="shared" si="111"/>
        <v>0</v>
      </c>
      <c r="H652" s="201"/>
      <c r="I652" s="407"/>
      <c r="J652" s="407"/>
      <c r="K652" s="406"/>
      <c r="L652" s="406"/>
      <c r="M652" s="409"/>
    </row>
    <row r="653" spans="1:13" s="102" customFormat="1" ht="15" customHeight="1">
      <c r="A653" s="267"/>
      <c r="B653" s="293" t="s">
        <v>264</v>
      </c>
      <c r="C653" s="81" t="s">
        <v>13</v>
      </c>
      <c r="D653" s="201">
        <v>97</v>
      </c>
      <c r="E653" s="201"/>
      <c r="F653" s="184"/>
      <c r="G653" s="201">
        <f t="shared" si="111"/>
        <v>0</v>
      </c>
      <c r="H653" s="201"/>
      <c r="I653" s="407"/>
      <c r="J653" s="407"/>
      <c r="K653" s="406"/>
      <c r="L653" s="406"/>
      <c r="M653" s="409"/>
    </row>
    <row r="654" spans="1:13" s="102" customFormat="1" ht="14.25" customHeight="1">
      <c r="A654" s="267"/>
      <c r="B654" s="293" t="s">
        <v>265</v>
      </c>
      <c r="C654" s="81" t="s">
        <v>13</v>
      </c>
      <c r="D654" s="201">
        <v>46</v>
      </c>
      <c r="E654" s="201"/>
      <c r="F654" s="184"/>
      <c r="G654" s="201">
        <f t="shared" si="111"/>
        <v>0</v>
      </c>
      <c r="H654" s="201"/>
      <c r="I654" s="407"/>
      <c r="J654" s="407"/>
      <c r="K654" s="406"/>
      <c r="L654" s="406"/>
      <c r="M654" s="409"/>
    </row>
    <row r="655" spans="1:13" s="102" customFormat="1" ht="14.25" customHeight="1">
      <c r="A655" s="267"/>
      <c r="B655" s="293" t="s">
        <v>652</v>
      </c>
      <c r="C655" s="81" t="s">
        <v>653</v>
      </c>
      <c r="D655" s="201">
        <v>20544</v>
      </c>
      <c r="E655" s="201"/>
      <c r="F655" s="184"/>
      <c r="G655" s="201">
        <f t="shared" si="111"/>
        <v>0</v>
      </c>
      <c r="H655" s="201"/>
      <c r="I655" s="407"/>
      <c r="J655" s="407"/>
      <c r="K655" s="406"/>
      <c r="L655" s="406"/>
      <c r="M655" s="409"/>
    </row>
    <row r="656" spans="1:13" s="102" customFormat="1" ht="13.5" customHeight="1">
      <c r="A656" s="267"/>
      <c r="B656" s="293" t="s">
        <v>14</v>
      </c>
      <c r="C656" s="81" t="s">
        <v>41</v>
      </c>
      <c r="D656" s="201">
        <v>7752</v>
      </c>
      <c r="E656" s="201"/>
      <c r="F656" s="184"/>
      <c r="G656" s="201">
        <f t="shared" si="111"/>
        <v>0</v>
      </c>
      <c r="H656" s="201"/>
      <c r="I656" s="407"/>
      <c r="J656" s="407"/>
      <c r="K656" s="406"/>
      <c r="L656" s="406"/>
      <c r="M656" s="409"/>
    </row>
    <row r="657" spans="1:13" s="102" customFormat="1" ht="13.5" customHeight="1">
      <c r="A657" s="267"/>
      <c r="B657" s="293" t="s">
        <v>343</v>
      </c>
      <c r="C657" s="81" t="s">
        <v>41</v>
      </c>
      <c r="D657" s="201">
        <v>692</v>
      </c>
      <c r="E657" s="201"/>
      <c r="F657" s="184"/>
      <c r="G657" s="201">
        <f t="shared" si="111"/>
        <v>0</v>
      </c>
      <c r="H657" s="201"/>
      <c r="I657" s="407"/>
      <c r="J657" s="407"/>
      <c r="K657" s="406"/>
      <c r="L657" s="406"/>
      <c r="M657" s="409"/>
    </row>
    <row r="658" spans="1:13" s="102" customFormat="1" ht="15" customHeight="1">
      <c r="A658" s="267"/>
      <c r="B658" s="293" t="s">
        <v>346</v>
      </c>
      <c r="C658" s="81" t="s">
        <v>41</v>
      </c>
      <c r="D658" s="201">
        <v>325</v>
      </c>
      <c r="E658" s="201"/>
      <c r="F658" s="184"/>
      <c r="G658" s="201">
        <f t="shared" si="111"/>
        <v>0</v>
      </c>
      <c r="H658" s="201"/>
      <c r="I658" s="407"/>
      <c r="J658" s="407"/>
      <c r="K658" s="406"/>
      <c r="L658" s="406"/>
      <c r="M658" s="409"/>
    </row>
    <row r="659" spans="1:13" s="102" customFormat="1" ht="15" customHeight="1">
      <c r="A659" s="267"/>
      <c r="B659" s="293" t="s">
        <v>96</v>
      </c>
      <c r="C659" s="81" t="s">
        <v>839</v>
      </c>
      <c r="D659" s="201">
        <v>700</v>
      </c>
      <c r="E659" s="201"/>
      <c r="F659" s="184"/>
      <c r="G659" s="201">
        <f t="shared" si="111"/>
        <v>0</v>
      </c>
      <c r="H659" s="201"/>
      <c r="I659" s="407"/>
      <c r="J659" s="407"/>
      <c r="K659" s="406"/>
      <c r="L659" s="406"/>
      <c r="M659" s="409"/>
    </row>
    <row r="660" spans="1:13" s="102" customFormat="1" ht="14.25" customHeight="1">
      <c r="A660" s="267"/>
      <c r="B660" s="293" t="s">
        <v>134</v>
      </c>
      <c r="C660" s="81" t="s">
        <v>840</v>
      </c>
      <c r="D660" s="201">
        <v>200</v>
      </c>
      <c r="E660" s="201"/>
      <c r="F660" s="184"/>
      <c r="G660" s="201">
        <f t="shared" si="111"/>
        <v>0</v>
      </c>
      <c r="H660" s="201"/>
      <c r="I660" s="407"/>
      <c r="J660" s="407"/>
      <c r="K660" s="406"/>
      <c r="L660" s="406"/>
      <c r="M660" s="409"/>
    </row>
    <row r="661" spans="1:13" s="102" customFormat="1" ht="14.25" customHeight="1">
      <c r="A661" s="267"/>
      <c r="B661" s="293" t="s">
        <v>20</v>
      </c>
      <c r="C661" s="81" t="s">
        <v>101</v>
      </c>
      <c r="D661" s="201">
        <v>25415</v>
      </c>
      <c r="E661" s="201"/>
      <c r="F661" s="184"/>
      <c r="G661" s="201">
        <f t="shared" si="111"/>
        <v>0</v>
      </c>
      <c r="H661" s="201"/>
      <c r="I661" s="407"/>
      <c r="J661" s="407"/>
      <c r="K661" s="406"/>
      <c r="L661" s="406"/>
      <c r="M661" s="409"/>
    </row>
    <row r="662" spans="1:13" s="102" customFormat="1" ht="15" customHeight="1">
      <c r="A662" s="267"/>
      <c r="B662" s="293" t="s">
        <v>344</v>
      </c>
      <c r="C662" s="81" t="s">
        <v>101</v>
      </c>
      <c r="D662" s="201">
        <v>3618</v>
      </c>
      <c r="E662" s="201"/>
      <c r="F662" s="184"/>
      <c r="G662" s="201">
        <f t="shared" si="111"/>
        <v>0</v>
      </c>
      <c r="H662" s="201"/>
      <c r="I662" s="407"/>
      <c r="J662" s="407"/>
      <c r="K662" s="406"/>
      <c r="L662" s="406"/>
      <c r="M662" s="409"/>
    </row>
    <row r="663" spans="1:13" s="102" customFormat="1" ht="16.5" customHeight="1">
      <c r="A663" s="267"/>
      <c r="B663" s="293" t="s">
        <v>345</v>
      </c>
      <c r="C663" s="81" t="s">
        <v>101</v>
      </c>
      <c r="D663" s="201">
        <v>1702</v>
      </c>
      <c r="E663" s="201"/>
      <c r="F663" s="184"/>
      <c r="G663" s="201">
        <f t="shared" si="111"/>
        <v>0</v>
      </c>
      <c r="H663" s="201"/>
      <c r="I663" s="407"/>
      <c r="J663" s="407"/>
      <c r="K663" s="406"/>
      <c r="L663" s="406"/>
      <c r="M663" s="409"/>
    </row>
    <row r="664" spans="1:13" s="102" customFormat="1" ht="23.25" customHeight="1">
      <c r="A664" s="265" t="s">
        <v>312</v>
      </c>
      <c r="B664" s="298"/>
      <c r="C664" s="170" t="s">
        <v>313</v>
      </c>
      <c r="D664" s="404">
        <f>SUM(D665:D668)</f>
        <v>3900</v>
      </c>
      <c r="E664" s="404">
        <f>SUM(E665:E668)</f>
        <v>3900</v>
      </c>
      <c r="F664" s="426">
        <f t="shared" si="107"/>
        <v>1</v>
      </c>
      <c r="G664" s="404">
        <f aca="true" t="shared" si="112" ref="G664:M664">SUM(G665:G668)</f>
        <v>3900</v>
      </c>
      <c r="H664" s="404">
        <f t="shared" si="112"/>
        <v>1400</v>
      </c>
      <c r="I664" s="404">
        <f t="shared" si="112"/>
        <v>0</v>
      </c>
      <c r="J664" s="404">
        <f t="shared" si="112"/>
        <v>1500</v>
      </c>
      <c r="K664" s="404">
        <f t="shared" si="112"/>
        <v>0</v>
      </c>
      <c r="L664" s="404">
        <f t="shared" si="112"/>
        <v>0</v>
      </c>
      <c r="M664" s="405">
        <f t="shared" si="112"/>
        <v>0</v>
      </c>
    </row>
    <row r="665" spans="1:13" s="102" customFormat="1" ht="20.25" customHeight="1">
      <c r="A665" s="267"/>
      <c r="B665" s="290" t="s">
        <v>66</v>
      </c>
      <c r="C665" s="81" t="s">
        <v>359</v>
      </c>
      <c r="D665" s="201">
        <v>1500</v>
      </c>
      <c r="E665" s="201">
        <v>1500</v>
      </c>
      <c r="F665" s="184">
        <f t="shared" si="107"/>
        <v>1</v>
      </c>
      <c r="G665" s="201">
        <f>E665</f>
        <v>1500</v>
      </c>
      <c r="H665" s="201">
        <v>0</v>
      </c>
      <c r="I665" s="407"/>
      <c r="J665" s="408">
        <f>G665</f>
        <v>1500</v>
      </c>
      <c r="K665" s="406"/>
      <c r="L665" s="406"/>
      <c r="M665" s="409"/>
    </row>
    <row r="666" spans="1:13" s="102" customFormat="1" ht="13.5" customHeight="1">
      <c r="A666" s="267"/>
      <c r="B666" s="290" t="s">
        <v>652</v>
      </c>
      <c r="C666" s="81" t="s">
        <v>653</v>
      </c>
      <c r="D666" s="201">
        <v>1400</v>
      </c>
      <c r="E666" s="201">
        <v>1400</v>
      </c>
      <c r="F666" s="184">
        <f t="shared" si="107"/>
        <v>1</v>
      </c>
      <c r="G666" s="201">
        <f>E666</f>
        <v>1400</v>
      </c>
      <c r="H666" s="201">
        <f>G666</f>
        <v>1400</v>
      </c>
      <c r="I666" s="407"/>
      <c r="J666" s="408">
        <v>0</v>
      </c>
      <c r="K666" s="406"/>
      <c r="L666" s="406"/>
      <c r="M666" s="409"/>
    </row>
    <row r="667" spans="1:13" s="102" customFormat="1" ht="13.5" customHeight="1">
      <c r="A667" s="267"/>
      <c r="B667" s="290" t="s">
        <v>14</v>
      </c>
      <c r="C667" s="81" t="s">
        <v>41</v>
      </c>
      <c r="D667" s="201">
        <v>600</v>
      </c>
      <c r="E667" s="201">
        <v>600</v>
      </c>
      <c r="F667" s="184">
        <f t="shared" si="107"/>
        <v>1</v>
      </c>
      <c r="G667" s="201">
        <f>E667</f>
        <v>600</v>
      </c>
      <c r="H667" s="201">
        <v>0</v>
      </c>
      <c r="I667" s="407"/>
      <c r="J667" s="408">
        <v>0</v>
      </c>
      <c r="K667" s="406"/>
      <c r="L667" s="406"/>
      <c r="M667" s="409"/>
    </row>
    <row r="668" spans="1:13" s="102" customFormat="1" ht="15" customHeight="1">
      <c r="A668" s="267"/>
      <c r="B668" s="290" t="s">
        <v>20</v>
      </c>
      <c r="C668" s="81" t="s">
        <v>21</v>
      </c>
      <c r="D668" s="201">
        <v>400</v>
      </c>
      <c r="E668" s="201">
        <v>400</v>
      </c>
      <c r="F668" s="184">
        <f t="shared" si="107"/>
        <v>1</v>
      </c>
      <c r="G668" s="201">
        <f>E668</f>
        <v>400</v>
      </c>
      <c r="H668" s="201">
        <v>0</v>
      </c>
      <c r="I668" s="407"/>
      <c r="J668" s="408">
        <v>0</v>
      </c>
      <c r="K668" s="406"/>
      <c r="L668" s="406"/>
      <c r="M668" s="409"/>
    </row>
    <row r="669" spans="1:13" s="102" customFormat="1" ht="17.25" customHeight="1">
      <c r="A669" s="265" t="s">
        <v>314</v>
      </c>
      <c r="B669" s="298"/>
      <c r="C669" s="172" t="s">
        <v>76</v>
      </c>
      <c r="D669" s="404">
        <f aca="true" t="shared" si="113" ref="D669:M669">D670</f>
        <v>28353</v>
      </c>
      <c r="E669" s="404">
        <f t="shared" si="113"/>
        <v>30546</v>
      </c>
      <c r="F669" s="426">
        <f t="shared" si="107"/>
        <v>1.0773463125595175</v>
      </c>
      <c r="G669" s="404">
        <f t="shared" si="113"/>
        <v>30546</v>
      </c>
      <c r="H669" s="404">
        <f t="shared" si="113"/>
        <v>0</v>
      </c>
      <c r="I669" s="404">
        <f t="shared" si="113"/>
        <v>0</v>
      </c>
      <c r="J669" s="404">
        <f t="shared" si="113"/>
        <v>0</v>
      </c>
      <c r="K669" s="404">
        <f t="shared" si="113"/>
        <v>0</v>
      </c>
      <c r="L669" s="404">
        <f t="shared" si="113"/>
        <v>0</v>
      </c>
      <c r="M669" s="405">
        <f t="shared" si="113"/>
        <v>0</v>
      </c>
    </row>
    <row r="670" spans="1:13" s="102" customFormat="1" ht="18.75" customHeight="1">
      <c r="A670" s="267"/>
      <c r="B670" s="290" t="s">
        <v>26</v>
      </c>
      <c r="C670" s="81" t="s">
        <v>27</v>
      </c>
      <c r="D670" s="201">
        <v>28353</v>
      </c>
      <c r="E670" s="201">
        <v>30546</v>
      </c>
      <c r="F670" s="184">
        <f t="shared" si="107"/>
        <v>1.0773463125595175</v>
      </c>
      <c r="G670" s="201">
        <f>E670</f>
        <v>30546</v>
      </c>
      <c r="H670" s="201">
        <v>0</v>
      </c>
      <c r="I670" s="407"/>
      <c r="J670" s="408">
        <v>0</v>
      </c>
      <c r="K670" s="406"/>
      <c r="L670" s="406"/>
      <c r="M670" s="409"/>
    </row>
    <row r="671" spans="1:13" s="102" customFormat="1" ht="24" customHeight="1">
      <c r="A671" s="285" t="s">
        <v>315</v>
      </c>
      <c r="B671" s="291"/>
      <c r="C671" s="126" t="s">
        <v>316</v>
      </c>
      <c r="D671" s="410">
        <f aca="true" t="shared" si="114" ref="D671:M671">D672+D674</f>
        <v>40100</v>
      </c>
      <c r="E671" s="410">
        <f t="shared" si="114"/>
        <v>40100</v>
      </c>
      <c r="F671" s="249">
        <f>E671/D671</f>
        <v>1</v>
      </c>
      <c r="G671" s="410">
        <f t="shared" si="114"/>
        <v>40100</v>
      </c>
      <c r="H671" s="410">
        <f t="shared" si="114"/>
        <v>0</v>
      </c>
      <c r="I671" s="410">
        <f t="shared" si="114"/>
        <v>0</v>
      </c>
      <c r="J671" s="410">
        <f t="shared" si="114"/>
        <v>33000</v>
      </c>
      <c r="K671" s="410">
        <f t="shared" si="114"/>
        <v>0</v>
      </c>
      <c r="L671" s="410">
        <f t="shared" si="114"/>
        <v>0</v>
      </c>
      <c r="M671" s="411">
        <f t="shared" si="114"/>
        <v>0</v>
      </c>
    </row>
    <row r="672" spans="1:13" s="102" customFormat="1" ht="15" customHeight="1">
      <c r="A672" s="265" t="s">
        <v>317</v>
      </c>
      <c r="B672" s="298"/>
      <c r="C672" s="170" t="s">
        <v>318</v>
      </c>
      <c r="D672" s="404">
        <f aca="true" t="shared" si="115" ref="D672:M672">D673</f>
        <v>33000</v>
      </c>
      <c r="E672" s="404">
        <f t="shared" si="115"/>
        <v>33000</v>
      </c>
      <c r="F672" s="297">
        <f>E672/D672</f>
        <v>1</v>
      </c>
      <c r="G672" s="404">
        <f t="shared" si="115"/>
        <v>33000</v>
      </c>
      <c r="H672" s="404">
        <f t="shared" si="115"/>
        <v>0</v>
      </c>
      <c r="I672" s="404">
        <f t="shared" si="115"/>
        <v>0</v>
      </c>
      <c r="J672" s="404">
        <f t="shared" si="115"/>
        <v>33000</v>
      </c>
      <c r="K672" s="404">
        <f t="shared" si="115"/>
        <v>0</v>
      </c>
      <c r="L672" s="404">
        <f t="shared" si="115"/>
        <v>0</v>
      </c>
      <c r="M672" s="405">
        <f t="shared" si="115"/>
        <v>0</v>
      </c>
    </row>
    <row r="673" spans="1:13" s="102" customFormat="1" ht="22.5" customHeight="1">
      <c r="A673" s="267"/>
      <c r="B673" s="290" t="s">
        <v>66</v>
      </c>
      <c r="C673" s="81" t="s">
        <v>319</v>
      </c>
      <c r="D673" s="201">
        <v>33000</v>
      </c>
      <c r="E673" s="201">
        <v>33000</v>
      </c>
      <c r="F673" s="184">
        <f t="shared" si="107"/>
        <v>1</v>
      </c>
      <c r="G673" s="201">
        <f>E673</f>
        <v>33000</v>
      </c>
      <c r="H673" s="201">
        <v>0</v>
      </c>
      <c r="I673" s="407">
        <v>0</v>
      </c>
      <c r="J673" s="407">
        <f>G673</f>
        <v>33000</v>
      </c>
      <c r="K673" s="406"/>
      <c r="L673" s="406"/>
      <c r="M673" s="409"/>
    </row>
    <row r="674" spans="1:13" s="102" customFormat="1" ht="15" customHeight="1">
      <c r="A674" s="265" t="s">
        <v>320</v>
      </c>
      <c r="B674" s="299"/>
      <c r="C674" s="170" t="s">
        <v>76</v>
      </c>
      <c r="D674" s="404">
        <f>SUM(D675:D676)</f>
        <v>7100</v>
      </c>
      <c r="E674" s="404">
        <f>SUM(E675:E676)</f>
        <v>7100</v>
      </c>
      <c r="F674" s="426">
        <f t="shared" si="107"/>
        <v>1</v>
      </c>
      <c r="G674" s="404">
        <f aca="true" t="shared" si="116" ref="G674:M674">SUM(G675:G676)</f>
        <v>7100</v>
      </c>
      <c r="H674" s="404">
        <f t="shared" si="116"/>
        <v>0</v>
      </c>
      <c r="I674" s="404">
        <f t="shared" si="116"/>
        <v>0</v>
      </c>
      <c r="J674" s="404">
        <f t="shared" si="116"/>
        <v>0</v>
      </c>
      <c r="K674" s="404">
        <f t="shared" si="116"/>
        <v>0</v>
      </c>
      <c r="L674" s="404">
        <f t="shared" si="116"/>
        <v>0</v>
      </c>
      <c r="M674" s="405">
        <f t="shared" si="116"/>
        <v>0</v>
      </c>
    </row>
    <row r="675" spans="1:13" s="102" customFormat="1" ht="18" customHeight="1">
      <c r="A675" s="283"/>
      <c r="B675" s="290" t="s">
        <v>14</v>
      </c>
      <c r="C675" s="81" t="s">
        <v>41</v>
      </c>
      <c r="D675" s="201">
        <v>5800</v>
      </c>
      <c r="E675" s="201">
        <v>5900</v>
      </c>
      <c r="F675" s="184">
        <f t="shared" si="107"/>
        <v>1.0172413793103448</v>
      </c>
      <c r="G675" s="201">
        <f>E675</f>
        <v>5900</v>
      </c>
      <c r="H675" s="201">
        <v>0</v>
      </c>
      <c r="I675" s="407">
        <v>0</v>
      </c>
      <c r="J675" s="407">
        <v>0</v>
      </c>
      <c r="K675" s="406"/>
      <c r="L675" s="406"/>
      <c r="M675" s="409"/>
    </row>
    <row r="676" spans="1:13" s="102" customFormat="1" ht="16.5" customHeight="1">
      <c r="A676" s="283"/>
      <c r="B676" s="290" t="s">
        <v>20</v>
      </c>
      <c r="C676" s="81" t="s">
        <v>21</v>
      </c>
      <c r="D676" s="201">
        <v>1300</v>
      </c>
      <c r="E676" s="201">
        <v>1200</v>
      </c>
      <c r="F676" s="184">
        <f t="shared" si="107"/>
        <v>0.9230769230769231</v>
      </c>
      <c r="G676" s="201">
        <f>E676</f>
        <v>1200</v>
      </c>
      <c r="H676" s="201">
        <v>0</v>
      </c>
      <c r="I676" s="407">
        <v>0</v>
      </c>
      <c r="J676" s="407">
        <v>0</v>
      </c>
      <c r="K676" s="406"/>
      <c r="L676" s="406"/>
      <c r="M676" s="409"/>
    </row>
    <row r="677" spans="1:13" s="102" customFormat="1" ht="18.75" customHeight="1">
      <c r="A677" s="268" t="s">
        <v>321</v>
      </c>
      <c r="B677" s="288"/>
      <c r="C677" s="126" t="s">
        <v>322</v>
      </c>
      <c r="D677" s="410">
        <f aca="true" t="shared" si="117" ref="D677:M677">D678</f>
        <v>16000</v>
      </c>
      <c r="E677" s="410">
        <f t="shared" si="117"/>
        <v>16000</v>
      </c>
      <c r="F677" s="425">
        <f t="shared" si="107"/>
        <v>1</v>
      </c>
      <c r="G677" s="410">
        <f t="shared" si="117"/>
        <v>16000</v>
      </c>
      <c r="H677" s="410">
        <f t="shared" si="117"/>
        <v>0</v>
      </c>
      <c r="I677" s="410">
        <f t="shared" si="117"/>
        <v>0</v>
      </c>
      <c r="J677" s="410">
        <f t="shared" si="117"/>
        <v>16000</v>
      </c>
      <c r="K677" s="410">
        <f t="shared" si="117"/>
        <v>0</v>
      </c>
      <c r="L677" s="410">
        <f t="shared" si="117"/>
        <v>0</v>
      </c>
      <c r="M677" s="411">
        <f t="shared" si="117"/>
        <v>0</v>
      </c>
    </row>
    <row r="678" spans="1:13" s="102" customFormat="1" ht="18.75" customHeight="1">
      <c r="A678" s="265" t="s">
        <v>323</v>
      </c>
      <c r="B678" s="287"/>
      <c r="C678" s="170" t="s">
        <v>76</v>
      </c>
      <c r="D678" s="404">
        <f aca="true" t="shared" si="118" ref="D678:M678">D679</f>
        <v>16000</v>
      </c>
      <c r="E678" s="404">
        <f t="shared" si="118"/>
        <v>16000</v>
      </c>
      <c r="F678" s="426">
        <f>E678/D678</f>
        <v>1</v>
      </c>
      <c r="G678" s="404">
        <f t="shared" si="118"/>
        <v>16000</v>
      </c>
      <c r="H678" s="404">
        <f t="shared" si="118"/>
        <v>0</v>
      </c>
      <c r="I678" s="404">
        <f t="shared" si="118"/>
        <v>0</v>
      </c>
      <c r="J678" s="404">
        <f t="shared" si="118"/>
        <v>16000</v>
      </c>
      <c r="K678" s="404">
        <f t="shared" si="118"/>
        <v>0</v>
      </c>
      <c r="L678" s="404">
        <f t="shared" si="118"/>
        <v>0</v>
      </c>
      <c r="M678" s="405">
        <f t="shared" si="118"/>
        <v>0</v>
      </c>
    </row>
    <row r="679" spans="1:13" s="102" customFormat="1" ht="33.75" customHeight="1">
      <c r="A679" s="283"/>
      <c r="B679" s="91" t="s">
        <v>300</v>
      </c>
      <c r="C679" s="81" t="s">
        <v>360</v>
      </c>
      <c r="D679" s="201">
        <v>16000</v>
      </c>
      <c r="E679" s="201">
        <v>16000</v>
      </c>
      <c r="F679" s="184">
        <f t="shared" si="107"/>
        <v>1</v>
      </c>
      <c r="G679" s="201">
        <f>E679</f>
        <v>16000</v>
      </c>
      <c r="H679" s="201">
        <v>0</v>
      </c>
      <c r="I679" s="407"/>
      <c r="J679" s="408">
        <f>G679</f>
        <v>16000</v>
      </c>
      <c r="K679" s="406"/>
      <c r="L679" s="406"/>
      <c r="M679" s="409"/>
    </row>
    <row r="680" spans="1:13" s="102" customFormat="1" ht="27.75" customHeight="1" thickBot="1">
      <c r="A680" s="294"/>
      <c r="B680" s="295"/>
      <c r="C680" s="262" t="s">
        <v>324</v>
      </c>
      <c r="D680" s="420">
        <f>D8+D13+D19+D45+D56+D82+D175+D211+D218+D222+D393+D411+D431+D550+D580+D671+D677</f>
        <v>37093182</v>
      </c>
      <c r="E680" s="420">
        <f>E8+E13+E19+E45+E56+E82+E175+E211+E218+E222+E393+E411+E431+E550+E580+E671+E677</f>
        <v>33322453</v>
      </c>
      <c r="F680" s="497">
        <f t="shared" si="107"/>
        <v>0.8983444181197504</v>
      </c>
      <c r="G680" s="420">
        <f aca="true" t="shared" si="119" ref="G680:M680">G8+G13+G19+G45+G56+G82+G175+G211+G218+G222+G393+G411+G431+G550+G580+G671+G677</f>
        <v>30108371</v>
      </c>
      <c r="H680" s="420">
        <f t="shared" si="119"/>
        <v>15268381</v>
      </c>
      <c r="I680" s="420">
        <f t="shared" si="119"/>
        <v>2308551</v>
      </c>
      <c r="J680" s="420">
        <f t="shared" si="119"/>
        <v>1807519</v>
      </c>
      <c r="K680" s="420">
        <f t="shared" si="119"/>
        <v>570370</v>
      </c>
      <c r="L680" s="420">
        <f t="shared" si="119"/>
        <v>279877</v>
      </c>
      <c r="M680" s="498">
        <f t="shared" si="119"/>
        <v>3214082</v>
      </c>
    </row>
    <row r="681" spans="1:13" s="102" customFormat="1" ht="12.75">
      <c r="A681"/>
      <c r="B681"/>
      <c r="C681"/>
      <c r="D681" s="20"/>
      <c r="E681" s="20"/>
      <c r="F681" s="20"/>
      <c r="G681" s="20"/>
      <c r="H681"/>
      <c r="I681"/>
      <c r="J681"/>
      <c r="K681"/>
      <c r="L681"/>
      <c r="M681"/>
    </row>
    <row r="682" spans="1:13" s="102" customFormat="1" ht="12.75">
      <c r="A682"/>
      <c r="B682"/>
      <c r="C682"/>
      <c r="D682"/>
      <c r="E682"/>
      <c r="F682"/>
      <c r="G682"/>
      <c r="H682" s="777" t="s">
        <v>780</v>
      </c>
      <c r="I682" s="777"/>
      <c r="J682" s="777"/>
      <c r="K682" s="777"/>
      <c r="L682"/>
      <c r="M682"/>
    </row>
    <row r="683" spans="1:13" s="102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s="102" customFormat="1" ht="12.75">
      <c r="A684"/>
      <c r="B684"/>
      <c r="C684"/>
      <c r="D684"/>
      <c r="E684"/>
      <c r="F684"/>
      <c r="G684"/>
      <c r="H684"/>
      <c r="I684" t="s">
        <v>825</v>
      </c>
      <c r="J684"/>
      <c r="K684"/>
      <c r="L684"/>
      <c r="M684"/>
    </row>
    <row r="685" spans="1:13" s="102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s="102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s="102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s="102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s="102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s="102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s="102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s="102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s="102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s="102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s="102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s="102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s="102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s="102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s="102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s="102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s="102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s="102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s="102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s="102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s="102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s="102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s="102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s="102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s="102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s="102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s="102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s="102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s="102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s="102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s="102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s="102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s="102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s="102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s="102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s="102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s="102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s="102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s="102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s="102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s="102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s="102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s="102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s="102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s="102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s="102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s="102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s="102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s="102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s="102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s="102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s="102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s="102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s="102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s="102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s="102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s="102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s="102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s="102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s="102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s="102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s="102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s="102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s="102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s="102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s="102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s="102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s="102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s="102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s="102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s="102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s="102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s="102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s="102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s="102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s="102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s="102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s="102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s="102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s="102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s="102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s="102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s="102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s="102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s="102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s="102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s="102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s="102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s="102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s="102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s="102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s="102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s="102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s="102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s="102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s="102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s="102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s="102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s="102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s="102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s="102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s="102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s="102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s="102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s="102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s="102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s="102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s="102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s="102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s="102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s="102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s="102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s="102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s="102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s="102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s="102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s="102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s="102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s="102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s="102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s="102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s="102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s="102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s="102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s="102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s="102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s="102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s="102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s="102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s="102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s="102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s="102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s="102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s="102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s="102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s="102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s="102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s="102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s="102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s="102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s="102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s="102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s="102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s="102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s="102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s="102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s="102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s="102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s="102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s="102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s="102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s="102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s="102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s="102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s="102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s="102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s="102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s="102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s="102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s="102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s="102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s="102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s="102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s="102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s="102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s="102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s="102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s="102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s="102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s="102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s="102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s="102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s="102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s="102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s="102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s="102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s="102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s="102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s="102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s="102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s="102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s="102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s="102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s="102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s="102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s="102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s="102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s="102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s="102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s="102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s="102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s="102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s="102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s="102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s="102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s="102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s="102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s="102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s="102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s="102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s="102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s="102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s="102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s="102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s="102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s="102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s="102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s="102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s="102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s="102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s="102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s="102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s="102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s="102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s="102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s="102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s="102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s="102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s="102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s="102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s="102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s="102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s="102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s="102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s="102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s="102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s="102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s="102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s="102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s="102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s="102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s="102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s="102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s="102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s="102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s="102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s="102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s="102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s="102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s="102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s="102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s="102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s="102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s="102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s="102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s="102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s="102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s="102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s="102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s="102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s="102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s="102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s="102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s="102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s="102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s="102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s="102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s="102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s="102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s="102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s="102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s="102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s="102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s="102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s="102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s="102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s="102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s="102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s="102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s="102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s="102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s="102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s="102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s="102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s="102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s="102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s="102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s="102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s="102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s="102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s="102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s="102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s="102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s="102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s="102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s="102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s="102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s="102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s="102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s="102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s="102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s="102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s="102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s="102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s="102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s="102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s="102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s="102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s="102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s="102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s="102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s="102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s="102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s="102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s="102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s="102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s="102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s="102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s="102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s="102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s="102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s="102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s="102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s="102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s="102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s="102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s="102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s="102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s="102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s="102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s="102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s="102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s="102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s="102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s="102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s="102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s="102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s="102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s="102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s="102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s="102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s="102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s="102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s="102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s="102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s="102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s="102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s="102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s="102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s="102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s="102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s="102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s="102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s="102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s="102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s="102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s="102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s="102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s="102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s="102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s="102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s="102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s="102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s="102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s="102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s="102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s="102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s="102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s="102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s="102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s="102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s="102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s="102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s="102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s="102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s="102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s="102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s="102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s="102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s="102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s="102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s="102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s="102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s="102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s="102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s="102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s="102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s="102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s="102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s="102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s="102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s="102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s="102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s="102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s="102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s="102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s="102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s="102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s="102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s="102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s="102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s="102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s="102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s="102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s="102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s="102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s="102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s="102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s="102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s="102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s="102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s="102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s="102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s="102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s="102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s="102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s="102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s="102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s="102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s="102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s="102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s="102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s="102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s="102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s="102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s="102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s="102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s="102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s="102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s="102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s="102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s="102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s="102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s="102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s="102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s="102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s="102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s="102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s="102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s="102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s="102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s="102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s="102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s="102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s="102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s="102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s="102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s="102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s="102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s="102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s="102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s="102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s="102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s="102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s="102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s="102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s="102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s="102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s="102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s="102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s="102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s="102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s="102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s="102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s="102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s="102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s="102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s="102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s="102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s="102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s="102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s="102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s="102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s="102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s="102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s="102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s="102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s="102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s="102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s="102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s="102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s="102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s="102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s="102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s="102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s="102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s="102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s="102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s="102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s="102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s="102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s="102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s="102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s="102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s="102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s="102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s="102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s="102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s="102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s="102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s="102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s="102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s="102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s="102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s="102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s="102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s="102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s="102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s="102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s="102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s="102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s="102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s="102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s="102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s="102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s="102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s="102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s="102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s="102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s="102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s="102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s="102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s="102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s="102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s="102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s="102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s="102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s="102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s="102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s="102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s="102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s="102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s="102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s="102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s="102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s="102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s="102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s="102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s="102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s="102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s="102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s="102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s="102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s="102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s="102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s="102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s="102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s="102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s="102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s="102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s="102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s="102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s="102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s="102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s="102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s="102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s="102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s="102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s="102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s="102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s="102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s="102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s="102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s="102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s="102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s="102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s="102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s="102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s="102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s="102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s="102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s="102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s="102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s="102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s="102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s="102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s="102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s="102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s="102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s="102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s="102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s="102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s="102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s="102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s="102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s="102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s="102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s="102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s="102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s="102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s="102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s="102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s="102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s="102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s="102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s="102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s="102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s="102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s="102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s="102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s="102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s="102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s="102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s="102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s="102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s="102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s="102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s="102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s="102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s="102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s="102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s="102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s="102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s="102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s="102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s="102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s="102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s="102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s="102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s="102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s="102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s="102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s="102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s="102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s="102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s="102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s="102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s="102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s="102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s="102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s="102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s="102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s="102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s="102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s="102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s="102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s="102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s="102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s="102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s="102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s="102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s="102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s="102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s="102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s="102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s="102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s="102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s="102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s="102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s="102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s="102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s="102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s="102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s="102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s="102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s="102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s="102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s="102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s="102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s="102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s="102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s="102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s="102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s="102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s="102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s="102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s="102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s="102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s="102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s="102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s="102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s="102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s="102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s="102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s="102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s="102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s="102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s="102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s="102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s="102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s="102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s="102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s="102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s="102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s="102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s="102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s="102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s="102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s="102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s="102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s="102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s="102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s="102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s="102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s="102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s="102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s="102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s="102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s="102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s="102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s="102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s="102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s="102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s="102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s="102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s="102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s="102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s="102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s="102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s="102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s="102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s="102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s="102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s="102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s="102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s="102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s="102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s="102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s="102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s="102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s="102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s="102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s="102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s="102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s="102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s="102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s="102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s="102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s="102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s="102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s="102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s="102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s="102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s="102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s="102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s="102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s="102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s="102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s="102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s="102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s="102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s="102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s="102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s="102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s="102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s="102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s="102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s="102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s="102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s="102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s="102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s="102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s="102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s="102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s="102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s="102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s="102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s="102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s="102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s="102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s="102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s="102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s="102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s="102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s="102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s="102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s="102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s="102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s="102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s="102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s="102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s="102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s="102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s="102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s="102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s="102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s="102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s="102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s="102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s="102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s="102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s="102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s="102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s="102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s="102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s="102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s="102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s="102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s="102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s="102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s="102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s="102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s="102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s="102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s="102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s="102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s="102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s="102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s="102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s="102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s="102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s="102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s="102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s="102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s="102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s="102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s="102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s="102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s="102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s="102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s="102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s="102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s="102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s="102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s="102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s="102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s="102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s="102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s="102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s="102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s="102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s="102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s="102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s="102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s="102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s="102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s="102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s="102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s="102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s="102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s="102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s="102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s="102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s="102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s="102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s="102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s="102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s="102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s="102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s="102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s="102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s="102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s="102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s="102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s="102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s="102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s="102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s="102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s="102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s="102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s="102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s="102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s="102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s="102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s="102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s="102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s="102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s="102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s="102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s="102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s="102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s="102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s="102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s="102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s="102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s="102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s="102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s="102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s="102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s="102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s="102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s="102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s="102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s="102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s="102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s="102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s="102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s="102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s="102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s="102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s="102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s="102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s="102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s="102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s="102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s="102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s="102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s="102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s="102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s="102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s="102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s="102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s="102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s="102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s="102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s="102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s="102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s="102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s="102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s="102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s="102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s="102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s="102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s="102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s="102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s="102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s="102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s="102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s="102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s="102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s="102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s="102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s="102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s="102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s="102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s="102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s="102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s="102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s="102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s="102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s="102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s="102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s="102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s="102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s="102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s="102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s="102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s="102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s="102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s="102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s="102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s="102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s="102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s="102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s="102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s="102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s="102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s="102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s="102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s="102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s="102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s="102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s="102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s="102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s="102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s="102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s="102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s="102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s="102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s="102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s="102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s="102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s="102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s="102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s="102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s="102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s="102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s="102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s="102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s="102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s="102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s="102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s="102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s="102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s="102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s="102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s="102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s="102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s="102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s="102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s="102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s="102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s="102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s="102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s="102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s="102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s="102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s="102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s="102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s="102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s="102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s="102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s="102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s="102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s="102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s="102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s="102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s="102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s="102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s="102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s="102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s="102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s="102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s="102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s="102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s="102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s="102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s="102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s="102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s="102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s="102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s="102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s="102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s="102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s="102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s="102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s="102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s="102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s="102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s="102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s="102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s="102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s="102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s="102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s="102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s="102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s="102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s="102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s="102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s="102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s="102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s="102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s="102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s="102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s="102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s="102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s="102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s="102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s="102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s="102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s="102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s="102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s="102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s="102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s="102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s="102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s="102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s="102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s="102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s="102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s="102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s="102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s="102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s="102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s="102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s="102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s="102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s="102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s="102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s="102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s="102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s="102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s="102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s="102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s="102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s="102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s="102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s="102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s="102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s="102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s="102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s="102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s="102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s="102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s="102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s="102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s="102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s="102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s="102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s="102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s="102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s="102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s="102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s="102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s="102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s="102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s="102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s="102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s="102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s="102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s="102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s="102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s="102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s="102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s="102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s="102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s="102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s="102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s="102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s="102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s="102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s="102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s="102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s="102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s="102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s="102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s="102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s="102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s="102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s="102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s="102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s="102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s="102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s="102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s="102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s="102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s="102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s="102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s="102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s="102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s="102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s="102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s="102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s="102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s="102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s="102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s="102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s="102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s="102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s="102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s="102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s="102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s="102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s="102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s="102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s="102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s="102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s="102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s="102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s="102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s="102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s="102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s="102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s="102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s="102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s="102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s="102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s="102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s="102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s="102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s="102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s="102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s="102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s="102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s="102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s="102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s="102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s="102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s="102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s="102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s="102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s="102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s="102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s="102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s="102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s="102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s="102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s="102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s="102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s="102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s="102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s="102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s="102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s="102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s="102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s="102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s="102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s="102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s="102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s="102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s="102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s="102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s="102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s="102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s="102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s="102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s="102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s="102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s="102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s="102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s="102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s="102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s="102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s="102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s="102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s="102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s="102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s="102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s="102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s="102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s="102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s="102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s="102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s="102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s="102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s="102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s="102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s="102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s="102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s="102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s="102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s="102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s="102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s="102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s="102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s="102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s="102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s="102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s="102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s="102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s="102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s="102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s="102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s="102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s="102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s="102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s="102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s="102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s="102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s="102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s="102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s="102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s="102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s="102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s="102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s="102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s="102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s="102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s="102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s="102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s="102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s="102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s="102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s="102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s="102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s="102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s="102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s="102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s="102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s="102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s="102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s="102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s="102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s="102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s="102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s="102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s="102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s="102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s="102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s="102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s="102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s="102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s="102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s="102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s="102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s="102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s="102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s="102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s="102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s="102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s="102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s="102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s="102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s="102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s="102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s="102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s="102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s="102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s="102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s="102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s="102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s="102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s="102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s="102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s="102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s="102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s="102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s="102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s="102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s="102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s="102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s="102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s="102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s="102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s="102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s="102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s="102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s="102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s="102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s="102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s="102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s="102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s="102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s="102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s="102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s="102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s="102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s="102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s="102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s="102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s="102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s="102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s="102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s="102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s="102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s="102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s="102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s="102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s="102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s="102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s="102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s="102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s="102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s="102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s="102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s="102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s="102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s="102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s="102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s="102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s="102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s="102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s="102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s="102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s="102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s="102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s="102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s="102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s="102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s="102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s="102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s="102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s="102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s="102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s="102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s="102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s="102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s="102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s="102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s="102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s="102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s="102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s="102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s="102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s="102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s="102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s="102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s="102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s="102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s="102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s="102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s="102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s="102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s="102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s="102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s="102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s="102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s="102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s="102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s="102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s="102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s="102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s="102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s="102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s="102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s="102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s="102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s="102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s="102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s="102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s="102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s="102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s="102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s="102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s="102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s="102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s="102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s="102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s="102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s="102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s="102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s="102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s="102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s="102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s="102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s="102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s="102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s="102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s="102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s="102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s="102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s="102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s="102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s="102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s="102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s="102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s="102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s="102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s="102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s="102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s="102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s="102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s="102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s="102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s="102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s="102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s="102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s="102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s="102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s="102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s="102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s="102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s="102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s="102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s="102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s="102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s="102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s="102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s="102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s="102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s="102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s="102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s="102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s="102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s="102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s="102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s="102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s="102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s="102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s="102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s="102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s="102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s="102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s="102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s="102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s="102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s="102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s="102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s="102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s="102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s="102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s="102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s="102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s="102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s="102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s="102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s="102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s="102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s="102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s="102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s="102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s="102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s="102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s="102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s="102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</sheetData>
  <mergeCells count="20">
    <mergeCell ref="B3:B6"/>
    <mergeCell ref="C3:C6"/>
    <mergeCell ref="D3:D6"/>
    <mergeCell ref="H682:K682"/>
    <mergeCell ref="G3:M3"/>
    <mergeCell ref="I5:I6"/>
    <mergeCell ref="H5:H6"/>
    <mergeCell ref="H4:L4"/>
    <mergeCell ref="G4:G6"/>
    <mergeCell ref="J5:J6"/>
    <mergeCell ref="A349:A352"/>
    <mergeCell ref="F3:F6"/>
    <mergeCell ref="E1:K1"/>
    <mergeCell ref="K2:Q2"/>
    <mergeCell ref="B2:J2"/>
    <mergeCell ref="L5:L6"/>
    <mergeCell ref="M4:M6"/>
    <mergeCell ref="K5:K6"/>
    <mergeCell ref="E3:E6"/>
    <mergeCell ref="A3:A6"/>
  </mergeCells>
  <printOptions/>
  <pageMargins left="0.1968503937007874" right="0.1968503937007874" top="0.39" bottom="0.5118110236220472" header="0.15748031496062992" footer="0.2755905511811024"/>
  <pageSetup horizontalDpi="600" verticalDpi="600" orientation="landscape" paperSize="9" scale="94" r:id="rId1"/>
  <headerFooter alignWithMargins="0">
    <oddFooter>&amp;CStrona &amp;P</oddFooter>
  </headerFooter>
  <rowBreaks count="12" manualBreakCount="12">
    <brk id="34" max="12" man="1"/>
    <brk id="59" max="12" man="1"/>
    <brk id="91" max="12" man="1"/>
    <brk id="177" max="12" man="1"/>
    <brk id="202" max="12" man="1"/>
    <brk id="224" max="12" man="1"/>
    <brk id="252" max="12" man="1"/>
    <brk id="379" max="12" man="1"/>
    <brk id="408" max="12" man="1"/>
    <brk id="549" max="12" man="1"/>
    <brk id="641" max="12" man="1"/>
    <brk id="67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10">
      <selection activeCell="N8" sqref="N8:N10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48"/>
      <c r="J2" s="831" t="s">
        <v>154</v>
      </c>
      <c r="K2" s="831"/>
      <c r="L2" s="831"/>
      <c r="M2" s="831"/>
      <c r="N2" s="831"/>
      <c r="O2" s="831"/>
      <c r="P2" s="831"/>
    </row>
    <row r="3" spans="1:16" ht="27" customHeight="1">
      <c r="A3" s="832" t="s">
        <v>848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</row>
    <row r="4" spans="1:16" ht="24.75" customHeight="1">
      <c r="A4" s="817" t="s">
        <v>427</v>
      </c>
      <c r="B4" s="824" t="s">
        <v>369</v>
      </c>
      <c r="C4" s="824" t="s">
        <v>370</v>
      </c>
      <c r="D4" s="824" t="s">
        <v>785</v>
      </c>
      <c r="E4" s="817" t="s">
        <v>528</v>
      </c>
      <c r="F4" s="817" t="s">
        <v>155</v>
      </c>
      <c r="G4" s="812" t="s">
        <v>433</v>
      </c>
      <c r="H4" s="813"/>
      <c r="I4" s="813"/>
      <c r="J4" s="813"/>
      <c r="K4" s="813"/>
      <c r="L4" s="813"/>
      <c r="M4" s="813"/>
      <c r="N4" s="813"/>
      <c r="O4" s="814"/>
      <c r="P4" s="817" t="s">
        <v>156</v>
      </c>
    </row>
    <row r="5" spans="1:16" ht="22.5" customHeight="1">
      <c r="A5" s="818"/>
      <c r="B5" s="825"/>
      <c r="C5" s="825"/>
      <c r="D5" s="825"/>
      <c r="E5" s="818"/>
      <c r="F5" s="818"/>
      <c r="G5" s="817" t="s">
        <v>843</v>
      </c>
      <c r="H5" s="812" t="s">
        <v>159</v>
      </c>
      <c r="I5" s="813"/>
      <c r="J5" s="813"/>
      <c r="K5" s="813"/>
      <c r="L5" s="813"/>
      <c r="M5" s="814"/>
      <c r="N5" s="824">
        <v>2009</v>
      </c>
      <c r="O5" s="824">
        <v>2010</v>
      </c>
      <c r="P5" s="818"/>
    </row>
    <row r="6" spans="1:16" ht="58.5" customHeight="1">
      <c r="A6" s="819"/>
      <c r="B6" s="826"/>
      <c r="C6" s="826"/>
      <c r="D6" s="826"/>
      <c r="E6" s="819"/>
      <c r="F6" s="819"/>
      <c r="G6" s="819"/>
      <c r="H6" s="188" t="s">
        <v>158</v>
      </c>
      <c r="I6" s="188" t="s">
        <v>529</v>
      </c>
      <c r="J6" s="188" t="s">
        <v>157</v>
      </c>
      <c r="K6" s="829" t="s">
        <v>620</v>
      </c>
      <c r="L6" s="830"/>
      <c r="M6" s="188" t="s">
        <v>160</v>
      </c>
      <c r="N6" s="826"/>
      <c r="O6" s="826"/>
      <c r="P6" s="819"/>
    </row>
    <row r="7" spans="1:16" ht="12.75">
      <c r="A7" s="8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8</v>
      </c>
      <c r="J7" s="77">
        <v>9</v>
      </c>
      <c r="K7" s="827">
        <v>10</v>
      </c>
      <c r="L7" s="828"/>
      <c r="M7" s="77">
        <v>11</v>
      </c>
      <c r="N7" s="77">
        <v>12</v>
      </c>
      <c r="O7" s="77">
        <v>13</v>
      </c>
      <c r="P7" s="77">
        <v>14</v>
      </c>
    </row>
    <row r="8" spans="1:16" ht="12" customHeight="1">
      <c r="A8" s="763" t="s">
        <v>438</v>
      </c>
      <c r="B8" s="752">
        <v>600</v>
      </c>
      <c r="C8" s="752">
        <v>60014</v>
      </c>
      <c r="D8" s="767">
        <v>6050</v>
      </c>
      <c r="E8" s="764" t="s">
        <v>844</v>
      </c>
      <c r="F8" s="770">
        <v>143838</v>
      </c>
      <c r="G8" s="770">
        <f>H8+J8+L8+M8</f>
        <v>88938</v>
      </c>
      <c r="H8" s="770">
        <v>88938</v>
      </c>
      <c r="I8" s="186">
        <v>0</v>
      </c>
      <c r="J8" s="770"/>
      <c r="K8" s="193" t="s">
        <v>389</v>
      </c>
      <c r="L8" s="185"/>
      <c r="M8" s="770"/>
      <c r="N8" s="770"/>
      <c r="O8" s="770"/>
      <c r="P8" s="760" t="s">
        <v>527</v>
      </c>
    </row>
    <row r="9" spans="1:16" ht="13.5" customHeight="1">
      <c r="A9" s="820"/>
      <c r="B9" s="820"/>
      <c r="C9" s="820"/>
      <c r="D9" s="768"/>
      <c r="E9" s="822"/>
      <c r="F9" s="820"/>
      <c r="G9" s="820"/>
      <c r="H9" s="820"/>
      <c r="I9" s="186"/>
      <c r="J9" s="771"/>
      <c r="K9" s="193" t="s">
        <v>391</v>
      </c>
      <c r="L9" s="185"/>
      <c r="M9" s="771"/>
      <c r="N9" s="771"/>
      <c r="O9" s="771"/>
      <c r="P9" s="761"/>
    </row>
    <row r="10" spans="1:16" ht="13.5" customHeight="1">
      <c r="A10" s="821"/>
      <c r="B10" s="821"/>
      <c r="C10" s="821"/>
      <c r="D10" s="769"/>
      <c r="E10" s="823"/>
      <c r="F10" s="821"/>
      <c r="G10" s="821"/>
      <c r="H10" s="821"/>
      <c r="I10" s="186"/>
      <c r="J10" s="772"/>
      <c r="K10" s="193" t="s">
        <v>393</v>
      </c>
      <c r="L10" s="185"/>
      <c r="M10" s="772"/>
      <c r="N10" s="772"/>
      <c r="O10" s="772"/>
      <c r="P10" s="762"/>
    </row>
    <row r="11" spans="1:16" ht="14.25" customHeight="1">
      <c r="A11" s="763" t="s">
        <v>439</v>
      </c>
      <c r="B11" s="752">
        <v>600</v>
      </c>
      <c r="C11" s="752">
        <v>60014</v>
      </c>
      <c r="D11" s="435">
        <v>6050</v>
      </c>
      <c r="E11" s="764" t="s">
        <v>0</v>
      </c>
      <c r="F11" s="770">
        <v>2193508</v>
      </c>
      <c r="G11" s="770">
        <f>J11+L12+M11</f>
        <v>62354</v>
      </c>
      <c r="H11" s="770"/>
      <c r="I11" s="111">
        <v>0</v>
      </c>
      <c r="J11" s="770">
        <v>33482</v>
      </c>
      <c r="K11" s="193" t="s">
        <v>389</v>
      </c>
      <c r="L11" s="185"/>
      <c r="M11" s="770"/>
      <c r="N11" s="770">
        <v>807308</v>
      </c>
      <c r="O11" s="770">
        <v>1180470</v>
      </c>
      <c r="P11" s="760" t="s">
        <v>527</v>
      </c>
    </row>
    <row r="12" spans="1:16" ht="13.5" customHeight="1">
      <c r="A12" s="750"/>
      <c r="B12" s="753"/>
      <c r="C12" s="753"/>
      <c r="D12" s="436">
        <v>6058</v>
      </c>
      <c r="E12" s="765"/>
      <c r="F12" s="771"/>
      <c r="G12" s="771"/>
      <c r="H12" s="771"/>
      <c r="I12" s="111"/>
      <c r="J12" s="771"/>
      <c r="K12" s="193" t="s">
        <v>391</v>
      </c>
      <c r="L12" s="185">
        <v>28872</v>
      </c>
      <c r="M12" s="771"/>
      <c r="N12" s="771"/>
      <c r="O12" s="771"/>
      <c r="P12" s="761"/>
    </row>
    <row r="13" spans="1:16" ht="14.25" customHeight="1">
      <c r="A13" s="751"/>
      <c r="B13" s="754"/>
      <c r="C13" s="754"/>
      <c r="D13" s="437">
        <v>6059</v>
      </c>
      <c r="E13" s="766"/>
      <c r="F13" s="772"/>
      <c r="G13" s="772"/>
      <c r="H13" s="772"/>
      <c r="I13" s="111"/>
      <c r="J13" s="772"/>
      <c r="K13" s="193" t="s">
        <v>393</v>
      </c>
      <c r="L13" s="185"/>
      <c r="M13" s="772"/>
      <c r="N13" s="772"/>
      <c r="O13" s="772"/>
      <c r="P13" s="762"/>
    </row>
    <row r="14" spans="1:16" ht="13.5" customHeight="1">
      <c r="A14" s="763" t="s">
        <v>441</v>
      </c>
      <c r="B14" s="752">
        <v>600</v>
      </c>
      <c r="C14" s="752">
        <v>60014</v>
      </c>
      <c r="D14" s="435">
        <v>6050</v>
      </c>
      <c r="E14" s="764" t="s">
        <v>849</v>
      </c>
      <c r="F14" s="770">
        <v>2166480</v>
      </c>
      <c r="G14" s="770">
        <f>J14+L15+M14</f>
        <v>153000</v>
      </c>
      <c r="H14" s="770"/>
      <c r="I14" s="111"/>
      <c r="J14" s="770">
        <v>76500</v>
      </c>
      <c r="K14" s="193" t="s">
        <v>389</v>
      </c>
      <c r="L14" s="185"/>
      <c r="M14" s="770"/>
      <c r="N14" s="770">
        <v>1360000</v>
      </c>
      <c r="O14" s="770">
        <v>612000</v>
      </c>
      <c r="P14" s="760" t="s">
        <v>527</v>
      </c>
    </row>
    <row r="15" spans="1:16" ht="12.75" customHeight="1">
      <c r="A15" s="750"/>
      <c r="B15" s="753"/>
      <c r="C15" s="753"/>
      <c r="D15" s="436">
        <v>6058</v>
      </c>
      <c r="E15" s="765"/>
      <c r="F15" s="771"/>
      <c r="G15" s="771"/>
      <c r="H15" s="771"/>
      <c r="I15" s="111"/>
      <c r="J15" s="771"/>
      <c r="K15" s="193" t="s">
        <v>391</v>
      </c>
      <c r="L15" s="185">
        <v>76500</v>
      </c>
      <c r="M15" s="771"/>
      <c r="N15" s="771"/>
      <c r="O15" s="771"/>
      <c r="P15" s="761"/>
    </row>
    <row r="16" spans="1:16" ht="16.5" customHeight="1">
      <c r="A16" s="751"/>
      <c r="B16" s="754"/>
      <c r="C16" s="754"/>
      <c r="D16" s="437">
        <v>6059</v>
      </c>
      <c r="E16" s="766"/>
      <c r="F16" s="772"/>
      <c r="G16" s="772"/>
      <c r="H16" s="772"/>
      <c r="I16" s="111"/>
      <c r="J16" s="772"/>
      <c r="K16" s="194" t="s">
        <v>393</v>
      </c>
      <c r="L16" s="185"/>
      <c r="M16" s="772"/>
      <c r="N16" s="772"/>
      <c r="O16" s="772"/>
      <c r="P16" s="762"/>
    </row>
    <row r="17" spans="1:16" ht="15" customHeight="1">
      <c r="A17" s="763" t="s">
        <v>443</v>
      </c>
      <c r="B17" s="752">
        <v>600</v>
      </c>
      <c r="C17" s="752">
        <v>60014</v>
      </c>
      <c r="D17" s="435">
        <v>6050</v>
      </c>
      <c r="E17" s="764" t="s">
        <v>850</v>
      </c>
      <c r="F17" s="770">
        <v>5200000</v>
      </c>
      <c r="G17" s="770">
        <f>J17+L18+M17</f>
        <v>512070</v>
      </c>
      <c r="H17" s="770">
        <v>0</v>
      </c>
      <c r="I17" s="111"/>
      <c r="J17" s="770">
        <v>256035</v>
      </c>
      <c r="K17" s="195" t="s">
        <v>389</v>
      </c>
      <c r="L17" s="185"/>
      <c r="M17" s="770"/>
      <c r="N17" s="770">
        <v>2560350</v>
      </c>
      <c r="O17" s="770">
        <v>2048280</v>
      </c>
      <c r="P17" s="760" t="s">
        <v>527</v>
      </c>
    </row>
    <row r="18" spans="1:16" ht="13.5" customHeight="1">
      <c r="A18" s="750"/>
      <c r="B18" s="753"/>
      <c r="C18" s="753"/>
      <c r="D18" s="436">
        <v>6058</v>
      </c>
      <c r="E18" s="765"/>
      <c r="F18" s="771"/>
      <c r="G18" s="771"/>
      <c r="H18" s="771"/>
      <c r="I18" s="111"/>
      <c r="J18" s="771"/>
      <c r="K18" s="194" t="s">
        <v>391</v>
      </c>
      <c r="L18" s="185">
        <v>256035</v>
      </c>
      <c r="M18" s="771"/>
      <c r="N18" s="771"/>
      <c r="O18" s="771"/>
      <c r="P18" s="761"/>
    </row>
    <row r="19" spans="1:16" ht="15.75" customHeight="1">
      <c r="A19" s="751"/>
      <c r="B19" s="754"/>
      <c r="C19" s="754"/>
      <c r="D19" s="437">
        <v>6059</v>
      </c>
      <c r="E19" s="766"/>
      <c r="F19" s="772"/>
      <c r="G19" s="772"/>
      <c r="H19" s="772"/>
      <c r="I19" s="111"/>
      <c r="J19" s="772"/>
      <c r="K19" s="194" t="s">
        <v>393</v>
      </c>
      <c r="L19" s="185"/>
      <c r="M19" s="772"/>
      <c r="N19" s="772"/>
      <c r="O19" s="772"/>
      <c r="P19" s="762"/>
    </row>
    <row r="20" spans="1:16" ht="14.25" customHeight="1">
      <c r="A20" s="763">
        <v>5</v>
      </c>
      <c r="B20" s="752">
        <v>851</v>
      </c>
      <c r="C20" s="752">
        <v>85111</v>
      </c>
      <c r="D20" s="436">
        <v>6050</v>
      </c>
      <c r="E20" s="764" t="s">
        <v>851</v>
      </c>
      <c r="F20" s="770">
        <v>4167072</v>
      </c>
      <c r="G20" s="770">
        <f>H20+J20+L21+M20+M22</f>
        <v>250000</v>
      </c>
      <c r="H20" s="770"/>
      <c r="I20" s="111"/>
      <c r="J20" s="770">
        <v>250000</v>
      </c>
      <c r="K20" s="194"/>
      <c r="L20" s="185"/>
      <c r="M20" s="770"/>
      <c r="N20" s="770">
        <v>1067871</v>
      </c>
      <c r="O20" s="770">
        <v>2849211</v>
      </c>
      <c r="P20" s="755" t="s">
        <v>530</v>
      </c>
    </row>
    <row r="21" spans="1:16" ht="12" customHeight="1">
      <c r="A21" s="750"/>
      <c r="B21" s="753"/>
      <c r="C21" s="753"/>
      <c r="D21" s="436">
        <v>6058</v>
      </c>
      <c r="E21" s="765"/>
      <c r="F21" s="771"/>
      <c r="G21" s="771"/>
      <c r="H21" s="771"/>
      <c r="I21" s="111"/>
      <c r="J21" s="771"/>
      <c r="K21" s="194"/>
      <c r="L21" s="185"/>
      <c r="M21" s="771"/>
      <c r="N21" s="771"/>
      <c r="O21" s="771"/>
      <c r="P21" s="756"/>
    </row>
    <row r="22" spans="1:16" ht="12" customHeight="1">
      <c r="A22" s="751"/>
      <c r="B22" s="754"/>
      <c r="C22" s="754"/>
      <c r="D22" s="436">
        <v>6059</v>
      </c>
      <c r="E22" s="766"/>
      <c r="F22" s="772"/>
      <c r="G22" s="772"/>
      <c r="H22" s="772"/>
      <c r="I22" s="111"/>
      <c r="J22" s="772"/>
      <c r="K22" s="194"/>
      <c r="L22" s="185"/>
      <c r="M22" s="772"/>
      <c r="N22" s="772"/>
      <c r="O22" s="772"/>
      <c r="P22" s="757"/>
    </row>
    <row r="23" spans="1:17" ht="13.5" customHeight="1">
      <c r="A23" s="763" t="s">
        <v>471</v>
      </c>
      <c r="B23" s="752">
        <v>851</v>
      </c>
      <c r="C23" s="752">
        <v>85111</v>
      </c>
      <c r="D23" s="433">
        <v>6050</v>
      </c>
      <c r="E23" s="764" t="s">
        <v>852</v>
      </c>
      <c r="F23" s="770">
        <v>8334350</v>
      </c>
      <c r="G23" s="770">
        <f>H23+I23+L23+J23+M23+L24+L25</f>
        <v>1671320</v>
      </c>
      <c r="H23" s="770">
        <v>895236</v>
      </c>
      <c r="I23" s="112">
        <v>0</v>
      </c>
      <c r="J23" s="770"/>
      <c r="K23" s="195" t="s">
        <v>389</v>
      </c>
      <c r="L23" s="187">
        <v>86476</v>
      </c>
      <c r="M23" s="770">
        <v>254895</v>
      </c>
      <c r="N23" s="770"/>
      <c r="O23" s="770"/>
      <c r="P23" s="755" t="s">
        <v>530</v>
      </c>
      <c r="Q23" s="74"/>
    </row>
    <row r="24" spans="1:17" ht="13.5" customHeight="1">
      <c r="A24" s="750"/>
      <c r="B24" s="753"/>
      <c r="C24" s="753"/>
      <c r="D24" s="431">
        <v>6058</v>
      </c>
      <c r="E24" s="765"/>
      <c r="F24" s="771"/>
      <c r="G24" s="771"/>
      <c r="H24" s="771"/>
      <c r="I24" s="112"/>
      <c r="J24" s="771"/>
      <c r="K24" s="194" t="s">
        <v>391</v>
      </c>
      <c r="L24" s="187">
        <v>319466</v>
      </c>
      <c r="M24" s="771"/>
      <c r="N24" s="771"/>
      <c r="O24" s="771"/>
      <c r="P24" s="756"/>
      <c r="Q24" s="74"/>
    </row>
    <row r="25" spans="1:17" ht="12" customHeight="1">
      <c r="A25" s="751"/>
      <c r="B25" s="754"/>
      <c r="C25" s="754"/>
      <c r="D25" s="432">
        <v>6059</v>
      </c>
      <c r="E25" s="766"/>
      <c r="F25" s="772"/>
      <c r="G25" s="772"/>
      <c r="H25" s="772"/>
      <c r="I25" s="112"/>
      <c r="J25" s="772"/>
      <c r="K25" s="196" t="s">
        <v>393</v>
      </c>
      <c r="L25" s="187">
        <v>115247</v>
      </c>
      <c r="M25" s="772"/>
      <c r="N25" s="772"/>
      <c r="O25" s="772"/>
      <c r="P25" s="757"/>
      <c r="Q25" s="74"/>
    </row>
    <row r="26" spans="1:16" ht="26.25" customHeight="1">
      <c r="A26" s="812" t="s">
        <v>531</v>
      </c>
      <c r="B26" s="813"/>
      <c r="C26" s="813"/>
      <c r="D26" s="813"/>
      <c r="E26" s="814"/>
      <c r="F26" s="189">
        <f>F8+F11+F14+F17+F20+F23</f>
        <v>22205248</v>
      </c>
      <c r="G26" s="189">
        <f>G8+G11+G14+G17+G20+G23</f>
        <v>2737682</v>
      </c>
      <c r="H26" s="189">
        <f>H8+H23</f>
        <v>984174</v>
      </c>
      <c r="I26" s="189">
        <f>I8+I11+I14+I17+I20+I23</f>
        <v>0</v>
      </c>
      <c r="J26" s="189">
        <f>J11+J14+J17+J20</f>
        <v>616017</v>
      </c>
      <c r="K26" s="810">
        <f>L12+L15+L18+L23+L24+L25</f>
        <v>882596</v>
      </c>
      <c r="L26" s="811"/>
      <c r="M26" s="189">
        <f>M11+M14+M17+M20+M23</f>
        <v>254895</v>
      </c>
      <c r="N26" s="189">
        <f>N11+N14+N17+N20+N23</f>
        <v>5795529</v>
      </c>
      <c r="O26" s="189">
        <f>O11+O14+O17+O20+O23</f>
        <v>6689961</v>
      </c>
      <c r="P26" s="189" t="s">
        <v>326</v>
      </c>
    </row>
    <row r="27" spans="1:15" ht="16.5" customHeight="1">
      <c r="A27" s="815" t="s">
        <v>162</v>
      </c>
      <c r="B27" s="815"/>
      <c r="C27" s="815"/>
      <c r="D27" s="815"/>
      <c r="E27" s="815"/>
      <c r="F27" s="815"/>
      <c r="G27" s="815"/>
      <c r="H27" s="78"/>
      <c r="I27" s="78"/>
      <c r="J27" s="78"/>
      <c r="K27" s="78"/>
      <c r="L27" s="78"/>
      <c r="M27" s="78"/>
      <c r="N27" s="78"/>
      <c r="O27" s="78"/>
    </row>
    <row r="28" spans="1:15" ht="12.75">
      <c r="A28" s="759" t="s">
        <v>163</v>
      </c>
      <c r="B28" s="759"/>
      <c r="C28" s="759"/>
      <c r="D28" s="759"/>
      <c r="E28" s="759"/>
      <c r="F28" s="759"/>
      <c r="G28" s="759"/>
      <c r="H28" s="78"/>
      <c r="I28" s="78"/>
      <c r="J28" s="816" t="s">
        <v>780</v>
      </c>
      <c r="K28" s="816"/>
      <c r="L28" s="816"/>
      <c r="M28" s="816"/>
      <c r="N28" s="816"/>
      <c r="O28" s="816"/>
    </row>
    <row r="29" spans="1:15" ht="12.75" customHeight="1">
      <c r="A29" s="758" t="s">
        <v>891</v>
      </c>
      <c r="B29" s="758"/>
      <c r="C29" s="758"/>
      <c r="D29" s="758"/>
      <c r="E29" s="758"/>
      <c r="F29" s="758"/>
      <c r="G29" s="758"/>
      <c r="H29" s="758"/>
      <c r="I29" s="758"/>
      <c r="J29" s="758"/>
      <c r="K29" s="758"/>
      <c r="L29" s="78"/>
      <c r="M29" s="78"/>
      <c r="N29" s="78"/>
      <c r="O29" s="78"/>
    </row>
    <row r="30" spans="1:15" ht="10.5" customHeight="1">
      <c r="A30" s="759" t="s">
        <v>165</v>
      </c>
      <c r="B30" s="759"/>
      <c r="C30" s="759"/>
      <c r="D30" s="759"/>
      <c r="E30" s="78"/>
      <c r="F30" s="78"/>
      <c r="G30" s="78"/>
      <c r="H30" s="78"/>
      <c r="I30" s="78"/>
      <c r="J30" s="78"/>
      <c r="K30" s="78"/>
      <c r="L30" s="78"/>
      <c r="M30" s="78"/>
      <c r="N30" s="773" t="s">
        <v>825</v>
      </c>
      <c r="O30" s="773"/>
    </row>
    <row r="31" spans="2:15" ht="12.7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12" customHeight="1"/>
    <row r="33" ht="12.75" hidden="1"/>
    <row r="34" ht="18" customHeight="1"/>
  </sheetData>
  <mergeCells count="97">
    <mergeCell ref="E20:E22"/>
    <mergeCell ref="H20:H22"/>
    <mergeCell ref="J20:J22"/>
    <mergeCell ref="F14:F16"/>
    <mergeCell ref="G14:G16"/>
    <mergeCell ref="E17:E19"/>
    <mergeCell ref="H14:H16"/>
    <mergeCell ref="J14:J16"/>
    <mergeCell ref="G20:G22"/>
    <mergeCell ref="F20:F22"/>
    <mergeCell ref="A23:A25"/>
    <mergeCell ref="B23:B25"/>
    <mergeCell ref="C23:C25"/>
    <mergeCell ref="A14:A16"/>
    <mergeCell ref="C14:C16"/>
    <mergeCell ref="B14:B16"/>
    <mergeCell ref="C20:C22"/>
    <mergeCell ref="A20:A22"/>
    <mergeCell ref="B20:B22"/>
    <mergeCell ref="J2:P2"/>
    <mergeCell ref="O8:O10"/>
    <mergeCell ref="P8:P10"/>
    <mergeCell ref="A3:P3"/>
    <mergeCell ref="J8:J10"/>
    <mergeCell ref="G4:O4"/>
    <mergeCell ref="N5:N6"/>
    <mergeCell ref="O5:O6"/>
    <mergeCell ref="B4:B6"/>
    <mergeCell ref="C4:C6"/>
    <mergeCell ref="J11:J13"/>
    <mergeCell ref="M11:M13"/>
    <mergeCell ref="M14:M16"/>
    <mergeCell ref="H17:H19"/>
    <mergeCell ref="B8:B10"/>
    <mergeCell ref="N8:N10"/>
    <mergeCell ref="M8:M10"/>
    <mergeCell ref="D4:D6"/>
    <mergeCell ref="C8:C10"/>
    <mergeCell ref="H8:H10"/>
    <mergeCell ref="K7:L7"/>
    <mergeCell ref="K6:L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A4:A6"/>
    <mergeCell ref="A8:A10"/>
    <mergeCell ref="P4:P6"/>
    <mergeCell ref="H5:M5"/>
    <mergeCell ref="F4:F6"/>
    <mergeCell ref="E4:E6"/>
    <mergeCell ref="G5:G6"/>
    <mergeCell ref="F8:F10"/>
    <mergeCell ref="G8:G10"/>
    <mergeCell ref="E8:E10"/>
    <mergeCell ref="A29:K29"/>
    <mergeCell ref="K26:L26"/>
    <mergeCell ref="A26:E26"/>
    <mergeCell ref="A27:G27"/>
    <mergeCell ref="A28:G28"/>
    <mergeCell ref="J28:O28"/>
    <mergeCell ref="M23:M25"/>
    <mergeCell ref="J23:J25"/>
    <mergeCell ref="G23:G25"/>
    <mergeCell ref="P17:P19"/>
    <mergeCell ref="N23:N25"/>
    <mergeCell ref="O23:O25"/>
    <mergeCell ref="P23:P25"/>
    <mergeCell ref="H23:H25"/>
    <mergeCell ref="J17:J19"/>
    <mergeCell ref="P20:P22"/>
    <mergeCell ref="O14:O16"/>
    <mergeCell ref="A30:D30"/>
    <mergeCell ref="P14:P16"/>
    <mergeCell ref="A17:A19"/>
    <mergeCell ref="B17:B19"/>
    <mergeCell ref="C17:C19"/>
    <mergeCell ref="F17:F19"/>
    <mergeCell ref="G17:G19"/>
    <mergeCell ref="E23:E25"/>
    <mergeCell ref="F23:F25"/>
    <mergeCell ref="N30:O30"/>
    <mergeCell ref="D8:D10"/>
    <mergeCell ref="M20:M22"/>
    <mergeCell ref="N20:N22"/>
    <mergeCell ref="O20:O22"/>
    <mergeCell ref="E14:E16"/>
    <mergeCell ref="O17:O19"/>
    <mergeCell ref="N17:N19"/>
    <mergeCell ref="M17:M19"/>
    <mergeCell ref="N14:N1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B1">
      <selection activeCell="L22" sqref="L2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2" spans="6:14" ht="17.25" customHeight="1">
      <c r="F2" s="48"/>
      <c r="J2" s="831" t="s">
        <v>83</v>
      </c>
      <c r="K2" s="831"/>
      <c r="L2" s="831"/>
      <c r="M2" s="831"/>
      <c r="N2" s="831"/>
    </row>
    <row r="3" spans="1:14" ht="27" customHeight="1">
      <c r="A3" s="832" t="s">
        <v>854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</row>
    <row r="4" spans="1:14" ht="18" customHeight="1">
      <c r="A4" s="844" t="s">
        <v>427</v>
      </c>
      <c r="B4" s="841" t="s">
        <v>369</v>
      </c>
      <c r="C4" s="841" t="s">
        <v>370</v>
      </c>
      <c r="D4" s="849" t="s">
        <v>785</v>
      </c>
      <c r="E4" s="843" t="s">
        <v>864</v>
      </c>
      <c r="F4" s="843" t="s">
        <v>155</v>
      </c>
      <c r="G4" s="842" t="s">
        <v>433</v>
      </c>
      <c r="H4" s="842"/>
      <c r="I4" s="842"/>
      <c r="J4" s="842"/>
      <c r="K4" s="842"/>
      <c r="L4" s="842"/>
      <c r="M4" s="842"/>
      <c r="N4" s="844" t="s">
        <v>156</v>
      </c>
    </row>
    <row r="5" spans="1:14" ht="15.75" customHeight="1">
      <c r="A5" s="848"/>
      <c r="B5" s="841"/>
      <c r="C5" s="841"/>
      <c r="D5" s="850"/>
      <c r="E5" s="843"/>
      <c r="F5" s="843"/>
      <c r="G5" s="844" t="s">
        <v>843</v>
      </c>
      <c r="H5" s="838" t="s">
        <v>159</v>
      </c>
      <c r="I5" s="839"/>
      <c r="J5" s="839"/>
      <c r="K5" s="839"/>
      <c r="L5" s="839"/>
      <c r="M5" s="840"/>
      <c r="N5" s="848"/>
    </row>
    <row r="6" spans="1:14" ht="53.25" customHeight="1">
      <c r="A6" s="845"/>
      <c r="B6" s="841"/>
      <c r="C6" s="841"/>
      <c r="D6" s="851"/>
      <c r="E6" s="843"/>
      <c r="F6" s="843"/>
      <c r="G6" s="845"/>
      <c r="H6" s="190" t="s">
        <v>158</v>
      </c>
      <c r="I6" s="190" t="s">
        <v>529</v>
      </c>
      <c r="J6" s="190" t="s">
        <v>157</v>
      </c>
      <c r="K6" s="846" t="s">
        <v>620</v>
      </c>
      <c r="L6" s="847"/>
      <c r="M6" s="190" t="s">
        <v>160</v>
      </c>
      <c r="N6" s="845"/>
    </row>
    <row r="7" spans="1:14" ht="12.7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8</v>
      </c>
      <c r="J7" s="253">
        <v>9</v>
      </c>
      <c r="K7" s="852">
        <v>10</v>
      </c>
      <c r="L7" s="853"/>
      <c r="M7" s="253">
        <v>11</v>
      </c>
      <c r="N7" s="253">
        <v>12</v>
      </c>
    </row>
    <row r="8" spans="1:14" ht="12.75" customHeight="1">
      <c r="A8" s="835" t="s">
        <v>438</v>
      </c>
      <c r="B8" s="752">
        <v>600</v>
      </c>
      <c r="C8" s="752">
        <v>60014</v>
      </c>
      <c r="D8" s="752">
        <v>6050</v>
      </c>
      <c r="E8" s="760" t="s">
        <v>845</v>
      </c>
      <c r="F8" s="770">
        <f>G8</f>
        <v>50000</v>
      </c>
      <c r="G8" s="770">
        <f>M8+L8+L9+L10+J8+H8</f>
        <v>50000</v>
      </c>
      <c r="H8" s="770">
        <v>25000</v>
      </c>
      <c r="I8" s="111">
        <v>0</v>
      </c>
      <c r="J8" s="770">
        <v>0</v>
      </c>
      <c r="K8" s="192" t="s">
        <v>389</v>
      </c>
      <c r="L8" s="185">
        <v>0</v>
      </c>
      <c r="M8" s="770">
        <v>0</v>
      </c>
      <c r="N8" s="760" t="s">
        <v>527</v>
      </c>
    </row>
    <row r="9" spans="1:14" ht="13.5" customHeight="1">
      <c r="A9" s="836"/>
      <c r="B9" s="753"/>
      <c r="C9" s="753"/>
      <c r="D9" s="753"/>
      <c r="E9" s="761"/>
      <c r="F9" s="771"/>
      <c r="G9" s="771"/>
      <c r="H9" s="771"/>
      <c r="I9" s="111"/>
      <c r="J9" s="771"/>
      <c r="K9" s="192" t="s">
        <v>391</v>
      </c>
      <c r="L9" s="185">
        <v>25000</v>
      </c>
      <c r="M9" s="771"/>
      <c r="N9" s="761"/>
    </row>
    <row r="10" spans="1:14" ht="15" customHeight="1">
      <c r="A10" s="837"/>
      <c r="B10" s="754"/>
      <c r="C10" s="754"/>
      <c r="D10" s="754"/>
      <c r="E10" s="762"/>
      <c r="F10" s="772"/>
      <c r="G10" s="772"/>
      <c r="H10" s="772"/>
      <c r="I10" s="111"/>
      <c r="J10" s="772"/>
      <c r="K10" s="192" t="s">
        <v>393</v>
      </c>
      <c r="L10" s="185">
        <v>0</v>
      </c>
      <c r="M10" s="772"/>
      <c r="N10" s="762"/>
    </row>
    <row r="11" spans="1:14" ht="15" customHeight="1">
      <c r="A11" s="835" t="s">
        <v>439</v>
      </c>
      <c r="B11" s="752">
        <v>600</v>
      </c>
      <c r="C11" s="752">
        <v>60014</v>
      </c>
      <c r="D11" s="752">
        <v>6050</v>
      </c>
      <c r="E11" s="760" t="s">
        <v>853</v>
      </c>
      <c r="F11" s="770">
        <f>G11</f>
        <v>100000</v>
      </c>
      <c r="G11" s="770">
        <f>L12+H11</f>
        <v>100000</v>
      </c>
      <c r="H11" s="770">
        <v>50000</v>
      </c>
      <c r="I11" s="111"/>
      <c r="J11" s="770">
        <v>0</v>
      </c>
      <c r="K11" s="192" t="s">
        <v>389</v>
      </c>
      <c r="L11" s="185"/>
      <c r="M11" s="770">
        <v>0</v>
      </c>
      <c r="N11" s="760" t="s">
        <v>527</v>
      </c>
    </row>
    <row r="12" spans="1:14" ht="15" customHeight="1">
      <c r="A12" s="836"/>
      <c r="B12" s="753"/>
      <c r="C12" s="753"/>
      <c r="D12" s="753"/>
      <c r="E12" s="761"/>
      <c r="F12" s="771"/>
      <c r="G12" s="771"/>
      <c r="H12" s="771"/>
      <c r="I12" s="111"/>
      <c r="J12" s="771"/>
      <c r="K12" s="192" t="s">
        <v>391</v>
      </c>
      <c r="L12" s="185">
        <v>50000</v>
      </c>
      <c r="M12" s="771"/>
      <c r="N12" s="761"/>
    </row>
    <row r="13" spans="1:14" ht="15" customHeight="1">
      <c r="A13" s="837"/>
      <c r="B13" s="754"/>
      <c r="C13" s="754"/>
      <c r="D13" s="754"/>
      <c r="E13" s="762"/>
      <c r="F13" s="772"/>
      <c r="G13" s="772"/>
      <c r="H13" s="772"/>
      <c r="I13" s="111"/>
      <c r="J13" s="772"/>
      <c r="K13" s="192" t="s">
        <v>393</v>
      </c>
      <c r="L13" s="185"/>
      <c r="M13" s="772"/>
      <c r="N13" s="762"/>
    </row>
    <row r="14" spans="1:14" ht="15" customHeight="1">
      <c r="A14" s="835" t="s">
        <v>441</v>
      </c>
      <c r="B14" s="752">
        <v>754</v>
      </c>
      <c r="C14" s="752">
        <v>75411</v>
      </c>
      <c r="D14" s="752">
        <v>6060</v>
      </c>
      <c r="E14" s="760" t="s">
        <v>847</v>
      </c>
      <c r="F14" s="770">
        <f>G14</f>
        <v>150000</v>
      </c>
      <c r="G14" s="770">
        <f>M14+L14+L15+L16+J14+H14</f>
        <v>150000</v>
      </c>
      <c r="H14" s="770"/>
      <c r="I14" s="111"/>
      <c r="J14" s="770">
        <v>0</v>
      </c>
      <c r="K14" s="192" t="s">
        <v>389</v>
      </c>
      <c r="L14" s="185">
        <v>150000</v>
      </c>
      <c r="M14" s="770">
        <v>0</v>
      </c>
      <c r="N14" s="760" t="s">
        <v>846</v>
      </c>
    </row>
    <row r="15" spans="1:14" ht="15" customHeight="1">
      <c r="A15" s="836"/>
      <c r="B15" s="753"/>
      <c r="C15" s="753"/>
      <c r="D15" s="753"/>
      <c r="E15" s="761"/>
      <c r="F15" s="771"/>
      <c r="G15" s="771"/>
      <c r="H15" s="771"/>
      <c r="I15" s="111"/>
      <c r="J15" s="771"/>
      <c r="K15" s="192" t="s">
        <v>391</v>
      </c>
      <c r="L15" s="185"/>
      <c r="M15" s="771"/>
      <c r="N15" s="761"/>
    </row>
    <row r="16" spans="1:14" ht="15" customHeight="1">
      <c r="A16" s="837"/>
      <c r="B16" s="754"/>
      <c r="C16" s="754"/>
      <c r="D16" s="754"/>
      <c r="E16" s="762"/>
      <c r="F16" s="772"/>
      <c r="G16" s="772"/>
      <c r="H16" s="772"/>
      <c r="I16" s="111"/>
      <c r="J16" s="772"/>
      <c r="K16" s="192" t="s">
        <v>393</v>
      </c>
      <c r="L16" s="185">
        <v>0</v>
      </c>
      <c r="M16" s="772"/>
      <c r="N16" s="762"/>
    </row>
    <row r="17" spans="1:14" ht="26.25" customHeight="1">
      <c r="A17" s="838" t="s">
        <v>531</v>
      </c>
      <c r="B17" s="839"/>
      <c r="C17" s="839"/>
      <c r="D17" s="839"/>
      <c r="E17" s="840"/>
      <c r="F17" s="191">
        <f>F8+F11+F14</f>
        <v>300000</v>
      </c>
      <c r="G17" s="191">
        <f>G8+G11+G14</f>
        <v>300000</v>
      </c>
      <c r="H17" s="191">
        <f>H8+H11+H14</f>
        <v>75000</v>
      </c>
      <c r="I17" s="191">
        <f>I8+I11+I14</f>
        <v>0</v>
      </c>
      <c r="J17" s="191">
        <f>J8+J11+J14</f>
        <v>0</v>
      </c>
      <c r="K17" s="833">
        <f>L8+L9+L10+L12+L14+L15+L16</f>
        <v>225000</v>
      </c>
      <c r="L17" s="834"/>
      <c r="M17" s="191">
        <f>M8</f>
        <v>0</v>
      </c>
      <c r="N17" s="191" t="s">
        <v>326</v>
      </c>
    </row>
    <row r="18" spans="1:15" ht="16.5" customHeight="1">
      <c r="A18" s="815" t="s">
        <v>162</v>
      </c>
      <c r="B18" s="815"/>
      <c r="C18" s="815"/>
      <c r="D18" s="815"/>
      <c r="E18" s="815"/>
      <c r="F18" s="815"/>
      <c r="G18" s="815"/>
      <c r="H18" s="78"/>
      <c r="I18" s="78"/>
      <c r="J18" s="78"/>
      <c r="K18" s="78"/>
      <c r="L18" s="78"/>
      <c r="M18" s="78"/>
      <c r="N18" s="78"/>
      <c r="O18" s="78"/>
    </row>
    <row r="19" spans="1:15" ht="12.75">
      <c r="A19" s="759" t="s">
        <v>928</v>
      </c>
      <c r="B19" s="759"/>
      <c r="C19" s="759"/>
      <c r="D19" s="759"/>
      <c r="E19" s="759"/>
      <c r="F19" s="759"/>
      <c r="G19" s="759"/>
      <c r="H19" s="78"/>
      <c r="I19" s="78"/>
      <c r="J19" s="773" t="s">
        <v>780</v>
      </c>
      <c r="K19" s="773"/>
      <c r="L19" s="773"/>
      <c r="M19" s="773"/>
      <c r="N19" s="773"/>
      <c r="O19" s="773"/>
    </row>
    <row r="20" spans="1:15" ht="12.75" customHeight="1">
      <c r="A20" s="854" t="s">
        <v>164</v>
      </c>
      <c r="B20" s="854"/>
      <c r="C20" s="854"/>
      <c r="D20" s="854"/>
      <c r="E20" s="854"/>
      <c r="F20" s="854"/>
      <c r="G20" s="854"/>
      <c r="H20" s="449"/>
      <c r="I20" s="449"/>
      <c r="J20" s="449"/>
      <c r="K20" s="449"/>
      <c r="L20" s="773"/>
      <c r="M20" s="773"/>
      <c r="N20" s="773"/>
      <c r="O20" s="115"/>
    </row>
    <row r="21" spans="1:15" ht="12.75">
      <c r="A21" s="759" t="s">
        <v>929</v>
      </c>
      <c r="B21" s="759"/>
      <c r="C21" s="759"/>
      <c r="D21" s="759"/>
      <c r="E21" s="78"/>
      <c r="F21" s="78"/>
      <c r="G21" s="78"/>
      <c r="H21" s="78"/>
      <c r="I21" s="78"/>
      <c r="J21" s="78"/>
      <c r="K21" s="78"/>
      <c r="L21" s="773" t="s">
        <v>825</v>
      </c>
      <c r="M21" s="773"/>
      <c r="N21" s="773"/>
      <c r="O21" s="78"/>
    </row>
    <row r="22" spans="2:13" ht="12.7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12" customHeight="1"/>
    <row r="24" ht="12.75" hidden="1"/>
    <row r="25" ht="18" customHeight="1"/>
  </sheetData>
  <mergeCells count="56">
    <mergeCell ref="L20:N20"/>
    <mergeCell ref="A21:D21"/>
    <mergeCell ref="E14:E16"/>
    <mergeCell ref="G14:G16"/>
    <mergeCell ref="H14:H16"/>
    <mergeCell ref="A20:G20"/>
    <mergeCell ref="A18:G18"/>
    <mergeCell ref="A19:G19"/>
    <mergeCell ref="A14:A16"/>
    <mergeCell ref="B14:B1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D11:D13"/>
    <mergeCell ref="A8:A10"/>
    <mergeCell ref="C11:C13"/>
    <mergeCell ref="A17:E17"/>
    <mergeCell ref="B8:B10"/>
    <mergeCell ref="C8:C10"/>
    <mergeCell ref="D8:D10"/>
    <mergeCell ref="E8:E10"/>
    <mergeCell ref="B11:B13"/>
    <mergeCell ref="A11:A13"/>
    <mergeCell ref="L21:N21"/>
    <mergeCell ref="E11:E13"/>
    <mergeCell ref="N11:N13"/>
    <mergeCell ref="M11:M13"/>
    <mergeCell ref="F11:F13"/>
    <mergeCell ref="G11:G13"/>
    <mergeCell ref="H11:H13"/>
    <mergeCell ref="J11:J13"/>
    <mergeCell ref="F14:F16"/>
    <mergeCell ref="N14:N16"/>
    <mergeCell ref="K17:L17"/>
    <mergeCell ref="J19:O19"/>
    <mergeCell ref="C14:C16"/>
    <mergeCell ref="D14:D16"/>
    <mergeCell ref="J14:J16"/>
    <mergeCell ref="M14:M1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4">
      <selection activeCell="F19" sqref="F19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1.625" style="0" customWidth="1"/>
    <col min="6" max="6" width="22.75390625" style="0" customWidth="1"/>
    <col min="7" max="7" width="21.625" style="0" customWidth="1"/>
    <col min="10" max="14" width="9.125" style="0" hidden="1" customWidth="1"/>
  </cols>
  <sheetData>
    <row r="1" ht="65.25" customHeight="1">
      <c r="G1" s="501" t="s">
        <v>794</v>
      </c>
    </row>
    <row r="3" ht="12" customHeight="1"/>
    <row r="4" spans="1:14" s="122" customFormat="1" ht="15" customHeight="1">
      <c r="A4" s="855" t="s">
        <v>861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</row>
    <row r="5" ht="23.25" customHeight="1" thickBot="1"/>
    <row r="6" spans="1:7" s="49" customFormat="1" ht="36.75" customHeight="1" thickBot="1">
      <c r="A6" s="506" t="s">
        <v>521</v>
      </c>
      <c r="B6" s="507" t="s">
        <v>369</v>
      </c>
      <c r="C6" s="507" t="s">
        <v>370</v>
      </c>
      <c r="D6" s="507" t="s">
        <v>785</v>
      </c>
      <c r="E6" s="507" t="s">
        <v>522</v>
      </c>
      <c r="F6" s="514" t="s">
        <v>862</v>
      </c>
      <c r="G6" s="513" t="s">
        <v>863</v>
      </c>
    </row>
    <row r="7" spans="1:7" s="123" customFormat="1" ht="10.5" thickBot="1">
      <c r="A7" s="510">
        <v>1</v>
      </c>
      <c r="B7" s="511">
        <v>2</v>
      </c>
      <c r="C7" s="511">
        <v>3</v>
      </c>
      <c r="D7" s="511">
        <v>4</v>
      </c>
      <c r="E7" s="511">
        <v>5</v>
      </c>
      <c r="F7" s="511">
        <v>6</v>
      </c>
      <c r="G7" s="512">
        <v>7</v>
      </c>
    </row>
    <row r="8" spans="1:7" ht="51.75" customHeight="1">
      <c r="A8" s="508" t="s">
        <v>438</v>
      </c>
      <c r="B8" s="500">
        <v>750</v>
      </c>
      <c r="C8" s="500">
        <v>75020</v>
      </c>
      <c r="D8" s="500">
        <v>6649</v>
      </c>
      <c r="E8" s="509" t="s">
        <v>523</v>
      </c>
      <c r="F8" s="516">
        <v>42000</v>
      </c>
      <c r="G8" s="517">
        <v>0</v>
      </c>
    </row>
    <row r="9" spans="1:7" ht="36.75" customHeight="1">
      <c r="A9" s="505" t="s">
        <v>439</v>
      </c>
      <c r="B9" s="503">
        <v>754</v>
      </c>
      <c r="C9" s="503">
        <v>75405</v>
      </c>
      <c r="D9" s="503">
        <v>6170</v>
      </c>
      <c r="E9" s="504" t="s">
        <v>890</v>
      </c>
      <c r="F9" s="518"/>
      <c r="G9" s="519">
        <v>12000</v>
      </c>
    </row>
    <row r="10" spans="1:7" ht="40.5" customHeight="1">
      <c r="A10" s="505" t="s">
        <v>441</v>
      </c>
      <c r="B10" s="503">
        <v>754</v>
      </c>
      <c r="C10" s="503">
        <v>75411</v>
      </c>
      <c r="D10" s="503">
        <v>6620</v>
      </c>
      <c r="E10" s="502" t="s">
        <v>865</v>
      </c>
      <c r="F10" s="518">
        <v>0</v>
      </c>
      <c r="G10" s="519">
        <v>14400</v>
      </c>
    </row>
    <row r="11" spans="1:7" ht="39.75" customHeight="1">
      <c r="A11" s="652" t="s">
        <v>443</v>
      </c>
      <c r="B11" s="646">
        <v>851</v>
      </c>
      <c r="C11" s="646">
        <v>85117</v>
      </c>
      <c r="D11" s="646">
        <v>6220</v>
      </c>
      <c r="E11" s="655" t="s">
        <v>933</v>
      </c>
      <c r="F11" s="653">
        <v>0</v>
      </c>
      <c r="G11" s="654">
        <v>150000</v>
      </c>
    </row>
    <row r="12" spans="1:7" ht="22.5" customHeight="1" thickBot="1">
      <c r="A12" s="856" t="s">
        <v>531</v>
      </c>
      <c r="B12" s="857"/>
      <c r="C12" s="857"/>
      <c r="D12" s="857"/>
      <c r="E12" s="857"/>
      <c r="F12" s="520">
        <f>F8+F10</f>
        <v>42000</v>
      </c>
      <c r="G12" s="521">
        <f>G8+G9+G10+G11</f>
        <v>176400</v>
      </c>
    </row>
    <row r="13" ht="12.75" hidden="1"/>
    <row r="14" ht="20.25" customHeight="1"/>
    <row r="15" spans="6:7" ht="12.75">
      <c r="F15" s="777" t="s">
        <v>780</v>
      </c>
      <c r="G15" s="777"/>
    </row>
    <row r="16" ht="12" customHeight="1">
      <c r="G16" s="60"/>
    </row>
    <row r="17" spans="6:7" ht="12.75">
      <c r="F17" s="777" t="s">
        <v>825</v>
      </c>
      <c r="G17" s="777"/>
    </row>
  </sheetData>
  <mergeCells count="4">
    <mergeCell ref="A4:N4"/>
    <mergeCell ref="A12:E12"/>
    <mergeCell ref="F15:G15"/>
    <mergeCell ref="F17:G17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79"/>
  <sheetViews>
    <sheetView workbookViewId="0" topLeftCell="A34">
      <selection activeCell="C15" sqref="C15"/>
    </sheetView>
  </sheetViews>
  <sheetFormatPr defaultColWidth="9.00390625" defaultRowHeight="12.75"/>
  <cols>
    <col min="1" max="1" width="3.625" style="5" customWidth="1"/>
    <col min="2" max="2" width="24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19"/>
      <c r="N1" s="876" t="s">
        <v>85</v>
      </c>
      <c r="O1" s="876"/>
      <c r="P1" s="876"/>
    </row>
    <row r="2" spans="1:16" ht="15">
      <c r="A2" s="858" t="s">
        <v>170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</row>
    <row r="3" ht="9.75" customHeight="1" thickBot="1">
      <c r="A3" s="19"/>
    </row>
    <row r="4" spans="1:16" ht="12" customHeight="1">
      <c r="A4" s="877" t="s">
        <v>427</v>
      </c>
      <c r="B4" s="869" t="s">
        <v>493</v>
      </c>
      <c r="C4" s="869" t="s">
        <v>494</v>
      </c>
      <c r="D4" s="869" t="s">
        <v>178</v>
      </c>
      <c r="E4" s="868" t="s">
        <v>420</v>
      </c>
      <c r="F4" s="868"/>
      <c r="G4" s="868" t="s">
        <v>495</v>
      </c>
      <c r="H4" s="868"/>
      <c r="I4" s="868"/>
      <c r="J4" s="868"/>
      <c r="K4" s="868"/>
      <c r="L4" s="868"/>
      <c r="M4" s="868"/>
      <c r="N4" s="868"/>
      <c r="O4" s="868"/>
      <c r="P4" s="875"/>
    </row>
    <row r="5" spans="1:16" ht="12.75" customHeight="1">
      <c r="A5" s="878"/>
      <c r="B5" s="870"/>
      <c r="C5" s="870"/>
      <c r="D5" s="870"/>
      <c r="E5" s="870" t="s">
        <v>176</v>
      </c>
      <c r="F5" s="870" t="s">
        <v>496</v>
      </c>
      <c r="G5" s="873" t="s">
        <v>906</v>
      </c>
      <c r="H5" s="873"/>
      <c r="I5" s="873"/>
      <c r="J5" s="873"/>
      <c r="K5" s="873"/>
      <c r="L5" s="873"/>
      <c r="M5" s="873"/>
      <c r="N5" s="873"/>
      <c r="O5" s="873"/>
      <c r="P5" s="874"/>
    </row>
    <row r="6" spans="1:16" ht="12.75" customHeight="1">
      <c r="A6" s="878"/>
      <c r="B6" s="870"/>
      <c r="C6" s="870"/>
      <c r="D6" s="870"/>
      <c r="E6" s="870"/>
      <c r="F6" s="870"/>
      <c r="G6" s="870" t="s">
        <v>497</v>
      </c>
      <c r="H6" s="871" t="s">
        <v>498</v>
      </c>
      <c r="I6" s="871"/>
      <c r="J6" s="871"/>
      <c r="K6" s="871"/>
      <c r="L6" s="871"/>
      <c r="M6" s="871"/>
      <c r="N6" s="871"/>
      <c r="O6" s="871"/>
      <c r="P6" s="872"/>
    </row>
    <row r="7" spans="1:16" ht="12.75" customHeight="1">
      <c r="A7" s="878"/>
      <c r="B7" s="870"/>
      <c r="C7" s="870"/>
      <c r="D7" s="870"/>
      <c r="E7" s="870"/>
      <c r="F7" s="870"/>
      <c r="G7" s="870"/>
      <c r="H7" s="873" t="s">
        <v>499</v>
      </c>
      <c r="I7" s="873"/>
      <c r="J7" s="873"/>
      <c r="K7" s="873"/>
      <c r="L7" s="870" t="s">
        <v>496</v>
      </c>
      <c r="M7" s="870"/>
      <c r="N7" s="870"/>
      <c r="O7" s="870"/>
      <c r="P7" s="879"/>
    </row>
    <row r="8" spans="1:16" ht="12.75" customHeight="1">
      <c r="A8" s="878"/>
      <c r="B8" s="870"/>
      <c r="C8" s="870"/>
      <c r="D8" s="870"/>
      <c r="E8" s="870"/>
      <c r="F8" s="870"/>
      <c r="G8" s="870"/>
      <c r="H8" s="870" t="s">
        <v>500</v>
      </c>
      <c r="I8" s="880" t="s">
        <v>501</v>
      </c>
      <c r="J8" s="880"/>
      <c r="K8" s="880"/>
      <c r="L8" s="870" t="s">
        <v>502</v>
      </c>
      <c r="M8" s="870" t="s">
        <v>501</v>
      </c>
      <c r="N8" s="870"/>
      <c r="O8" s="870"/>
      <c r="P8" s="879"/>
    </row>
    <row r="9" spans="1:16" ht="33" customHeight="1">
      <c r="A9" s="878"/>
      <c r="B9" s="870"/>
      <c r="C9" s="870"/>
      <c r="D9" s="870"/>
      <c r="E9" s="870"/>
      <c r="F9" s="870"/>
      <c r="G9" s="870"/>
      <c r="H9" s="870"/>
      <c r="I9" s="703" t="s">
        <v>503</v>
      </c>
      <c r="J9" s="703" t="s">
        <v>504</v>
      </c>
      <c r="K9" s="703" t="s">
        <v>505</v>
      </c>
      <c r="L9" s="870"/>
      <c r="M9" s="703" t="s">
        <v>506</v>
      </c>
      <c r="N9" s="703" t="s">
        <v>503</v>
      </c>
      <c r="O9" s="703" t="s">
        <v>504</v>
      </c>
      <c r="P9" s="704" t="s">
        <v>505</v>
      </c>
    </row>
    <row r="10" spans="1:16" s="116" customFormat="1" ht="10.5" customHeight="1" thickBot="1">
      <c r="A10" s="571">
        <v>1</v>
      </c>
      <c r="B10" s="572">
        <v>2</v>
      </c>
      <c r="C10" s="572">
        <v>3</v>
      </c>
      <c r="D10" s="572">
        <v>4</v>
      </c>
      <c r="E10" s="572">
        <v>5</v>
      </c>
      <c r="F10" s="572">
        <v>6</v>
      </c>
      <c r="G10" s="572">
        <v>7</v>
      </c>
      <c r="H10" s="572">
        <v>8</v>
      </c>
      <c r="I10" s="572">
        <v>9</v>
      </c>
      <c r="J10" s="572">
        <v>10</v>
      </c>
      <c r="K10" s="572">
        <v>11</v>
      </c>
      <c r="L10" s="572">
        <v>12</v>
      </c>
      <c r="M10" s="572">
        <v>13</v>
      </c>
      <c r="N10" s="572">
        <v>14</v>
      </c>
      <c r="O10" s="572">
        <v>15</v>
      </c>
      <c r="P10" s="573">
        <v>16</v>
      </c>
    </row>
    <row r="11" spans="1:16" s="116" customFormat="1" ht="15.75" customHeight="1" thickBot="1">
      <c r="A11" s="685" t="s">
        <v>438</v>
      </c>
      <c r="B11" s="687" t="s">
        <v>171</v>
      </c>
      <c r="C11" s="686"/>
      <c r="D11" s="688">
        <f>D15+D23</f>
        <v>13433085</v>
      </c>
      <c r="E11" s="688">
        <f aca="true" t="shared" si="0" ref="E11:P11">E15+E23</f>
        <v>5242217</v>
      </c>
      <c r="F11" s="688">
        <f t="shared" si="0"/>
        <v>8190868</v>
      </c>
      <c r="G11" s="688">
        <f t="shared" si="0"/>
        <v>864760</v>
      </c>
      <c r="H11" s="688">
        <f t="shared" si="0"/>
        <v>609865</v>
      </c>
      <c r="I11" s="688">
        <f t="shared" si="0"/>
        <v>0</v>
      </c>
      <c r="J11" s="688">
        <f t="shared" si="0"/>
        <v>0</v>
      </c>
      <c r="K11" s="688">
        <f t="shared" si="0"/>
        <v>609865</v>
      </c>
      <c r="L11" s="688">
        <f t="shared" si="0"/>
        <v>254895</v>
      </c>
      <c r="M11" s="688">
        <f t="shared" si="0"/>
        <v>254895</v>
      </c>
      <c r="N11" s="688">
        <f t="shared" si="0"/>
        <v>0</v>
      </c>
      <c r="O11" s="688">
        <f t="shared" si="0"/>
        <v>0</v>
      </c>
      <c r="P11" s="689">
        <f t="shared" si="0"/>
        <v>0</v>
      </c>
    </row>
    <row r="12" spans="1:16" s="19" customFormat="1" ht="13.5" customHeight="1">
      <c r="A12" s="867" t="s">
        <v>507</v>
      </c>
      <c r="B12" s="881" t="s">
        <v>512</v>
      </c>
      <c r="C12" s="881"/>
      <c r="D12" s="881"/>
      <c r="E12" s="881"/>
      <c r="F12" s="881"/>
      <c r="G12" s="881"/>
      <c r="H12" s="881"/>
      <c r="I12" s="881"/>
      <c r="J12" s="881"/>
      <c r="K12" s="881"/>
      <c r="L12" s="881"/>
      <c r="M12" s="881"/>
      <c r="N12" s="881"/>
      <c r="O12" s="881"/>
      <c r="P12" s="882"/>
    </row>
    <row r="13" spans="1:16" s="19" customFormat="1" ht="12.75">
      <c r="A13" s="866"/>
      <c r="B13" s="864" t="s">
        <v>513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</row>
    <row r="14" spans="1:16" s="19" customFormat="1" ht="12.75">
      <c r="A14" s="866"/>
      <c r="B14" s="864" t="s">
        <v>508</v>
      </c>
      <c r="C14" s="864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5"/>
    </row>
    <row r="15" spans="1:16" s="19" customFormat="1" ht="12.75">
      <c r="A15" s="866"/>
      <c r="B15" s="117" t="s">
        <v>509</v>
      </c>
      <c r="C15" s="117" t="s">
        <v>510</v>
      </c>
      <c r="D15" s="371">
        <f>D16</f>
        <v>6477646</v>
      </c>
      <c r="E15" s="371">
        <f aca="true" t="shared" si="1" ref="E15:P15">E16</f>
        <v>1856772</v>
      </c>
      <c r="F15" s="371">
        <f t="shared" si="1"/>
        <v>4620874</v>
      </c>
      <c r="G15" s="371">
        <f t="shared" si="1"/>
        <v>0</v>
      </c>
      <c r="H15" s="371">
        <f t="shared" si="1"/>
        <v>0</v>
      </c>
      <c r="I15" s="371">
        <f t="shared" si="1"/>
        <v>0</v>
      </c>
      <c r="J15" s="371">
        <f t="shared" si="1"/>
        <v>0</v>
      </c>
      <c r="K15" s="371">
        <f t="shared" si="1"/>
        <v>0</v>
      </c>
      <c r="L15" s="371">
        <f t="shared" si="1"/>
        <v>0</v>
      </c>
      <c r="M15" s="371">
        <f t="shared" si="1"/>
        <v>0</v>
      </c>
      <c r="N15" s="371">
        <f t="shared" si="1"/>
        <v>0</v>
      </c>
      <c r="O15" s="371">
        <f t="shared" si="1"/>
        <v>0</v>
      </c>
      <c r="P15" s="690">
        <f t="shared" si="1"/>
        <v>0</v>
      </c>
    </row>
    <row r="16" spans="1:16" s="19" customFormat="1" ht="12.75">
      <c r="A16" s="866"/>
      <c r="B16" s="10" t="s">
        <v>172</v>
      </c>
      <c r="C16" s="10"/>
      <c r="D16" s="691">
        <v>6477646</v>
      </c>
      <c r="E16" s="691">
        <v>1856772</v>
      </c>
      <c r="F16" s="691">
        <v>4620874</v>
      </c>
      <c r="G16" s="691"/>
      <c r="H16" s="691"/>
      <c r="I16" s="692"/>
      <c r="J16" s="691">
        <v>0</v>
      </c>
      <c r="K16" s="691"/>
      <c r="L16" s="691"/>
      <c r="M16" s="691"/>
      <c r="N16" s="691">
        <v>0</v>
      </c>
      <c r="O16" s="691">
        <v>0</v>
      </c>
      <c r="P16" s="611">
        <v>0</v>
      </c>
    </row>
    <row r="17" spans="1:16" s="19" customFormat="1" ht="12.75">
      <c r="A17" s="866"/>
      <c r="B17" s="198" t="s">
        <v>511</v>
      </c>
      <c r="C17" s="168"/>
      <c r="D17" s="693">
        <v>0</v>
      </c>
      <c r="E17" s="693">
        <v>0</v>
      </c>
      <c r="F17" s="693">
        <v>0</v>
      </c>
      <c r="G17" s="693">
        <v>0</v>
      </c>
      <c r="H17" s="693">
        <v>0</v>
      </c>
      <c r="I17" s="693">
        <v>0</v>
      </c>
      <c r="J17" s="693">
        <v>0</v>
      </c>
      <c r="K17" s="693">
        <v>0</v>
      </c>
      <c r="L17" s="693">
        <v>0</v>
      </c>
      <c r="M17" s="693">
        <v>0</v>
      </c>
      <c r="N17" s="693">
        <v>0</v>
      </c>
      <c r="O17" s="693">
        <v>0</v>
      </c>
      <c r="P17" s="694">
        <v>0</v>
      </c>
    </row>
    <row r="18" spans="1:16" s="19" customFormat="1" ht="12.75">
      <c r="A18" s="866"/>
      <c r="B18" s="10" t="s">
        <v>161</v>
      </c>
      <c r="C18" s="10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11"/>
    </row>
    <row r="19" spans="1:16" s="19" customFormat="1" ht="12.75">
      <c r="A19" s="866"/>
      <c r="B19" s="10" t="s">
        <v>907</v>
      </c>
      <c r="C19" s="10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11"/>
    </row>
    <row r="20" spans="1:16" s="19" customFormat="1" ht="12.75">
      <c r="A20" s="866"/>
      <c r="B20" s="862" t="s">
        <v>518</v>
      </c>
      <c r="C20" s="862"/>
      <c r="D20" s="862"/>
      <c r="E20" s="862"/>
      <c r="F20" s="862"/>
      <c r="G20" s="862"/>
      <c r="H20" s="862"/>
      <c r="I20" s="862"/>
      <c r="J20" s="862"/>
      <c r="K20" s="862"/>
      <c r="L20" s="862"/>
      <c r="M20" s="862"/>
      <c r="N20" s="862"/>
      <c r="O20" s="862"/>
      <c r="P20" s="863"/>
    </row>
    <row r="21" spans="1:16" s="19" customFormat="1" ht="12.75">
      <c r="A21" s="866"/>
      <c r="B21" s="864" t="s">
        <v>513</v>
      </c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5"/>
    </row>
    <row r="22" spans="1:16" s="19" customFormat="1" ht="12.75">
      <c r="A22" s="866"/>
      <c r="B22" s="864" t="s">
        <v>519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5"/>
    </row>
    <row r="23" spans="1:16" s="19" customFormat="1" ht="12.75">
      <c r="A23" s="866"/>
      <c r="B23" s="117" t="s">
        <v>509</v>
      </c>
      <c r="C23" s="117" t="s">
        <v>180</v>
      </c>
      <c r="D23" s="371">
        <f>D24+D25+D26</f>
        <v>6955439</v>
      </c>
      <c r="E23" s="371">
        <f aca="true" t="shared" si="2" ref="E23:P23">E24+E25+E26</f>
        <v>3385445</v>
      </c>
      <c r="F23" s="371">
        <f t="shared" si="2"/>
        <v>3569994</v>
      </c>
      <c r="G23" s="371">
        <f t="shared" si="2"/>
        <v>864760</v>
      </c>
      <c r="H23" s="371">
        <f t="shared" si="2"/>
        <v>609865</v>
      </c>
      <c r="I23" s="371">
        <f t="shared" si="2"/>
        <v>0</v>
      </c>
      <c r="J23" s="371">
        <f t="shared" si="2"/>
        <v>0</v>
      </c>
      <c r="K23" s="371">
        <f t="shared" si="2"/>
        <v>609865</v>
      </c>
      <c r="L23" s="371">
        <f t="shared" si="2"/>
        <v>254895</v>
      </c>
      <c r="M23" s="371">
        <f t="shared" si="2"/>
        <v>254895</v>
      </c>
      <c r="N23" s="371">
        <f t="shared" si="2"/>
        <v>0</v>
      </c>
      <c r="O23" s="371">
        <f t="shared" si="2"/>
        <v>0</v>
      </c>
      <c r="P23" s="690">
        <f t="shared" si="2"/>
        <v>0</v>
      </c>
    </row>
    <row r="24" spans="1:16" s="19" customFormat="1" ht="12.75">
      <c r="A24" s="866"/>
      <c r="B24" s="10" t="s">
        <v>172</v>
      </c>
      <c r="C24" s="10"/>
      <c r="D24" s="691">
        <f>E24+F24</f>
        <v>6090679</v>
      </c>
      <c r="E24" s="691">
        <v>2775580</v>
      </c>
      <c r="F24" s="691">
        <v>3315099</v>
      </c>
      <c r="G24" s="691"/>
      <c r="H24" s="691"/>
      <c r="I24" s="691"/>
      <c r="J24" s="691"/>
      <c r="K24" s="691"/>
      <c r="L24" s="691"/>
      <c r="M24" s="691"/>
      <c r="N24" s="691"/>
      <c r="O24" s="691"/>
      <c r="P24" s="611"/>
    </row>
    <row r="25" spans="1:16" s="19" customFormat="1" ht="12.75">
      <c r="A25" s="866"/>
      <c r="B25" s="198" t="s">
        <v>511</v>
      </c>
      <c r="C25" s="168"/>
      <c r="D25" s="691">
        <f>E25+F25</f>
        <v>864760</v>
      </c>
      <c r="E25" s="691">
        <v>609865</v>
      </c>
      <c r="F25" s="691">
        <v>254895</v>
      </c>
      <c r="G25" s="691">
        <f>H25+L25</f>
        <v>864760</v>
      </c>
      <c r="H25" s="693">
        <f>I25+J25+K25</f>
        <v>609865</v>
      </c>
      <c r="I25" s="693"/>
      <c r="J25" s="693"/>
      <c r="K25" s="693">
        <v>609865</v>
      </c>
      <c r="L25" s="693">
        <f>M25+N25+O25+P25</f>
        <v>254895</v>
      </c>
      <c r="M25" s="693">
        <v>254895</v>
      </c>
      <c r="N25" s="693"/>
      <c r="O25" s="693"/>
      <c r="P25" s="694"/>
    </row>
    <row r="26" spans="1:16" s="19" customFormat="1" ht="12.75">
      <c r="A26" s="866"/>
      <c r="B26" s="10" t="s">
        <v>161</v>
      </c>
      <c r="C26" s="10"/>
      <c r="D26" s="691">
        <v>0</v>
      </c>
      <c r="E26" s="691">
        <v>0</v>
      </c>
      <c r="F26" s="691">
        <v>0</v>
      </c>
      <c r="G26" s="691"/>
      <c r="H26" s="693"/>
      <c r="I26" s="691"/>
      <c r="J26" s="691"/>
      <c r="K26" s="691"/>
      <c r="L26" s="693"/>
      <c r="M26" s="691"/>
      <c r="N26" s="691"/>
      <c r="O26" s="691"/>
      <c r="P26" s="611"/>
    </row>
    <row r="27" spans="1:16" s="19" customFormat="1" ht="13.5" thickBot="1">
      <c r="A27" s="859"/>
      <c r="B27" s="695" t="s">
        <v>907</v>
      </c>
      <c r="C27" s="695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24"/>
    </row>
    <row r="28" spans="1:16" s="19" customFormat="1" ht="19.5" customHeight="1" thickBot="1">
      <c r="A28" s="684" t="s">
        <v>439</v>
      </c>
      <c r="B28" s="588" t="s">
        <v>177</v>
      </c>
      <c r="C28" s="588"/>
      <c r="D28" s="697">
        <f>D32+D40+D48</f>
        <v>2126653</v>
      </c>
      <c r="E28" s="697">
        <f aca="true" t="shared" si="3" ref="E28:P28">E32+E40+E48</f>
        <v>466074</v>
      </c>
      <c r="F28" s="697">
        <f t="shared" si="3"/>
        <v>1660579</v>
      </c>
      <c r="G28" s="697">
        <f t="shared" si="3"/>
        <v>557560</v>
      </c>
      <c r="H28" s="697">
        <f t="shared" si="3"/>
        <v>83634</v>
      </c>
      <c r="I28" s="697">
        <f t="shared" si="3"/>
        <v>0</v>
      </c>
      <c r="J28" s="697">
        <f t="shared" si="3"/>
        <v>0</v>
      </c>
      <c r="K28" s="697">
        <f t="shared" si="3"/>
        <v>83634</v>
      </c>
      <c r="L28" s="697">
        <f t="shared" si="3"/>
        <v>473926</v>
      </c>
      <c r="M28" s="697">
        <f t="shared" si="3"/>
        <v>0</v>
      </c>
      <c r="N28" s="697">
        <f t="shared" si="3"/>
        <v>0</v>
      </c>
      <c r="O28" s="697">
        <f t="shared" si="3"/>
        <v>0</v>
      </c>
      <c r="P28" s="698">
        <f t="shared" si="3"/>
        <v>473926</v>
      </c>
    </row>
    <row r="29" spans="1:16" s="19" customFormat="1" ht="12.75">
      <c r="A29" s="867" t="s">
        <v>173</v>
      </c>
      <c r="B29" s="881" t="s">
        <v>181</v>
      </c>
      <c r="C29" s="881"/>
      <c r="D29" s="881"/>
      <c r="E29" s="881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2"/>
    </row>
    <row r="30" spans="1:16" s="19" customFormat="1" ht="12.75">
      <c r="A30" s="866"/>
      <c r="B30" s="864" t="s">
        <v>182</v>
      </c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5"/>
    </row>
    <row r="31" spans="1:16" s="19" customFormat="1" ht="12.75">
      <c r="A31" s="866"/>
      <c r="B31" s="864" t="s">
        <v>183</v>
      </c>
      <c r="C31" s="864"/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5"/>
    </row>
    <row r="32" spans="1:16" s="19" customFormat="1" ht="12.75">
      <c r="A32" s="866"/>
      <c r="B32" s="117" t="s">
        <v>509</v>
      </c>
      <c r="C32" s="117" t="s">
        <v>179</v>
      </c>
      <c r="D32" s="371">
        <f>E32+F32</f>
        <v>597425</v>
      </c>
      <c r="E32" s="371">
        <f>E33+E34</f>
        <v>180721</v>
      </c>
      <c r="F32" s="371">
        <f>F33+F34</f>
        <v>416704</v>
      </c>
      <c r="G32" s="371">
        <f>H32+L32</f>
        <v>0</v>
      </c>
      <c r="H32" s="371">
        <f>H33+H34</f>
        <v>0</v>
      </c>
      <c r="I32" s="371">
        <f>I33+I34</f>
        <v>0</v>
      </c>
      <c r="J32" s="371">
        <f>J33+J34</f>
        <v>0</v>
      </c>
      <c r="K32" s="371">
        <f>K33+K34</f>
        <v>0</v>
      </c>
      <c r="L32" s="371">
        <f>L33+L34+L35</f>
        <v>0</v>
      </c>
      <c r="M32" s="371">
        <f>M33+M34+M35</f>
        <v>0</v>
      </c>
      <c r="N32" s="371">
        <f>N33+N34+N35</f>
        <v>0</v>
      </c>
      <c r="O32" s="371">
        <f>O33+O34+O35</f>
        <v>0</v>
      </c>
      <c r="P32" s="690">
        <f>P33+P34+P35</f>
        <v>0</v>
      </c>
    </row>
    <row r="33" spans="1:16" s="19" customFormat="1" ht="12.75">
      <c r="A33" s="866"/>
      <c r="B33" s="10" t="s">
        <v>172</v>
      </c>
      <c r="C33" s="10"/>
      <c r="D33" s="693">
        <f>E33+F33</f>
        <v>597425</v>
      </c>
      <c r="E33" s="693">
        <v>180721</v>
      </c>
      <c r="F33" s="693">
        <v>416704</v>
      </c>
      <c r="G33" s="691"/>
      <c r="H33" s="693"/>
      <c r="I33" s="691"/>
      <c r="J33" s="691"/>
      <c r="K33" s="691"/>
      <c r="L33" s="693"/>
      <c r="M33" s="691">
        <v>0</v>
      </c>
      <c r="N33" s="691">
        <v>0</v>
      </c>
      <c r="O33" s="691">
        <v>0</v>
      </c>
      <c r="P33" s="611"/>
    </row>
    <row r="34" spans="1:16" s="19" customFormat="1" ht="12.75">
      <c r="A34" s="866"/>
      <c r="B34" s="198" t="s">
        <v>511</v>
      </c>
      <c r="C34" s="168"/>
      <c r="D34" s="693">
        <f>E34+F34</f>
        <v>0</v>
      </c>
      <c r="E34" s="693">
        <f>H34</f>
        <v>0</v>
      </c>
      <c r="F34" s="693">
        <f>L34</f>
        <v>0</v>
      </c>
      <c r="G34" s="691">
        <f>H34+L34</f>
        <v>0</v>
      </c>
      <c r="H34" s="693">
        <f>I34+J34+K34</f>
        <v>0</v>
      </c>
      <c r="I34" s="693"/>
      <c r="J34" s="693"/>
      <c r="K34" s="693">
        <v>0</v>
      </c>
      <c r="L34" s="693">
        <f>M34+N34+O34+P34</f>
        <v>0</v>
      </c>
      <c r="M34" s="693">
        <v>0</v>
      </c>
      <c r="N34" s="693">
        <v>0</v>
      </c>
      <c r="O34" s="693">
        <v>0</v>
      </c>
      <c r="P34" s="694">
        <v>0</v>
      </c>
    </row>
    <row r="35" spans="1:16" s="19" customFormat="1" ht="12.75">
      <c r="A35" s="866"/>
      <c r="B35" s="10" t="s">
        <v>161</v>
      </c>
      <c r="C35" s="10"/>
      <c r="D35" s="691"/>
      <c r="E35" s="691"/>
      <c r="F35" s="691"/>
      <c r="G35" s="691"/>
      <c r="H35" s="691"/>
      <c r="I35" s="691"/>
      <c r="J35" s="691"/>
      <c r="K35" s="691"/>
      <c r="L35" s="693">
        <f>M35+N35+O35+P35</f>
        <v>0</v>
      </c>
      <c r="M35" s="691"/>
      <c r="N35" s="691"/>
      <c r="O35" s="691"/>
      <c r="P35" s="611"/>
    </row>
    <row r="36" spans="1:16" s="19" customFormat="1" ht="12.75">
      <c r="A36" s="866"/>
      <c r="B36" s="10" t="s">
        <v>907</v>
      </c>
      <c r="C36" s="10"/>
      <c r="D36" s="691"/>
      <c r="E36" s="691"/>
      <c r="F36" s="691"/>
      <c r="G36" s="691"/>
      <c r="H36" s="691"/>
      <c r="I36" s="691"/>
      <c r="J36" s="691"/>
      <c r="K36" s="691"/>
      <c r="L36" s="693">
        <f>M36+N36+O36+P36</f>
        <v>0</v>
      </c>
      <c r="M36" s="691"/>
      <c r="N36" s="691"/>
      <c r="O36" s="691"/>
      <c r="P36" s="611"/>
    </row>
    <row r="37" spans="1:17" s="19" customFormat="1" ht="13.5" customHeight="1">
      <c r="A37" s="866" t="s">
        <v>174</v>
      </c>
      <c r="B37" s="862" t="s">
        <v>184</v>
      </c>
      <c r="C37" s="862"/>
      <c r="D37" s="862"/>
      <c r="E37" s="862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863"/>
      <c r="Q37" s="118"/>
    </row>
    <row r="38" spans="1:17" s="19" customFormat="1" ht="12.75">
      <c r="A38" s="866"/>
      <c r="B38" s="864" t="s">
        <v>182</v>
      </c>
      <c r="C38" s="864"/>
      <c r="D38" s="864"/>
      <c r="E38" s="864"/>
      <c r="F38" s="864"/>
      <c r="G38" s="864"/>
      <c r="H38" s="864"/>
      <c r="I38" s="864"/>
      <c r="J38" s="864"/>
      <c r="K38" s="864"/>
      <c r="L38" s="864"/>
      <c r="M38" s="864"/>
      <c r="N38" s="864"/>
      <c r="O38" s="864"/>
      <c r="P38" s="865"/>
      <c r="Q38" s="118"/>
    </row>
    <row r="39" spans="1:16" s="19" customFormat="1" ht="12.75">
      <c r="A39" s="866"/>
      <c r="B39" s="864" t="s">
        <v>183</v>
      </c>
      <c r="C39" s="864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5"/>
    </row>
    <row r="40" spans="1:16" s="19" customFormat="1" ht="12.75">
      <c r="A40" s="866"/>
      <c r="B40" s="117" t="s">
        <v>509</v>
      </c>
      <c r="C40" s="117" t="s">
        <v>185</v>
      </c>
      <c r="D40" s="371">
        <f>E40+F40</f>
        <v>329228</v>
      </c>
      <c r="E40" s="371">
        <f>E41+E42</f>
        <v>105353</v>
      </c>
      <c r="F40" s="371">
        <f>F41+F42</f>
        <v>223875</v>
      </c>
      <c r="G40" s="371">
        <f>L40+H40</f>
        <v>0</v>
      </c>
      <c r="H40" s="371">
        <f>H41+H42+H43+H44</f>
        <v>0</v>
      </c>
      <c r="I40" s="371">
        <f>I41+I42+I43+I44</f>
        <v>0</v>
      </c>
      <c r="J40" s="371">
        <f>J41+J42+J43+J44</f>
        <v>0</v>
      </c>
      <c r="K40" s="371">
        <f>K41+K42+K43+K44</f>
        <v>0</v>
      </c>
      <c r="L40" s="371">
        <f>L41+L42+L43+L44</f>
        <v>0</v>
      </c>
      <c r="M40" s="371"/>
      <c r="N40" s="371"/>
      <c r="O40" s="371"/>
      <c r="P40" s="690">
        <f>P41+P42+P43+P44</f>
        <v>0</v>
      </c>
    </row>
    <row r="41" spans="1:16" s="19" customFormat="1" ht="12.75">
      <c r="A41" s="866"/>
      <c r="B41" s="10" t="s">
        <v>172</v>
      </c>
      <c r="C41" s="10"/>
      <c r="D41" s="693">
        <f>E41+F41</f>
        <v>329228</v>
      </c>
      <c r="E41" s="693">
        <v>105353</v>
      </c>
      <c r="F41" s="693">
        <v>223875</v>
      </c>
      <c r="G41" s="693"/>
      <c r="H41" s="693"/>
      <c r="I41" s="699"/>
      <c r="J41" s="691"/>
      <c r="K41" s="691"/>
      <c r="L41" s="693"/>
      <c r="M41" s="691"/>
      <c r="N41" s="691"/>
      <c r="O41" s="691"/>
      <c r="P41" s="611"/>
    </row>
    <row r="42" spans="1:16" s="19" customFormat="1" ht="12.75">
      <c r="A42" s="866"/>
      <c r="B42" s="198" t="s">
        <v>511</v>
      </c>
      <c r="C42" s="168"/>
      <c r="D42" s="693">
        <f>E42+F42</f>
        <v>0</v>
      </c>
      <c r="E42" s="693">
        <f>H42</f>
        <v>0</v>
      </c>
      <c r="F42" s="693">
        <f>L42</f>
        <v>0</v>
      </c>
      <c r="G42" s="693">
        <f>L42+H42</f>
        <v>0</v>
      </c>
      <c r="H42" s="693">
        <f>I42+J42+K42</f>
        <v>0</v>
      </c>
      <c r="I42" s="693"/>
      <c r="J42" s="693"/>
      <c r="K42" s="693">
        <v>0</v>
      </c>
      <c r="L42" s="693">
        <v>0</v>
      </c>
      <c r="M42" s="693"/>
      <c r="N42" s="693"/>
      <c r="O42" s="693"/>
      <c r="P42" s="694">
        <v>0</v>
      </c>
    </row>
    <row r="43" spans="1:16" s="19" customFormat="1" ht="12.75">
      <c r="A43" s="866"/>
      <c r="B43" s="10" t="s">
        <v>161</v>
      </c>
      <c r="C43" s="10"/>
      <c r="D43" s="693">
        <f>E43+F43</f>
        <v>0</v>
      </c>
      <c r="E43" s="693">
        <f>H43</f>
        <v>0</v>
      </c>
      <c r="F43" s="693">
        <f>L43</f>
        <v>0</v>
      </c>
      <c r="G43" s="693">
        <f>L43+H43</f>
        <v>0</v>
      </c>
      <c r="H43" s="693">
        <f>I43+J43+K43</f>
        <v>0</v>
      </c>
      <c r="I43" s="691"/>
      <c r="J43" s="691"/>
      <c r="K43" s="691"/>
      <c r="L43" s="693">
        <f>M43+N43+O43+P43</f>
        <v>0</v>
      </c>
      <c r="M43" s="691"/>
      <c r="N43" s="691"/>
      <c r="O43" s="691"/>
      <c r="P43" s="611"/>
    </row>
    <row r="44" spans="1:16" s="19" customFormat="1" ht="12.75">
      <c r="A44" s="866"/>
      <c r="B44" s="10" t="s">
        <v>907</v>
      </c>
      <c r="C44" s="10"/>
      <c r="D44" s="693">
        <f>E44+F44</f>
        <v>0</v>
      </c>
      <c r="E44" s="693">
        <f>H44</f>
        <v>0</v>
      </c>
      <c r="F44" s="693">
        <f>L44</f>
        <v>0</v>
      </c>
      <c r="G44" s="693">
        <f>L44+H44</f>
        <v>0</v>
      </c>
      <c r="H44" s="693">
        <f>I44+J44+K44</f>
        <v>0</v>
      </c>
      <c r="I44" s="691"/>
      <c r="J44" s="691"/>
      <c r="K44" s="691"/>
      <c r="L44" s="693">
        <f>M44+N44+O44+P44</f>
        <v>0</v>
      </c>
      <c r="M44" s="691"/>
      <c r="N44" s="691"/>
      <c r="O44" s="691"/>
      <c r="P44" s="611"/>
    </row>
    <row r="45" spans="1:16" s="19" customFormat="1" ht="12.75">
      <c r="A45" s="859" t="s">
        <v>944</v>
      </c>
      <c r="B45" s="862" t="s">
        <v>946</v>
      </c>
      <c r="C45" s="862"/>
      <c r="D45" s="862"/>
      <c r="E45" s="862"/>
      <c r="F45" s="862"/>
      <c r="G45" s="862"/>
      <c r="H45" s="862"/>
      <c r="I45" s="862"/>
      <c r="J45" s="862"/>
      <c r="K45" s="862"/>
      <c r="L45" s="862"/>
      <c r="M45" s="862"/>
      <c r="N45" s="862"/>
      <c r="O45" s="862"/>
      <c r="P45" s="863"/>
    </row>
    <row r="46" spans="1:16" s="19" customFormat="1" ht="12.75">
      <c r="A46" s="860"/>
      <c r="B46" s="864" t="s">
        <v>945</v>
      </c>
      <c r="C46" s="864"/>
      <c r="D46" s="86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5"/>
    </row>
    <row r="47" spans="1:16" s="19" customFormat="1" ht="12.75">
      <c r="A47" s="860"/>
      <c r="B47" s="864" t="s">
        <v>947</v>
      </c>
      <c r="C47" s="864"/>
      <c r="D47" s="864"/>
      <c r="E47" s="864"/>
      <c r="F47" s="864"/>
      <c r="G47" s="864"/>
      <c r="H47" s="864"/>
      <c r="I47" s="864"/>
      <c r="J47" s="864"/>
      <c r="K47" s="864"/>
      <c r="L47" s="864"/>
      <c r="M47" s="864"/>
      <c r="N47" s="864"/>
      <c r="O47" s="864"/>
      <c r="P47" s="865"/>
    </row>
    <row r="48" spans="1:16" s="19" customFormat="1" ht="12.75">
      <c r="A48" s="860"/>
      <c r="B48" s="117" t="s">
        <v>509</v>
      </c>
      <c r="C48" s="682" t="s">
        <v>948</v>
      </c>
      <c r="D48" s="371">
        <f>F48+E48</f>
        <v>1200000</v>
      </c>
      <c r="E48" s="371">
        <f>-E49+E50+E51</f>
        <v>180000</v>
      </c>
      <c r="F48" s="371">
        <f>F49+F50+F51</f>
        <v>1020000</v>
      </c>
      <c r="G48" s="371">
        <f>H48+L48</f>
        <v>557560</v>
      </c>
      <c r="H48" s="371">
        <f>I48+J48+K48</f>
        <v>83634</v>
      </c>
      <c r="I48" s="371"/>
      <c r="J48" s="371"/>
      <c r="K48" s="371">
        <f>K49+K50+K51</f>
        <v>83634</v>
      </c>
      <c r="L48" s="371">
        <f>P48+O48+N48+M48</f>
        <v>473926</v>
      </c>
      <c r="M48" s="371"/>
      <c r="N48" s="371"/>
      <c r="O48" s="371"/>
      <c r="P48" s="690">
        <f>P49+P50+P51</f>
        <v>473926</v>
      </c>
    </row>
    <row r="49" spans="1:16" s="19" customFormat="1" ht="12.75">
      <c r="A49" s="860"/>
      <c r="B49" s="10" t="s">
        <v>172</v>
      </c>
      <c r="C49" s="10"/>
      <c r="D49" s="693"/>
      <c r="E49" s="693">
        <v>0</v>
      </c>
      <c r="F49" s="693">
        <v>0</v>
      </c>
      <c r="G49" s="693"/>
      <c r="H49" s="693">
        <f>I49+J49+K49</f>
        <v>0</v>
      </c>
      <c r="I49" s="691"/>
      <c r="J49" s="691"/>
      <c r="K49" s="691"/>
      <c r="L49" s="693">
        <f>P49+O49+N49+M49</f>
        <v>0</v>
      </c>
      <c r="M49" s="691"/>
      <c r="N49" s="691"/>
      <c r="O49" s="691"/>
      <c r="P49" s="611"/>
    </row>
    <row r="50" spans="1:16" s="19" customFormat="1" ht="12.75">
      <c r="A50" s="860"/>
      <c r="B50" s="10" t="s">
        <v>511</v>
      </c>
      <c r="C50" s="10"/>
      <c r="D50" s="693">
        <f>F50+E50</f>
        <v>557560</v>
      </c>
      <c r="E50" s="693">
        <v>83634</v>
      </c>
      <c r="F50" s="693">
        <v>473926</v>
      </c>
      <c r="G50" s="693"/>
      <c r="H50" s="693">
        <f>I50+J50+K50</f>
        <v>83634</v>
      </c>
      <c r="I50" s="691"/>
      <c r="J50" s="691"/>
      <c r="K50" s="691">
        <v>83634</v>
      </c>
      <c r="L50" s="693">
        <f>P50+O50+N50+M50</f>
        <v>473926</v>
      </c>
      <c r="M50" s="691"/>
      <c r="N50" s="691"/>
      <c r="O50" s="691"/>
      <c r="P50" s="611">
        <v>473926</v>
      </c>
    </row>
    <row r="51" spans="1:16" s="19" customFormat="1" ht="12.75">
      <c r="A51" s="860"/>
      <c r="B51" s="695" t="s">
        <v>161</v>
      </c>
      <c r="C51" s="695"/>
      <c r="D51" s="700">
        <f>F51+E51</f>
        <v>642440</v>
      </c>
      <c r="E51" s="700">
        <v>96366</v>
      </c>
      <c r="F51" s="700">
        <v>546074</v>
      </c>
      <c r="G51" s="700"/>
      <c r="H51" s="700">
        <f>I51+J51+K51</f>
        <v>0</v>
      </c>
      <c r="I51" s="696"/>
      <c r="J51" s="696"/>
      <c r="K51" s="696"/>
      <c r="L51" s="700">
        <f>P51+O51+N51+M51</f>
        <v>0</v>
      </c>
      <c r="M51" s="696"/>
      <c r="N51" s="696"/>
      <c r="O51" s="696"/>
      <c r="P51" s="624"/>
    </row>
    <row r="52" spans="1:16" s="19" customFormat="1" ht="13.5" thickBot="1">
      <c r="A52" s="861"/>
      <c r="B52" s="695" t="s">
        <v>907</v>
      </c>
      <c r="C52" s="695"/>
      <c r="D52" s="700"/>
      <c r="E52" s="700"/>
      <c r="F52" s="700"/>
      <c r="G52" s="700"/>
      <c r="H52" s="700"/>
      <c r="I52" s="696"/>
      <c r="J52" s="696"/>
      <c r="K52" s="696"/>
      <c r="L52" s="700"/>
      <c r="M52" s="696"/>
      <c r="N52" s="696"/>
      <c r="O52" s="696"/>
      <c r="P52" s="624"/>
    </row>
    <row r="53" spans="1:16" s="19" customFormat="1" ht="26.25" customHeight="1" thickBot="1">
      <c r="A53" s="683"/>
      <c r="B53" s="701" t="s">
        <v>175</v>
      </c>
      <c r="C53" s="701"/>
      <c r="D53" s="702">
        <f>D11+D28</f>
        <v>15559738</v>
      </c>
      <c r="E53" s="702">
        <f aca="true" t="shared" si="4" ref="E53:P53">E11+E28</f>
        <v>5708291</v>
      </c>
      <c r="F53" s="702">
        <f t="shared" si="4"/>
        <v>9851447</v>
      </c>
      <c r="G53" s="702">
        <f t="shared" si="4"/>
        <v>1422320</v>
      </c>
      <c r="H53" s="702">
        <f t="shared" si="4"/>
        <v>693499</v>
      </c>
      <c r="I53" s="702">
        <f t="shared" si="4"/>
        <v>0</v>
      </c>
      <c r="J53" s="702">
        <f t="shared" si="4"/>
        <v>0</v>
      </c>
      <c r="K53" s="702">
        <f t="shared" si="4"/>
        <v>693499</v>
      </c>
      <c r="L53" s="702">
        <f t="shared" si="4"/>
        <v>728821</v>
      </c>
      <c r="M53" s="702">
        <f t="shared" si="4"/>
        <v>254895</v>
      </c>
      <c r="N53" s="702">
        <f t="shared" si="4"/>
        <v>0</v>
      </c>
      <c r="O53" s="702">
        <f t="shared" si="4"/>
        <v>0</v>
      </c>
      <c r="P53" s="618">
        <f t="shared" si="4"/>
        <v>473926</v>
      </c>
    </row>
    <row r="54" spans="1:16" ht="18.75" customHeight="1">
      <c r="A54" s="86"/>
      <c r="B54" s="78"/>
      <c r="C54" s="78"/>
      <c r="D54" s="121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1:16" ht="23.25" customHeight="1">
      <c r="A55" s="86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115"/>
      <c r="M55" s="115"/>
      <c r="N55" s="115" t="s">
        <v>780</v>
      </c>
      <c r="O55" s="78"/>
      <c r="P55" s="78"/>
    </row>
    <row r="56" spans="1:16" ht="24.75" customHeight="1">
      <c r="A56" s="86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 t="s">
        <v>949</v>
      </c>
      <c r="O56" s="78"/>
      <c r="P56" s="78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  <row r="515" ht="12.75">
      <c r="A515" s="19"/>
    </row>
    <row r="516" ht="12.75">
      <c r="A516" s="19"/>
    </row>
    <row r="517" ht="12.75">
      <c r="A517" s="19"/>
    </row>
    <row r="518" ht="12.75">
      <c r="A518" s="19"/>
    </row>
    <row r="519" ht="12.75">
      <c r="A519" s="19"/>
    </row>
    <row r="520" ht="12.75">
      <c r="A520" s="19"/>
    </row>
    <row r="521" ht="12.75">
      <c r="A521" s="19"/>
    </row>
    <row r="522" ht="12.75">
      <c r="A522" s="19"/>
    </row>
    <row r="523" ht="12.75">
      <c r="A523" s="19"/>
    </row>
    <row r="524" ht="12.75">
      <c r="A524" s="19"/>
    </row>
    <row r="525" ht="12.75">
      <c r="A525" s="19"/>
    </row>
    <row r="526" ht="12.75">
      <c r="A526" s="19"/>
    </row>
    <row r="527" ht="12.75">
      <c r="A527" s="19"/>
    </row>
    <row r="528" ht="12.75">
      <c r="A528" s="19"/>
    </row>
    <row r="529" ht="12.75">
      <c r="A529" s="19"/>
    </row>
    <row r="530" ht="12.75">
      <c r="A530" s="19"/>
    </row>
    <row r="531" ht="12.75">
      <c r="A531" s="19"/>
    </row>
    <row r="532" ht="12.75">
      <c r="A532" s="19"/>
    </row>
    <row r="533" ht="12.75">
      <c r="A533" s="19"/>
    </row>
    <row r="534" ht="12.75">
      <c r="A534" s="19"/>
    </row>
    <row r="535" ht="12.75">
      <c r="A535" s="19"/>
    </row>
    <row r="536" ht="12.75">
      <c r="A536" s="19"/>
    </row>
    <row r="537" ht="12.75">
      <c r="A537" s="19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9"/>
    </row>
    <row r="878" ht="12.75">
      <c r="A878" s="19"/>
    </row>
    <row r="879" ht="12.75">
      <c r="A879" s="19"/>
    </row>
    <row r="880" ht="12.75">
      <c r="A880" s="19"/>
    </row>
    <row r="881" ht="12.75">
      <c r="A881" s="19"/>
    </row>
    <row r="882" ht="12.75">
      <c r="A882" s="19"/>
    </row>
    <row r="883" ht="12.75">
      <c r="A883" s="19"/>
    </row>
    <row r="884" ht="12.75">
      <c r="A884" s="19"/>
    </row>
    <row r="885" ht="12.75">
      <c r="A885" s="19"/>
    </row>
    <row r="886" ht="12.75">
      <c r="A886" s="19"/>
    </row>
    <row r="887" ht="12.75">
      <c r="A887" s="19"/>
    </row>
    <row r="888" ht="12.75">
      <c r="A888" s="19"/>
    </row>
    <row r="889" ht="12.75">
      <c r="A889" s="19"/>
    </row>
    <row r="890" ht="12.75">
      <c r="A890" s="19"/>
    </row>
    <row r="891" ht="12.75">
      <c r="A891" s="19"/>
    </row>
    <row r="892" ht="12.75">
      <c r="A892" s="19"/>
    </row>
    <row r="893" ht="12.75">
      <c r="A893" s="19"/>
    </row>
    <row r="894" ht="12.75">
      <c r="A894" s="19"/>
    </row>
    <row r="895" ht="12.75">
      <c r="A895" s="19"/>
    </row>
    <row r="896" ht="12.75">
      <c r="A896" s="19"/>
    </row>
    <row r="897" ht="12.75">
      <c r="A897" s="19"/>
    </row>
    <row r="898" ht="12.75">
      <c r="A898" s="19"/>
    </row>
    <row r="899" ht="12.75">
      <c r="A899" s="19"/>
    </row>
    <row r="900" ht="12.75">
      <c r="A900" s="19"/>
    </row>
    <row r="901" ht="12.75">
      <c r="A901" s="19"/>
    </row>
    <row r="902" ht="12.75">
      <c r="A902" s="19"/>
    </row>
    <row r="903" ht="12.75">
      <c r="A903" s="19"/>
    </row>
    <row r="904" ht="12.75">
      <c r="A904" s="19"/>
    </row>
    <row r="905" ht="12.75">
      <c r="A905" s="19"/>
    </row>
    <row r="906" ht="12.75">
      <c r="A906" s="19"/>
    </row>
    <row r="907" ht="12.75">
      <c r="A907" s="19"/>
    </row>
    <row r="908" ht="12.75">
      <c r="A908" s="19"/>
    </row>
    <row r="909" ht="12.75">
      <c r="A909" s="19"/>
    </row>
    <row r="910" ht="12.75">
      <c r="A910" s="19"/>
    </row>
    <row r="911" ht="12.75">
      <c r="A911" s="19"/>
    </row>
    <row r="912" ht="12.75">
      <c r="A912" s="19"/>
    </row>
    <row r="913" ht="12.75">
      <c r="A913" s="19"/>
    </row>
    <row r="914" ht="12.75">
      <c r="A914" s="19"/>
    </row>
    <row r="915" ht="12.75">
      <c r="A915" s="19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9"/>
    </row>
    <row r="923" ht="12.75">
      <c r="A923" s="19"/>
    </row>
    <row r="924" ht="12.75">
      <c r="A924" s="19"/>
    </row>
    <row r="925" ht="12.75">
      <c r="A925" s="19"/>
    </row>
    <row r="926" ht="12.75">
      <c r="A926" s="19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9"/>
    </row>
    <row r="944" ht="12.75">
      <c r="A944" s="19"/>
    </row>
    <row r="945" ht="12.75">
      <c r="A945" s="19"/>
    </row>
    <row r="946" ht="12.75">
      <c r="A946" s="19"/>
    </row>
    <row r="947" ht="12.75">
      <c r="A947" s="19"/>
    </row>
    <row r="948" ht="12.75">
      <c r="A948" s="19"/>
    </row>
    <row r="949" ht="12.75">
      <c r="A949" s="19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9"/>
    </row>
    <row r="969" ht="12.75">
      <c r="A969" s="19"/>
    </row>
    <row r="970" ht="12.75">
      <c r="A970" s="19"/>
    </row>
    <row r="971" ht="12.75">
      <c r="A971" s="19"/>
    </row>
    <row r="972" ht="12.75">
      <c r="A972" s="19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19"/>
    </row>
    <row r="979" ht="12.75">
      <c r="A979" s="19"/>
    </row>
    <row r="980" ht="12.75">
      <c r="A980" s="19"/>
    </row>
    <row r="981" ht="12.75">
      <c r="A981" s="19"/>
    </row>
    <row r="982" ht="12.75">
      <c r="A982" s="19"/>
    </row>
    <row r="983" ht="12.75">
      <c r="A983" s="19"/>
    </row>
    <row r="984" ht="12.75">
      <c r="A984" s="19"/>
    </row>
    <row r="985" ht="12.75">
      <c r="A985" s="19"/>
    </row>
    <row r="986" ht="12.75">
      <c r="A986" s="19"/>
    </row>
    <row r="987" ht="12.75">
      <c r="A987" s="19"/>
    </row>
    <row r="988" ht="12.75">
      <c r="A988" s="19"/>
    </row>
    <row r="989" ht="12.75">
      <c r="A989" s="19"/>
    </row>
    <row r="990" ht="12.75">
      <c r="A990" s="19"/>
    </row>
    <row r="991" ht="12.75">
      <c r="A991" s="19"/>
    </row>
    <row r="992" ht="12.75">
      <c r="A992" s="19"/>
    </row>
    <row r="993" ht="12.75">
      <c r="A993" s="19"/>
    </row>
    <row r="994" ht="12.75">
      <c r="A994" s="19"/>
    </row>
    <row r="995" ht="12.75">
      <c r="A995" s="19"/>
    </row>
    <row r="996" ht="12.75">
      <c r="A996" s="19"/>
    </row>
    <row r="997" ht="12.75">
      <c r="A997" s="19"/>
    </row>
    <row r="998" ht="12.75">
      <c r="A998" s="19"/>
    </row>
    <row r="999" ht="12.75">
      <c r="A999" s="19"/>
    </row>
    <row r="1000" ht="12.75">
      <c r="A1000" s="19"/>
    </row>
    <row r="1001" ht="12.75">
      <c r="A1001" s="19"/>
    </row>
    <row r="1002" ht="12.75">
      <c r="A1002" s="19"/>
    </row>
    <row r="1003" ht="12.75">
      <c r="A1003" s="19"/>
    </row>
    <row r="1004" ht="12.75">
      <c r="A1004" s="19"/>
    </row>
    <row r="1005" ht="12.75">
      <c r="A1005" s="19"/>
    </row>
    <row r="1006" ht="12.75">
      <c r="A1006" s="19"/>
    </row>
    <row r="1007" ht="12.75">
      <c r="A1007" s="19"/>
    </row>
    <row r="1008" ht="12.75">
      <c r="A1008" s="19"/>
    </row>
    <row r="1009" ht="12.75">
      <c r="A1009" s="19"/>
    </row>
    <row r="1010" ht="12.75">
      <c r="A1010" s="19"/>
    </row>
    <row r="1011" ht="12.75">
      <c r="A1011" s="19"/>
    </row>
    <row r="1012" ht="12.75">
      <c r="A1012" s="19"/>
    </row>
    <row r="1013" ht="12.75">
      <c r="A1013" s="19"/>
    </row>
    <row r="1014" ht="12.75">
      <c r="A1014" s="19"/>
    </row>
    <row r="1015" ht="12.75">
      <c r="A1015" s="19"/>
    </row>
    <row r="1016" ht="12.75">
      <c r="A1016" s="19"/>
    </row>
    <row r="1017" ht="12.75">
      <c r="A1017" s="19"/>
    </row>
    <row r="1018" ht="12.75">
      <c r="A1018" s="19"/>
    </row>
    <row r="1019" ht="12.75">
      <c r="A1019" s="19"/>
    </row>
    <row r="1020" ht="12.75">
      <c r="A1020" s="19"/>
    </row>
    <row r="1021" ht="12.75">
      <c r="A1021" s="19"/>
    </row>
    <row r="1022" ht="12.75">
      <c r="A1022" s="19"/>
    </row>
    <row r="1023" ht="12.75">
      <c r="A1023" s="19"/>
    </row>
    <row r="1024" ht="12.75">
      <c r="A1024" s="19"/>
    </row>
    <row r="1025" ht="12.75">
      <c r="A1025" s="19"/>
    </row>
    <row r="1026" ht="12.75">
      <c r="A1026" s="19"/>
    </row>
    <row r="1027" ht="12.75">
      <c r="A1027" s="19"/>
    </row>
    <row r="1028" ht="12.75">
      <c r="A1028" s="19"/>
    </row>
    <row r="1029" ht="12.75">
      <c r="A1029" s="19"/>
    </row>
    <row r="1030" ht="12.75">
      <c r="A1030" s="19"/>
    </row>
    <row r="1031" ht="12.75">
      <c r="A1031" s="19"/>
    </row>
    <row r="1032" ht="12.75">
      <c r="A1032" s="19"/>
    </row>
    <row r="1033" ht="12.75">
      <c r="A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  <row r="1059" ht="12.75">
      <c r="A1059" s="19"/>
    </row>
    <row r="1060" ht="12.75">
      <c r="A1060" s="19"/>
    </row>
    <row r="1061" ht="12.75">
      <c r="A1061" s="19"/>
    </row>
    <row r="1062" ht="12.75">
      <c r="A1062" s="19"/>
    </row>
    <row r="1063" ht="12.75">
      <c r="A1063" s="19"/>
    </row>
    <row r="1064" ht="12.75">
      <c r="A1064" s="19"/>
    </row>
    <row r="1065" ht="12.75">
      <c r="A1065" s="19"/>
    </row>
    <row r="1066" ht="12.75">
      <c r="A1066" s="19"/>
    </row>
    <row r="1067" ht="12.75">
      <c r="A1067" s="19"/>
    </row>
    <row r="1068" ht="12.75">
      <c r="A1068" s="19"/>
    </row>
    <row r="1069" ht="12.75">
      <c r="A1069" s="19"/>
    </row>
    <row r="1070" ht="12.75">
      <c r="A1070" s="19"/>
    </row>
    <row r="1071" ht="12.75">
      <c r="A1071" s="19"/>
    </row>
    <row r="1072" ht="12.75">
      <c r="A1072" s="19"/>
    </row>
    <row r="1073" ht="12.75">
      <c r="A1073" s="19"/>
    </row>
    <row r="1074" ht="12.75">
      <c r="A1074" s="19"/>
    </row>
    <row r="1075" ht="12.75">
      <c r="A1075" s="19"/>
    </row>
    <row r="1076" ht="12.75">
      <c r="A1076" s="19"/>
    </row>
    <row r="1077" ht="12.75">
      <c r="A1077" s="19"/>
    </row>
    <row r="1078" ht="12.75">
      <c r="A1078" s="19"/>
    </row>
    <row r="1079" ht="12.75">
      <c r="A1079" s="19"/>
    </row>
  </sheetData>
  <mergeCells count="39">
    <mergeCell ref="B37:P37"/>
    <mergeCell ref="B38:P38"/>
    <mergeCell ref="B39:P39"/>
    <mergeCell ref="B12:P12"/>
    <mergeCell ref="B13:P13"/>
    <mergeCell ref="B14:P14"/>
    <mergeCell ref="B20:P20"/>
    <mergeCell ref="B21:P21"/>
    <mergeCell ref="B22:P22"/>
    <mergeCell ref="B29:P29"/>
    <mergeCell ref="N1:P1"/>
    <mergeCell ref="A4:A9"/>
    <mergeCell ref="E5:E9"/>
    <mergeCell ref="F5:F9"/>
    <mergeCell ref="M8:P8"/>
    <mergeCell ref="L8:L9"/>
    <mergeCell ref="L7:P7"/>
    <mergeCell ref="I8:K8"/>
    <mergeCell ref="H8:H9"/>
    <mergeCell ref="H7:K7"/>
    <mergeCell ref="B4:B9"/>
    <mergeCell ref="A20:A27"/>
    <mergeCell ref="A29:A36"/>
    <mergeCell ref="B30:P30"/>
    <mergeCell ref="B31:P31"/>
    <mergeCell ref="H6:P6"/>
    <mergeCell ref="G5:P5"/>
    <mergeCell ref="G4:P4"/>
    <mergeCell ref="G6:G9"/>
    <mergeCell ref="A2:P2"/>
    <mergeCell ref="A45:A52"/>
    <mergeCell ref="B45:P45"/>
    <mergeCell ref="B46:P46"/>
    <mergeCell ref="B47:P47"/>
    <mergeCell ref="A37:A44"/>
    <mergeCell ref="A12:A19"/>
    <mergeCell ref="E4:F4"/>
    <mergeCell ref="D4:D9"/>
    <mergeCell ref="C4:C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6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F15" sqref="F15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customWidth="1"/>
    <col min="6" max="6" width="14.25390625" style="0" customWidth="1"/>
    <col min="7" max="8" width="27.375" style="0" customWidth="1"/>
  </cols>
  <sheetData>
    <row r="1" ht="12.75" customHeight="1"/>
    <row r="2" spans="3:8" ht="49.5" customHeight="1">
      <c r="C2" s="897" t="s">
        <v>146</v>
      </c>
      <c r="D2" s="897"/>
      <c r="E2" s="897"/>
      <c r="F2" s="92"/>
      <c r="G2" s="92"/>
      <c r="H2" s="92"/>
    </row>
    <row r="3" spans="1:11" ht="15.75">
      <c r="A3" s="884" t="s">
        <v>426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</row>
    <row r="4" spans="1:1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ht="13.5" thickBot="1"/>
    <row r="6" spans="1:11" ht="24.75" customHeight="1">
      <c r="A6" s="889" t="s">
        <v>427</v>
      </c>
      <c r="B6" s="887" t="s">
        <v>428</v>
      </c>
      <c r="C6" s="885" t="s">
        <v>429</v>
      </c>
      <c r="D6" s="891" t="s">
        <v>709</v>
      </c>
      <c r="E6" s="893" t="s">
        <v>898</v>
      </c>
      <c r="F6" s="895" t="s">
        <v>899</v>
      </c>
      <c r="G6" s="53"/>
      <c r="H6" s="53"/>
      <c r="I6" s="883"/>
      <c r="J6" s="883"/>
      <c r="K6" s="883"/>
    </row>
    <row r="7" spans="1:11" ht="18.75" customHeight="1" thickBot="1">
      <c r="A7" s="890"/>
      <c r="B7" s="888"/>
      <c r="C7" s="886"/>
      <c r="D7" s="892"/>
      <c r="E7" s="894"/>
      <c r="F7" s="896"/>
      <c r="G7" s="53"/>
      <c r="H7" s="53"/>
      <c r="I7" s="883"/>
      <c r="J7" s="883"/>
      <c r="K7" s="883"/>
    </row>
    <row r="8" spans="1:8" ht="13.5" customHeight="1" thickBot="1">
      <c r="A8" s="31">
        <v>1</v>
      </c>
      <c r="B8" s="32">
        <v>2</v>
      </c>
      <c r="C8" s="33">
        <v>3</v>
      </c>
      <c r="D8" s="61">
        <v>4</v>
      </c>
      <c r="E8" s="94">
        <v>4</v>
      </c>
      <c r="F8" s="197">
        <v>5</v>
      </c>
      <c r="G8" s="93"/>
      <c r="H8" s="93"/>
    </row>
    <row r="9" spans="1:8" ht="18" customHeight="1" thickBot="1">
      <c r="A9" s="238" t="s">
        <v>430</v>
      </c>
      <c r="B9" s="239" t="s">
        <v>431</v>
      </c>
      <c r="C9" s="239"/>
      <c r="D9" s="240">
        <v>25467450</v>
      </c>
      <c r="E9" s="447">
        <f>'Z 1'!F177</f>
        <v>36660471</v>
      </c>
      <c r="F9" s="711">
        <f>'Z 1'!G177</f>
        <v>32705163</v>
      </c>
      <c r="G9" s="19"/>
      <c r="H9" s="19"/>
    </row>
    <row r="10" spans="1:8" ht="18" customHeight="1" thickBot="1">
      <c r="A10" s="238" t="s">
        <v>432</v>
      </c>
      <c r="B10" s="239" t="s">
        <v>433</v>
      </c>
      <c r="C10" s="239"/>
      <c r="D10" s="240">
        <v>28296781</v>
      </c>
      <c r="E10" s="447">
        <f>'Z 2 '!D680</f>
        <v>37093182</v>
      </c>
      <c r="F10" s="448">
        <f>'Z 2 '!E680</f>
        <v>33322453</v>
      </c>
      <c r="G10" s="19"/>
      <c r="H10" s="19"/>
    </row>
    <row r="11" spans="1:8" ht="12.75">
      <c r="A11" s="41"/>
      <c r="B11" s="305" t="s">
        <v>434</v>
      </c>
      <c r="C11" s="42"/>
      <c r="D11" s="42">
        <f>D9-D10</f>
        <v>-2829331</v>
      </c>
      <c r="E11" s="450">
        <f>E9-E10</f>
        <v>-432711</v>
      </c>
      <c r="F11" s="451">
        <f>F9-F10</f>
        <v>-617290</v>
      </c>
      <c r="G11" s="19"/>
      <c r="H11" s="19"/>
    </row>
    <row r="12" spans="1:8" ht="15.75" customHeight="1" thickBot="1">
      <c r="A12" s="306"/>
      <c r="B12" s="307" t="s">
        <v>435</v>
      </c>
      <c r="C12" s="307"/>
      <c r="D12" s="43">
        <f>D13-D22</f>
        <v>2945559</v>
      </c>
      <c r="E12" s="452">
        <f>E13-E22</f>
        <v>432711</v>
      </c>
      <c r="F12" s="453">
        <f>F13-F22</f>
        <v>617290</v>
      </c>
      <c r="G12" s="19"/>
      <c r="H12" s="19"/>
    </row>
    <row r="13" spans="1:8" ht="15.75" customHeight="1" thickBot="1">
      <c r="A13" s="301" t="s">
        <v>436</v>
      </c>
      <c r="B13" s="302" t="s">
        <v>437</v>
      </c>
      <c r="C13" s="303"/>
      <c r="D13" s="304">
        <f>D17+D21+D14+D19</f>
        <v>3495559</v>
      </c>
      <c r="E13" s="454">
        <f>E14+E15+E16+E17+E18+E19+E20+E21</f>
        <v>2411973</v>
      </c>
      <c r="F13" s="455">
        <f>F14+F15+F16+F17+F18+F19+F20+F21</f>
        <v>4481154</v>
      </c>
      <c r="G13" s="50"/>
      <c r="H13" s="50"/>
    </row>
    <row r="14" spans="1:8" ht="12.75">
      <c r="A14" s="35" t="s">
        <v>438</v>
      </c>
      <c r="B14" s="24" t="s">
        <v>756</v>
      </c>
      <c r="C14" s="34" t="s">
        <v>548</v>
      </c>
      <c r="D14" s="36">
        <v>3067725</v>
      </c>
      <c r="E14" s="456">
        <v>1252967</v>
      </c>
      <c r="F14" s="457">
        <v>681154</v>
      </c>
      <c r="G14" s="19"/>
      <c r="H14" s="19"/>
    </row>
    <row r="15" spans="1:8" ht="16.5" customHeight="1">
      <c r="A15" s="37" t="s">
        <v>439</v>
      </c>
      <c r="B15" s="5" t="s">
        <v>440</v>
      </c>
      <c r="C15" s="2" t="s">
        <v>548</v>
      </c>
      <c r="D15" s="62">
        <v>0</v>
      </c>
      <c r="E15" s="458">
        <v>60000</v>
      </c>
      <c r="F15" s="459">
        <v>0</v>
      </c>
      <c r="G15" s="19"/>
      <c r="H15" s="19"/>
    </row>
    <row r="16" spans="1:8" ht="37.5" customHeight="1">
      <c r="A16" s="37" t="s">
        <v>441</v>
      </c>
      <c r="B16" s="6" t="s">
        <v>637</v>
      </c>
      <c r="C16" s="2" t="s">
        <v>626</v>
      </c>
      <c r="D16" s="62"/>
      <c r="E16" s="458">
        <v>968043</v>
      </c>
      <c r="F16" s="459">
        <v>0</v>
      </c>
      <c r="G16" s="19"/>
      <c r="H16" s="19"/>
    </row>
    <row r="17" spans="1:8" ht="16.5" customHeight="1">
      <c r="A17" s="37" t="s">
        <v>443</v>
      </c>
      <c r="B17" s="5" t="s">
        <v>442</v>
      </c>
      <c r="C17" s="2" t="s">
        <v>549</v>
      </c>
      <c r="D17" s="62">
        <v>119000</v>
      </c>
      <c r="E17" s="458">
        <v>0</v>
      </c>
      <c r="F17" s="459">
        <v>0</v>
      </c>
      <c r="G17" s="19"/>
      <c r="H17" s="19"/>
    </row>
    <row r="18" spans="1:8" ht="18" customHeight="1">
      <c r="A18" s="37" t="s">
        <v>445</v>
      </c>
      <c r="B18" s="5" t="s">
        <v>444</v>
      </c>
      <c r="C18" s="2" t="s">
        <v>574</v>
      </c>
      <c r="D18" s="62">
        <v>0</v>
      </c>
      <c r="E18" s="458">
        <v>0</v>
      </c>
      <c r="F18" s="459">
        <v>0</v>
      </c>
      <c r="G18" s="19"/>
      <c r="H18" s="19"/>
    </row>
    <row r="19" spans="1:8" ht="18.75" customHeight="1">
      <c r="A19" s="37" t="s">
        <v>471</v>
      </c>
      <c r="B19" s="6" t="s">
        <v>457</v>
      </c>
      <c r="C19" s="2" t="s">
        <v>575</v>
      </c>
      <c r="D19" s="62">
        <v>182463</v>
      </c>
      <c r="E19" s="458">
        <v>0</v>
      </c>
      <c r="F19" s="459">
        <v>0</v>
      </c>
      <c r="G19" s="19"/>
      <c r="H19" s="19"/>
    </row>
    <row r="20" spans="1:8" ht="18.75" customHeight="1">
      <c r="A20" s="37" t="s">
        <v>472</v>
      </c>
      <c r="B20" s="6" t="s">
        <v>458</v>
      </c>
      <c r="C20" s="2" t="s">
        <v>576</v>
      </c>
      <c r="D20" s="62">
        <v>0</v>
      </c>
      <c r="E20" s="458">
        <v>0</v>
      </c>
      <c r="F20" s="459">
        <v>3800000</v>
      </c>
      <c r="G20" s="19"/>
      <c r="H20" s="19"/>
    </row>
    <row r="21" spans="1:8" ht="26.25" thickBot="1">
      <c r="A21" s="38" t="s">
        <v>459</v>
      </c>
      <c r="B21" s="39" t="s">
        <v>460</v>
      </c>
      <c r="C21" s="23" t="s">
        <v>549</v>
      </c>
      <c r="D21" s="40">
        <v>126371</v>
      </c>
      <c r="E21" s="460">
        <v>130963</v>
      </c>
      <c r="F21" s="461">
        <v>0</v>
      </c>
      <c r="G21" s="19"/>
      <c r="H21" s="19"/>
    </row>
    <row r="22" spans="1:8" ht="15.75" customHeight="1" thickBot="1">
      <c r="A22" s="241" t="s">
        <v>461</v>
      </c>
      <c r="B22" s="237" t="s">
        <v>462</v>
      </c>
      <c r="C22" s="243"/>
      <c r="D22" s="242">
        <f>D23+D28</f>
        <v>550000</v>
      </c>
      <c r="E22" s="462">
        <f>E23+E25+E26+E27+E28+E29+E30</f>
        <v>1979262</v>
      </c>
      <c r="F22" s="463">
        <f>F23+F24+F25+F26+F27+F28+F29+F30</f>
        <v>3863864</v>
      </c>
      <c r="G22" s="50"/>
      <c r="H22" s="50"/>
    </row>
    <row r="23" spans="1:8" ht="15.75" customHeight="1">
      <c r="A23" s="35" t="s">
        <v>438</v>
      </c>
      <c r="B23" s="647" t="s">
        <v>463</v>
      </c>
      <c r="C23" s="34" t="s">
        <v>577</v>
      </c>
      <c r="D23" s="647">
        <v>550000</v>
      </c>
      <c r="E23" s="710">
        <v>1231094</v>
      </c>
      <c r="F23" s="617">
        <v>1347821</v>
      </c>
      <c r="G23" s="19"/>
      <c r="H23" s="19"/>
    </row>
    <row r="24" spans="1:8" ht="15.75" customHeight="1">
      <c r="A24" s="37" t="s">
        <v>900</v>
      </c>
      <c r="B24" s="5" t="s">
        <v>901</v>
      </c>
      <c r="C24" s="2" t="s">
        <v>577</v>
      </c>
      <c r="D24" s="5"/>
      <c r="E24" s="364"/>
      <c r="F24" s="487">
        <v>1500000</v>
      </c>
      <c r="G24" s="19"/>
      <c r="H24" s="19"/>
    </row>
    <row r="25" spans="1:8" ht="15.75" customHeight="1">
      <c r="A25" s="37" t="s">
        <v>439</v>
      </c>
      <c r="B25" s="5" t="s">
        <v>464</v>
      </c>
      <c r="C25" s="2" t="s">
        <v>578</v>
      </c>
      <c r="D25" s="5">
        <v>0</v>
      </c>
      <c r="E25" s="364">
        <v>0</v>
      </c>
      <c r="F25" s="487">
        <v>0</v>
      </c>
      <c r="G25" s="19"/>
      <c r="H25" s="19"/>
    </row>
    <row r="26" spans="1:8" ht="15.75" customHeight="1">
      <c r="A26" s="37" t="s">
        <v>441</v>
      </c>
      <c r="B26" s="5" t="s">
        <v>209</v>
      </c>
      <c r="C26" s="2" t="s">
        <v>577</v>
      </c>
      <c r="D26" s="62">
        <v>0</v>
      </c>
      <c r="E26" s="458">
        <v>36000</v>
      </c>
      <c r="F26" s="459">
        <v>48000</v>
      </c>
      <c r="G26" s="19"/>
      <c r="H26" s="19"/>
    </row>
    <row r="27" spans="1:8" ht="39" customHeight="1">
      <c r="A27" s="37" t="s">
        <v>443</v>
      </c>
      <c r="B27" s="6" t="s">
        <v>169</v>
      </c>
      <c r="C27" s="2" t="s">
        <v>638</v>
      </c>
      <c r="D27" s="62"/>
      <c r="E27" s="458">
        <v>712168</v>
      </c>
      <c r="F27" s="459">
        <v>968043</v>
      </c>
      <c r="G27" s="19"/>
      <c r="H27" s="19"/>
    </row>
    <row r="28" spans="1:14" ht="15.75" customHeight="1">
      <c r="A28" s="37" t="s">
        <v>445</v>
      </c>
      <c r="B28" s="5" t="s">
        <v>465</v>
      </c>
      <c r="C28" s="2" t="s">
        <v>579</v>
      </c>
      <c r="D28" s="62">
        <v>0</v>
      </c>
      <c r="E28" s="458">
        <v>0</v>
      </c>
      <c r="F28" s="459">
        <v>0</v>
      </c>
      <c r="G28" s="19"/>
      <c r="H28" s="19"/>
      <c r="N28" s="19"/>
    </row>
    <row r="29" spans="1:8" ht="15.75" customHeight="1">
      <c r="A29" s="37" t="s">
        <v>471</v>
      </c>
      <c r="B29" s="5" t="s">
        <v>466</v>
      </c>
      <c r="C29" s="2" t="s">
        <v>580</v>
      </c>
      <c r="D29" s="62">
        <v>0</v>
      </c>
      <c r="E29" s="458">
        <v>0</v>
      </c>
      <c r="F29" s="459">
        <v>0</v>
      </c>
      <c r="G29" s="19"/>
      <c r="H29" s="19"/>
    </row>
    <row r="30" spans="1:8" ht="15.75" customHeight="1" thickBot="1">
      <c r="A30" s="22" t="s">
        <v>472</v>
      </c>
      <c r="B30" s="43" t="s">
        <v>467</v>
      </c>
      <c r="C30" s="44" t="s">
        <v>132</v>
      </c>
      <c r="D30" s="63"/>
      <c r="E30" s="453">
        <v>0</v>
      </c>
      <c r="F30" s="464">
        <v>0</v>
      </c>
      <c r="G30" s="19"/>
      <c r="H30" s="19"/>
    </row>
    <row r="31" ht="30" customHeight="1"/>
    <row r="32" spans="3:5" ht="16.5" customHeight="1">
      <c r="C32" s="777" t="s">
        <v>217</v>
      </c>
      <c r="D32" s="777"/>
      <c r="E32" s="777"/>
    </row>
    <row r="33" ht="8.25" customHeight="1"/>
    <row r="34" spans="3:5" ht="19.5" customHeight="1">
      <c r="C34" s="777" t="s">
        <v>825</v>
      </c>
      <c r="D34" s="777"/>
      <c r="E34" s="777"/>
    </row>
    <row r="37" ht="12.75">
      <c r="E37" t="s">
        <v>716</v>
      </c>
    </row>
  </sheetData>
  <mergeCells count="11">
    <mergeCell ref="C34:E34"/>
    <mergeCell ref="C32:E32"/>
    <mergeCell ref="C2:E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113">
      <selection activeCell="F131" sqref="F13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9.75390625" style="0" customWidth="1"/>
    <col min="5" max="5" width="15.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4.25" customHeight="1">
      <c r="E1" s="907" t="s">
        <v>212</v>
      </c>
      <c r="F1" s="907"/>
      <c r="G1" s="907"/>
      <c r="H1" s="907"/>
      <c r="I1" s="907"/>
      <c r="J1" s="907"/>
      <c r="K1" s="907"/>
      <c r="L1" s="907"/>
    </row>
    <row r="2" ht="3" customHeight="1" hidden="1"/>
    <row r="3" ht="12.75" hidden="1"/>
    <row r="4" ht="12.75" hidden="1"/>
    <row r="5" spans="1:12" ht="15" customHeight="1">
      <c r="A5" s="908" t="s">
        <v>912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</row>
    <row r="6" s="19" customFormat="1" ht="13.5" thickBot="1"/>
    <row r="7" spans="1:12" ht="11.25" customHeight="1" thickBot="1">
      <c r="A7" s="917" t="s">
        <v>365</v>
      </c>
      <c r="B7" s="918"/>
      <c r="C7" s="919"/>
      <c r="D7" s="914" t="s">
        <v>366</v>
      </c>
      <c r="E7" s="920" t="s">
        <v>213</v>
      </c>
      <c r="F7" s="898" t="s">
        <v>395</v>
      </c>
      <c r="G7" s="901" t="s">
        <v>325</v>
      </c>
      <c r="H7" s="902"/>
      <c r="I7" s="902"/>
      <c r="J7" s="902"/>
      <c r="K7" s="903"/>
      <c r="L7" s="911" t="s">
        <v>368</v>
      </c>
    </row>
    <row r="8" spans="1:12" ht="9.75" customHeight="1" thickBot="1">
      <c r="A8" s="250"/>
      <c r="B8" s="251"/>
      <c r="C8" s="251"/>
      <c r="D8" s="915"/>
      <c r="E8" s="921"/>
      <c r="F8" s="899"/>
      <c r="G8" s="923" t="s">
        <v>664</v>
      </c>
      <c r="H8" s="925" t="s">
        <v>420</v>
      </c>
      <c r="I8" s="926"/>
      <c r="J8" s="927"/>
      <c r="K8" s="904" t="s">
        <v>738</v>
      </c>
      <c r="L8" s="912"/>
    </row>
    <row r="9" spans="1:12" ht="24.75" customHeight="1" thickBot="1">
      <c r="A9" s="308" t="s">
        <v>369</v>
      </c>
      <c r="B9" s="308" t="s">
        <v>370</v>
      </c>
      <c r="C9" s="309" t="s">
        <v>785</v>
      </c>
      <c r="D9" s="916"/>
      <c r="E9" s="922"/>
      <c r="F9" s="900"/>
      <c r="G9" s="924"/>
      <c r="H9" s="310" t="s">
        <v>153</v>
      </c>
      <c r="I9" s="311" t="s">
        <v>516</v>
      </c>
      <c r="J9" s="311" t="s">
        <v>517</v>
      </c>
      <c r="K9" s="905"/>
      <c r="L9" s="913"/>
    </row>
    <row r="10" spans="1:12" ht="11.25" customHeight="1">
      <c r="A10" s="58">
        <v>1</v>
      </c>
      <c r="B10" s="58">
        <v>2</v>
      </c>
      <c r="C10" s="58">
        <v>3</v>
      </c>
      <c r="D10" s="97">
        <v>4</v>
      </c>
      <c r="E10" s="98">
        <v>5</v>
      </c>
      <c r="F10" s="98">
        <v>6</v>
      </c>
      <c r="G10" s="98"/>
      <c r="H10" s="98"/>
      <c r="I10" s="98"/>
      <c r="J10" s="98"/>
      <c r="K10" s="98"/>
      <c r="L10" s="104">
        <v>7</v>
      </c>
    </row>
    <row r="11" spans="1:13" ht="17.25" customHeight="1">
      <c r="A11" s="285" t="s">
        <v>371</v>
      </c>
      <c r="B11" s="291"/>
      <c r="C11" s="291"/>
      <c r="D11" s="291" t="s">
        <v>372</v>
      </c>
      <c r="E11" s="526">
        <v>0</v>
      </c>
      <c r="F11" s="526">
        <v>0</v>
      </c>
      <c r="G11" s="526"/>
      <c r="H11" s="526"/>
      <c r="I11" s="526"/>
      <c r="J11" s="526"/>
      <c r="K11" s="526"/>
      <c r="L11" s="527">
        <f>L12+L13</f>
        <v>126000</v>
      </c>
      <c r="M11" t="s">
        <v>716</v>
      </c>
    </row>
    <row r="12" spans="1:12" ht="12.75">
      <c r="A12" s="543" t="s">
        <v>786</v>
      </c>
      <c r="B12" s="544" t="s">
        <v>623</v>
      </c>
      <c r="C12" s="544" t="s">
        <v>624</v>
      </c>
      <c r="D12" s="544" t="s">
        <v>625</v>
      </c>
      <c r="E12" s="528">
        <v>0</v>
      </c>
      <c r="F12" s="528">
        <v>0</v>
      </c>
      <c r="G12" s="528"/>
      <c r="H12" s="528"/>
      <c r="I12" s="528"/>
      <c r="J12" s="528"/>
      <c r="K12" s="528"/>
      <c r="L12" s="529">
        <v>0</v>
      </c>
    </row>
    <row r="13" spans="1:12" ht="14.25" customHeight="1">
      <c r="A13" s="543">
        <v>700</v>
      </c>
      <c r="B13" s="544">
        <v>70005</v>
      </c>
      <c r="C13" s="544">
        <v>2350</v>
      </c>
      <c r="D13" s="545" t="s">
        <v>50</v>
      </c>
      <c r="E13" s="528">
        <v>0</v>
      </c>
      <c r="F13" s="528">
        <v>0</v>
      </c>
      <c r="G13" s="528"/>
      <c r="H13" s="528"/>
      <c r="I13" s="528"/>
      <c r="J13" s="528"/>
      <c r="K13" s="528"/>
      <c r="L13" s="529">
        <v>126000</v>
      </c>
    </row>
    <row r="14" spans="1:12" ht="12.75">
      <c r="A14" s="525" t="s">
        <v>373</v>
      </c>
      <c r="B14" s="906" t="s">
        <v>374</v>
      </c>
      <c r="C14" s="906"/>
      <c r="D14" s="906"/>
      <c r="E14" s="906"/>
      <c r="F14" s="906"/>
      <c r="G14" s="530"/>
      <c r="H14" s="530"/>
      <c r="I14" s="530"/>
      <c r="J14" s="530"/>
      <c r="K14" s="530"/>
      <c r="L14" s="531"/>
    </row>
    <row r="15" spans="1:12" ht="22.5">
      <c r="A15" s="546" t="s">
        <v>786</v>
      </c>
      <c r="B15" s="542" t="s">
        <v>28</v>
      </c>
      <c r="C15" s="542" t="s">
        <v>196</v>
      </c>
      <c r="D15" s="547" t="s">
        <v>376</v>
      </c>
      <c r="E15" s="532">
        <f>'Z 1'!G10</f>
        <v>45000</v>
      </c>
      <c r="F15" s="532">
        <f aca="true" t="shared" si="0" ref="F15:K15">F16</f>
        <v>45000</v>
      </c>
      <c r="G15" s="532">
        <f t="shared" si="0"/>
        <v>45000</v>
      </c>
      <c r="H15" s="532">
        <f t="shared" si="0"/>
        <v>0</v>
      </c>
      <c r="I15" s="532">
        <f t="shared" si="0"/>
        <v>0</v>
      </c>
      <c r="J15" s="532">
        <f t="shared" si="0"/>
        <v>0</v>
      </c>
      <c r="K15" s="532">
        <f t="shared" si="0"/>
        <v>0</v>
      </c>
      <c r="L15" s="529">
        <v>0</v>
      </c>
    </row>
    <row r="16" spans="1:12" ht="12.75">
      <c r="A16" s="533"/>
      <c r="B16" s="201"/>
      <c r="C16" s="201" t="s">
        <v>20</v>
      </c>
      <c r="D16" s="524" t="s">
        <v>101</v>
      </c>
      <c r="E16" s="201">
        <v>0</v>
      </c>
      <c r="F16" s="201">
        <f>'Z 2 '!E10</f>
        <v>45000</v>
      </c>
      <c r="G16" s="201">
        <f>F16</f>
        <v>45000</v>
      </c>
      <c r="H16" s="201"/>
      <c r="I16" s="201"/>
      <c r="J16" s="201"/>
      <c r="K16" s="201"/>
      <c r="L16" s="534">
        <v>0</v>
      </c>
    </row>
    <row r="17" spans="1:12" ht="12.75" hidden="1">
      <c r="A17" s="535" t="s">
        <v>786</v>
      </c>
      <c r="B17" s="215" t="s">
        <v>789</v>
      </c>
      <c r="C17" s="215" t="s">
        <v>375</v>
      </c>
      <c r="D17" s="215" t="s">
        <v>385</v>
      </c>
      <c r="E17" s="215" t="e">
        <f>'Z 1'!#REF!</f>
        <v>#REF!</v>
      </c>
      <c r="F17" s="215">
        <f>F18+F19+F20+F21+F23+F22+F24+F25+F26+F27+F28+F29</f>
        <v>0</v>
      </c>
      <c r="G17" s="215"/>
      <c r="H17" s="215"/>
      <c r="I17" s="215"/>
      <c r="J17" s="215"/>
      <c r="K17" s="215"/>
      <c r="L17" s="536">
        <v>0</v>
      </c>
    </row>
    <row r="18" spans="1:12" ht="12.75" hidden="1">
      <c r="A18" s="533"/>
      <c r="B18" s="201"/>
      <c r="C18" s="201" t="s">
        <v>6</v>
      </c>
      <c r="D18" s="524" t="s">
        <v>7</v>
      </c>
      <c r="E18" s="201">
        <v>0</v>
      </c>
      <c r="F18" s="201">
        <v>0</v>
      </c>
      <c r="G18" s="201"/>
      <c r="H18" s="201"/>
      <c r="I18" s="201"/>
      <c r="J18" s="201"/>
      <c r="K18" s="201"/>
      <c r="L18" s="534">
        <v>0</v>
      </c>
    </row>
    <row r="19" spans="1:12" ht="12.75" hidden="1">
      <c r="A19" s="533"/>
      <c r="B19" s="201"/>
      <c r="C19" s="201" t="s">
        <v>8</v>
      </c>
      <c r="D19" s="524" t="s">
        <v>9</v>
      </c>
      <c r="E19" s="201">
        <v>0</v>
      </c>
      <c r="F19" s="201">
        <v>0</v>
      </c>
      <c r="G19" s="201"/>
      <c r="H19" s="201"/>
      <c r="I19" s="201"/>
      <c r="J19" s="201"/>
      <c r="K19" s="201"/>
      <c r="L19" s="534">
        <v>0</v>
      </c>
    </row>
    <row r="20" spans="1:12" ht="12.75" hidden="1">
      <c r="A20" s="533"/>
      <c r="B20" s="201"/>
      <c r="C20" s="201" t="s">
        <v>10</v>
      </c>
      <c r="D20" s="201" t="s">
        <v>386</v>
      </c>
      <c r="E20" s="201">
        <v>0</v>
      </c>
      <c r="F20" s="201">
        <v>0</v>
      </c>
      <c r="G20" s="201"/>
      <c r="H20" s="201"/>
      <c r="I20" s="201"/>
      <c r="J20" s="201"/>
      <c r="K20" s="201"/>
      <c r="L20" s="534">
        <v>0</v>
      </c>
    </row>
    <row r="21" spans="1:12" ht="12.75" hidden="1">
      <c r="A21" s="533"/>
      <c r="B21" s="201"/>
      <c r="C21" s="524" t="s">
        <v>37</v>
      </c>
      <c r="D21" s="524" t="s">
        <v>387</v>
      </c>
      <c r="E21" s="201">
        <v>0</v>
      </c>
      <c r="F21" s="201">
        <v>0</v>
      </c>
      <c r="G21" s="201"/>
      <c r="H21" s="201"/>
      <c r="I21" s="201"/>
      <c r="J21" s="201"/>
      <c r="K21" s="201"/>
      <c r="L21" s="534">
        <v>0</v>
      </c>
    </row>
    <row r="22" spans="1:12" ht="12.75" hidden="1">
      <c r="A22" s="533"/>
      <c r="B22" s="201"/>
      <c r="C22" s="524" t="s">
        <v>12</v>
      </c>
      <c r="D22" s="524" t="s">
        <v>13</v>
      </c>
      <c r="E22" s="201">
        <v>0</v>
      </c>
      <c r="F22" s="201">
        <v>0</v>
      </c>
      <c r="G22" s="201"/>
      <c r="H22" s="201"/>
      <c r="I22" s="201"/>
      <c r="J22" s="201"/>
      <c r="K22" s="201"/>
      <c r="L22" s="534">
        <v>0</v>
      </c>
    </row>
    <row r="23" spans="1:12" ht="12.75" hidden="1">
      <c r="A23" s="533"/>
      <c r="B23" s="201"/>
      <c r="C23" s="537">
        <v>4210</v>
      </c>
      <c r="D23" s="201" t="s">
        <v>15</v>
      </c>
      <c r="E23" s="201">
        <v>0</v>
      </c>
      <c r="F23" s="201">
        <v>0</v>
      </c>
      <c r="G23" s="201"/>
      <c r="H23" s="201"/>
      <c r="I23" s="201"/>
      <c r="J23" s="201"/>
      <c r="K23" s="201"/>
      <c r="L23" s="534">
        <v>0</v>
      </c>
    </row>
    <row r="24" spans="1:12" ht="12.75" hidden="1">
      <c r="A24" s="533"/>
      <c r="B24" s="201"/>
      <c r="C24" s="537">
        <v>4260</v>
      </c>
      <c r="D24" s="201" t="s">
        <v>99</v>
      </c>
      <c r="E24" s="201">
        <v>0</v>
      </c>
      <c r="F24" s="201">
        <v>0</v>
      </c>
      <c r="G24" s="201"/>
      <c r="H24" s="201"/>
      <c r="I24" s="201"/>
      <c r="J24" s="201"/>
      <c r="K24" s="201"/>
      <c r="L24" s="534">
        <v>0</v>
      </c>
    </row>
    <row r="25" spans="1:12" ht="12.75" hidden="1">
      <c r="A25" s="533"/>
      <c r="B25" s="201"/>
      <c r="C25" s="537">
        <v>4270</v>
      </c>
      <c r="D25" s="201" t="s">
        <v>100</v>
      </c>
      <c r="E25" s="201">
        <v>0</v>
      </c>
      <c r="F25" s="201">
        <v>0</v>
      </c>
      <c r="G25" s="201"/>
      <c r="H25" s="201"/>
      <c r="I25" s="201"/>
      <c r="J25" s="201"/>
      <c r="K25" s="201"/>
      <c r="L25" s="534">
        <v>0</v>
      </c>
    </row>
    <row r="26" spans="1:12" ht="12.75" hidden="1">
      <c r="A26" s="533"/>
      <c r="B26" s="201"/>
      <c r="C26" s="537">
        <v>4300</v>
      </c>
      <c r="D26" s="201" t="s">
        <v>101</v>
      </c>
      <c r="E26" s="201">
        <v>0</v>
      </c>
      <c r="F26" s="201">
        <v>0</v>
      </c>
      <c r="G26" s="201"/>
      <c r="H26" s="201"/>
      <c r="I26" s="201"/>
      <c r="J26" s="201"/>
      <c r="K26" s="201"/>
      <c r="L26" s="534">
        <v>0</v>
      </c>
    </row>
    <row r="27" spans="1:12" ht="12.75" hidden="1">
      <c r="A27" s="533"/>
      <c r="B27" s="201"/>
      <c r="C27" s="537">
        <v>4410</v>
      </c>
      <c r="D27" s="201" t="s">
        <v>23</v>
      </c>
      <c r="E27" s="201">
        <v>0</v>
      </c>
      <c r="F27" s="201">
        <v>0</v>
      </c>
      <c r="G27" s="201"/>
      <c r="H27" s="201"/>
      <c r="I27" s="201"/>
      <c r="J27" s="201"/>
      <c r="K27" s="201"/>
      <c r="L27" s="534">
        <v>0</v>
      </c>
    </row>
    <row r="28" spans="1:12" ht="12.75" hidden="1">
      <c r="A28" s="533"/>
      <c r="B28" s="201"/>
      <c r="C28" s="537">
        <v>4430</v>
      </c>
      <c r="D28" s="201" t="s">
        <v>25</v>
      </c>
      <c r="E28" s="201">
        <v>0</v>
      </c>
      <c r="F28" s="201">
        <v>0</v>
      </c>
      <c r="G28" s="201"/>
      <c r="H28" s="201"/>
      <c r="I28" s="201"/>
      <c r="J28" s="201"/>
      <c r="K28" s="201"/>
      <c r="L28" s="534">
        <v>0</v>
      </c>
    </row>
    <row r="29" spans="1:12" ht="12.75" hidden="1">
      <c r="A29" s="533"/>
      <c r="B29" s="201"/>
      <c r="C29" s="537">
        <v>4440</v>
      </c>
      <c r="D29" s="201" t="s">
        <v>27</v>
      </c>
      <c r="E29" s="201">
        <v>0</v>
      </c>
      <c r="F29" s="201">
        <v>0</v>
      </c>
      <c r="G29" s="201"/>
      <c r="H29" s="201"/>
      <c r="I29" s="201"/>
      <c r="J29" s="201"/>
      <c r="K29" s="201"/>
      <c r="L29" s="534">
        <v>0</v>
      </c>
    </row>
    <row r="30" spans="1:12" ht="15.75" customHeight="1" hidden="1">
      <c r="A30" s="535" t="s">
        <v>29</v>
      </c>
      <c r="B30" s="215" t="s">
        <v>31</v>
      </c>
      <c r="C30" s="215" t="s">
        <v>375</v>
      </c>
      <c r="D30" s="215" t="s">
        <v>32</v>
      </c>
      <c r="E30" s="215">
        <v>0</v>
      </c>
      <c r="F30" s="215">
        <f>F31</f>
        <v>0</v>
      </c>
      <c r="G30" s="215"/>
      <c r="H30" s="215"/>
      <c r="I30" s="215"/>
      <c r="J30" s="215"/>
      <c r="K30" s="215"/>
      <c r="L30" s="536">
        <v>0</v>
      </c>
    </row>
    <row r="31" spans="1:12" ht="15" customHeight="1" hidden="1">
      <c r="A31" s="533"/>
      <c r="B31" s="201"/>
      <c r="C31" s="201"/>
      <c r="D31" s="201" t="s">
        <v>135</v>
      </c>
      <c r="E31" s="201"/>
      <c r="F31" s="201">
        <v>0</v>
      </c>
      <c r="G31" s="201"/>
      <c r="H31" s="201"/>
      <c r="I31" s="201"/>
      <c r="J31" s="201"/>
      <c r="K31" s="201"/>
      <c r="L31" s="534">
        <v>0</v>
      </c>
    </row>
    <row r="32" spans="1:12" ht="23.25" customHeight="1">
      <c r="A32" s="546" t="s">
        <v>47</v>
      </c>
      <c r="B32" s="542" t="s">
        <v>49</v>
      </c>
      <c r="C32" s="542" t="s">
        <v>196</v>
      </c>
      <c r="D32" s="547" t="s">
        <v>50</v>
      </c>
      <c r="E32" s="532">
        <f>'Z 1'!G36</f>
        <v>76000</v>
      </c>
      <c r="F32" s="532">
        <f aca="true" t="shared" si="1" ref="F32:L32">SUM(F33:F38)</f>
        <v>76000</v>
      </c>
      <c r="G32" s="532">
        <f t="shared" si="1"/>
        <v>76000</v>
      </c>
      <c r="H32" s="532">
        <f t="shared" si="1"/>
        <v>10000</v>
      </c>
      <c r="I32" s="532">
        <f t="shared" si="1"/>
        <v>0</v>
      </c>
      <c r="J32" s="532">
        <f t="shared" si="1"/>
        <v>0</v>
      </c>
      <c r="K32" s="532">
        <f t="shared" si="1"/>
        <v>0</v>
      </c>
      <c r="L32" s="532">
        <f t="shared" si="1"/>
        <v>0</v>
      </c>
    </row>
    <row r="33" spans="1:12" ht="12.75" customHeight="1">
      <c r="A33" s="282"/>
      <c r="B33" s="289"/>
      <c r="C33" s="275">
        <v>4170</v>
      </c>
      <c r="D33" s="548" t="s">
        <v>653</v>
      </c>
      <c r="E33" s="412"/>
      <c r="F33" s="412">
        <v>10000</v>
      </c>
      <c r="G33" s="412">
        <f>F33</f>
        <v>10000</v>
      </c>
      <c r="H33" s="412">
        <f>G33</f>
        <v>10000</v>
      </c>
      <c r="I33" s="412"/>
      <c r="J33" s="412"/>
      <c r="K33" s="412"/>
      <c r="L33" s="417"/>
    </row>
    <row r="34" spans="1:12" ht="12.75" customHeight="1">
      <c r="A34" s="282"/>
      <c r="B34" s="289"/>
      <c r="C34" s="275" t="s">
        <v>14</v>
      </c>
      <c r="D34" s="548" t="s">
        <v>909</v>
      </c>
      <c r="E34" s="412"/>
      <c r="F34" s="412">
        <v>3000</v>
      </c>
      <c r="G34" s="412">
        <f>F34</f>
        <v>3000</v>
      </c>
      <c r="H34" s="412"/>
      <c r="I34" s="412"/>
      <c r="J34" s="412"/>
      <c r="K34" s="412"/>
      <c r="L34" s="417"/>
    </row>
    <row r="35" spans="1:12" ht="12.75">
      <c r="A35" s="273"/>
      <c r="B35" s="541"/>
      <c r="C35" s="91" t="s">
        <v>16</v>
      </c>
      <c r="D35" s="90" t="s">
        <v>99</v>
      </c>
      <c r="E35" s="201">
        <v>0</v>
      </c>
      <c r="F35" s="201">
        <f>'Z 2 '!E50</f>
        <v>3000</v>
      </c>
      <c r="G35" s="412">
        <f>F35</f>
        <v>3000</v>
      </c>
      <c r="H35" s="201"/>
      <c r="I35" s="201"/>
      <c r="J35" s="201"/>
      <c r="K35" s="201"/>
      <c r="L35" s="216"/>
    </row>
    <row r="36" spans="1:12" ht="12.75">
      <c r="A36" s="272"/>
      <c r="B36" s="91"/>
      <c r="C36" s="91" t="s">
        <v>20</v>
      </c>
      <c r="D36" s="90" t="s">
        <v>101</v>
      </c>
      <c r="E36" s="201">
        <v>0</v>
      </c>
      <c r="F36" s="201">
        <v>53000</v>
      </c>
      <c r="G36" s="412">
        <f>F36</f>
        <v>53000</v>
      </c>
      <c r="H36" s="201"/>
      <c r="I36" s="201"/>
      <c r="J36" s="201"/>
      <c r="K36" s="201"/>
      <c r="L36" s="202"/>
    </row>
    <row r="37" spans="1:12" ht="12.75">
      <c r="A37" s="273"/>
      <c r="B37" s="541"/>
      <c r="C37" s="91" t="s">
        <v>42</v>
      </c>
      <c r="D37" s="90" t="s">
        <v>43</v>
      </c>
      <c r="E37" s="201">
        <v>0</v>
      </c>
      <c r="F37" s="201">
        <v>3000</v>
      </c>
      <c r="G37" s="412">
        <f>F37</f>
        <v>3000</v>
      </c>
      <c r="H37" s="201"/>
      <c r="I37" s="201"/>
      <c r="J37" s="201"/>
      <c r="K37" s="201"/>
      <c r="L37" s="534"/>
    </row>
    <row r="38" spans="1:12" ht="12.75">
      <c r="A38" s="273"/>
      <c r="B38" s="541"/>
      <c r="C38" s="91" t="s">
        <v>79</v>
      </c>
      <c r="D38" s="90" t="s">
        <v>89</v>
      </c>
      <c r="E38" s="201">
        <v>0</v>
      </c>
      <c r="F38" s="201">
        <v>4000</v>
      </c>
      <c r="G38" s="412">
        <f>F38</f>
        <v>4000</v>
      </c>
      <c r="H38" s="201"/>
      <c r="I38" s="201"/>
      <c r="J38" s="201"/>
      <c r="K38" s="201"/>
      <c r="L38" s="534"/>
    </row>
    <row r="39" spans="1:12" ht="12.75" hidden="1">
      <c r="A39" s="273"/>
      <c r="B39" s="541"/>
      <c r="C39" s="91" t="s">
        <v>750</v>
      </c>
      <c r="D39" s="90" t="s">
        <v>538</v>
      </c>
      <c r="E39" s="201">
        <v>0</v>
      </c>
      <c r="F39" s="201">
        <v>0</v>
      </c>
      <c r="G39" s="201"/>
      <c r="H39" s="201"/>
      <c r="I39" s="201"/>
      <c r="J39" s="201"/>
      <c r="K39" s="201"/>
      <c r="L39" s="534">
        <v>0</v>
      </c>
    </row>
    <row r="40" spans="1:12" ht="12.75" hidden="1">
      <c r="A40" s="273"/>
      <c r="B40" s="541"/>
      <c r="C40" s="91" t="s">
        <v>305</v>
      </c>
      <c r="D40" s="90" t="s">
        <v>751</v>
      </c>
      <c r="E40" s="201">
        <v>0</v>
      </c>
      <c r="F40" s="201">
        <v>0</v>
      </c>
      <c r="G40" s="201"/>
      <c r="H40" s="201"/>
      <c r="I40" s="201"/>
      <c r="J40" s="201"/>
      <c r="K40" s="201"/>
      <c r="L40" s="534">
        <v>0</v>
      </c>
    </row>
    <row r="41" spans="1:12" ht="22.5">
      <c r="A41" s="546" t="s">
        <v>52</v>
      </c>
      <c r="B41" s="542" t="s">
        <v>54</v>
      </c>
      <c r="C41" s="542" t="s">
        <v>196</v>
      </c>
      <c r="D41" s="547" t="s">
        <v>55</v>
      </c>
      <c r="E41" s="532">
        <f>'Z 1'!G39</f>
        <v>30000</v>
      </c>
      <c r="F41" s="532">
        <f aca="true" t="shared" si="2" ref="F41:K41">F42</f>
        <v>30000</v>
      </c>
      <c r="G41" s="532">
        <f t="shared" si="2"/>
        <v>30000</v>
      </c>
      <c r="H41" s="532">
        <f t="shared" si="2"/>
        <v>0</v>
      </c>
      <c r="I41" s="532">
        <f t="shared" si="2"/>
        <v>0</v>
      </c>
      <c r="J41" s="532">
        <f t="shared" si="2"/>
        <v>0</v>
      </c>
      <c r="K41" s="532">
        <f t="shared" si="2"/>
        <v>0</v>
      </c>
      <c r="L41" s="529">
        <v>0</v>
      </c>
    </row>
    <row r="42" spans="1:12" ht="12.75">
      <c r="A42" s="273"/>
      <c r="B42" s="541"/>
      <c r="C42" s="91" t="s">
        <v>20</v>
      </c>
      <c r="D42" s="90" t="s">
        <v>101</v>
      </c>
      <c r="E42" s="201">
        <v>0</v>
      </c>
      <c r="F42" s="201">
        <f>'Z 2 '!E59</f>
        <v>30000</v>
      </c>
      <c r="G42" s="201">
        <f>F42</f>
        <v>30000</v>
      </c>
      <c r="H42" s="201"/>
      <c r="I42" s="201"/>
      <c r="J42" s="201"/>
      <c r="K42" s="201"/>
      <c r="L42" s="536">
        <v>0</v>
      </c>
    </row>
    <row r="43" spans="1:12" ht="12.75">
      <c r="A43" s="546" t="s">
        <v>52</v>
      </c>
      <c r="B43" s="542" t="s">
        <v>56</v>
      </c>
      <c r="C43" s="542" t="s">
        <v>196</v>
      </c>
      <c r="D43" s="547" t="s">
        <v>57</v>
      </c>
      <c r="E43" s="532">
        <f>'Z 1'!G41</f>
        <v>19000</v>
      </c>
      <c r="F43" s="532">
        <f aca="true" t="shared" si="3" ref="F43:K43">F44</f>
        <v>19000</v>
      </c>
      <c r="G43" s="532">
        <f t="shared" si="3"/>
        <v>19000</v>
      </c>
      <c r="H43" s="532">
        <f t="shared" si="3"/>
        <v>0</v>
      </c>
      <c r="I43" s="532">
        <f t="shared" si="3"/>
        <v>0</v>
      </c>
      <c r="J43" s="532">
        <f t="shared" si="3"/>
        <v>0</v>
      </c>
      <c r="K43" s="532">
        <f t="shared" si="3"/>
        <v>0</v>
      </c>
      <c r="L43" s="529">
        <v>0</v>
      </c>
    </row>
    <row r="44" spans="1:12" ht="12.75">
      <c r="A44" s="272"/>
      <c r="B44" s="91"/>
      <c r="C44" s="91" t="s">
        <v>20</v>
      </c>
      <c r="D44" s="90" t="s">
        <v>101</v>
      </c>
      <c r="E44" s="201">
        <v>0</v>
      </c>
      <c r="F44" s="201">
        <f>'Z 2 '!E61</f>
        <v>19000</v>
      </c>
      <c r="G44" s="201">
        <f>F44</f>
        <v>19000</v>
      </c>
      <c r="H44" s="201"/>
      <c r="I44" s="201"/>
      <c r="J44" s="201"/>
      <c r="K44" s="201"/>
      <c r="L44" s="534">
        <v>0</v>
      </c>
    </row>
    <row r="45" spans="1:12" ht="12.75">
      <c r="A45" s="546" t="s">
        <v>52</v>
      </c>
      <c r="B45" s="542" t="s">
        <v>58</v>
      </c>
      <c r="C45" s="542" t="s">
        <v>196</v>
      </c>
      <c r="D45" s="542" t="s">
        <v>59</v>
      </c>
      <c r="E45" s="532">
        <f>'Z 1'!G44</f>
        <v>238627</v>
      </c>
      <c r="F45" s="532">
        <f aca="true" t="shared" si="4" ref="F45:K45">SUM(F46:F64)</f>
        <v>238627</v>
      </c>
      <c r="G45" s="532">
        <f t="shared" si="4"/>
        <v>238627</v>
      </c>
      <c r="H45" s="532">
        <f t="shared" si="4"/>
        <v>183350</v>
      </c>
      <c r="I45" s="532">
        <f t="shared" si="4"/>
        <v>33564</v>
      </c>
      <c r="J45" s="532">
        <f t="shared" si="4"/>
        <v>0</v>
      </c>
      <c r="K45" s="532">
        <f t="shared" si="4"/>
        <v>0</v>
      </c>
      <c r="L45" s="529">
        <v>0</v>
      </c>
    </row>
    <row r="46" spans="1:12" ht="14.25" customHeight="1">
      <c r="A46" s="272"/>
      <c r="B46" s="541"/>
      <c r="C46" s="91" t="s">
        <v>6</v>
      </c>
      <c r="D46" s="90" t="s">
        <v>7</v>
      </c>
      <c r="E46" s="201">
        <v>0</v>
      </c>
      <c r="F46" s="201">
        <f>'Z 2 '!E63</f>
        <v>63100</v>
      </c>
      <c r="G46" s="201">
        <f>F46</f>
        <v>63100</v>
      </c>
      <c r="H46" s="201">
        <f>G46</f>
        <v>63100</v>
      </c>
      <c r="I46" s="201"/>
      <c r="J46" s="201"/>
      <c r="K46" s="201"/>
      <c r="L46" s="534">
        <v>0</v>
      </c>
    </row>
    <row r="47" spans="1:12" ht="14.25" customHeight="1">
      <c r="A47" s="272"/>
      <c r="B47" s="541"/>
      <c r="C47" s="91" t="s">
        <v>8</v>
      </c>
      <c r="D47" s="90" t="s">
        <v>9</v>
      </c>
      <c r="E47" s="201">
        <v>0</v>
      </c>
      <c r="F47" s="201">
        <f>'Z 2 '!E64</f>
        <v>108870</v>
      </c>
      <c r="G47" s="201">
        <f aca="true" t="shared" si="5" ref="G47:H64">F47</f>
        <v>108870</v>
      </c>
      <c r="H47" s="201">
        <f t="shared" si="5"/>
        <v>108870</v>
      </c>
      <c r="I47" s="201"/>
      <c r="J47" s="201"/>
      <c r="K47" s="201"/>
      <c r="L47" s="534">
        <v>0</v>
      </c>
    </row>
    <row r="48" spans="1:12" ht="12.75">
      <c r="A48" s="272"/>
      <c r="B48" s="541"/>
      <c r="C48" s="91" t="s">
        <v>10</v>
      </c>
      <c r="D48" s="91" t="s">
        <v>386</v>
      </c>
      <c r="E48" s="201">
        <v>0</v>
      </c>
      <c r="F48" s="201">
        <f>'Z 2 '!E65</f>
        <v>11380</v>
      </c>
      <c r="G48" s="201">
        <f t="shared" si="5"/>
        <v>11380</v>
      </c>
      <c r="H48" s="201">
        <f t="shared" si="5"/>
        <v>11380</v>
      </c>
      <c r="I48" s="201"/>
      <c r="J48" s="201"/>
      <c r="K48" s="201"/>
      <c r="L48" s="534">
        <v>0</v>
      </c>
    </row>
    <row r="49" spans="1:12" ht="12.75">
      <c r="A49" s="272"/>
      <c r="B49" s="541"/>
      <c r="C49" s="90" t="s">
        <v>37</v>
      </c>
      <c r="D49" s="90" t="s">
        <v>74</v>
      </c>
      <c r="E49" s="201">
        <v>0</v>
      </c>
      <c r="F49" s="201">
        <f>'Z 2 '!E66</f>
        <v>29121</v>
      </c>
      <c r="G49" s="201">
        <f t="shared" si="5"/>
        <v>29121</v>
      </c>
      <c r="H49" s="201"/>
      <c r="I49" s="201">
        <f>G49</f>
        <v>29121</v>
      </c>
      <c r="J49" s="201"/>
      <c r="K49" s="201"/>
      <c r="L49" s="534">
        <v>0</v>
      </c>
    </row>
    <row r="50" spans="1:12" ht="13.5" customHeight="1">
      <c r="A50" s="272"/>
      <c r="B50" s="541"/>
      <c r="C50" s="90" t="s">
        <v>12</v>
      </c>
      <c r="D50" s="90" t="s">
        <v>13</v>
      </c>
      <c r="E50" s="201">
        <v>0</v>
      </c>
      <c r="F50" s="201">
        <f>'Z 2 '!E67</f>
        <v>4443</v>
      </c>
      <c r="G50" s="201">
        <f t="shared" si="5"/>
        <v>4443</v>
      </c>
      <c r="H50" s="201"/>
      <c r="I50" s="201">
        <f>G50</f>
        <v>4443</v>
      </c>
      <c r="J50" s="201"/>
      <c r="K50" s="201"/>
      <c r="L50" s="534">
        <v>0</v>
      </c>
    </row>
    <row r="51" spans="1:12" ht="15" customHeight="1">
      <c r="A51" s="272"/>
      <c r="B51" s="541"/>
      <c r="C51" s="91" t="s">
        <v>14</v>
      </c>
      <c r="D51" s="91" t="s">
        <v>15</v>
      </c>
      <c r="E51" s="201">
        <v>0</v>
      </c>
      <c r="F51" s="201">
        <f>'Z 2 '!E68</f>
        <v>3200</v>
      </c>
      <c r="G51" s="201">
        <f t="shared" si="5"/>
        <v>3200</v>
      </c>
      <c r="H51" s="201"/>
      <c r="I51" s="201"/>
      <c r="J51" s="201"/>
      <c r="K51" s="201"/>
      <c r="L51" s="534">
        <v>0</v>
      </c>
    </row>
    <row r="52" spans="1:12" ht="15" customHeight="1">
      <c r="A52" s="272"/>
      <c r="B52" s="541"/>
      <c r="C52" s="91" t="s">
        <v>16</v>
      </c>
      <c r="D52" s="90" t="s">
        <v>99</v>
      </c>
      <c r="E52" s="201">
        <v>0</v>
      </c>
      <c r="F52" s="201">
        <f>'Z 2 '!E69</f>
        <v>2451</v>
      </c>
      <c r="G52" s="201">
        <f t="shared" si="5"/>
        <v>2451</v>
      </c>
      <c r="H52" s="201"/>
      <c r="I52" s="201"/>
      <c r="J52" s="201"/>
      <c r="K52" s="201"/>
      <c r="L52" s="534">
        <v>0</v>
      </c>
    </row>
    <row r="53" spans="1:12" ht="15" customHeight="1">
      <c r="A53" s="272"/>
      <c r="B53" s="541"/>
      <c r="C53" s="91" t="s">
        <v>80</v>
      </c>
      <c r="D53" s="90" t="s">
        <v>81</v>
      </c>
      <c r="E53" s="201">
        <v>0</v>
      </c>
      <c r="F53" s="201">
        <f>'Z 2 '!E70</f>
        <v>150</v>
      </c>
      <c r="G53" s="201">
        <f t="shared" si="5"/>
        <v>150</v>
      </c>
      <c r="H53" s="201"/>
      <c r="I53" s="201"/>
      <c r="J53" s="201"/>
      <c r="K53" s="201"/>
      <c r="L53" s="534">
        <v>0</v>
      </c>
    </row>
    <row r="54" spans="1:12" ht="15" customHeight="1">
      <c r="A54" s="272"/>
      <c r="B54" s="541"/>
      <c r="C54" s="91" t="s">
        <v>20</v>
      </c>
      <c r="D54" s="91" t="s">
        <v>101</v>
      </c>
      <c r="E54" s="201">
        <v>0</v>
      </c>
      <c r="F54" s="201">
        <f>'Z 2 '!E71</f>
        <v>3726</v>
      </c>
      <c r="G54" s="201">
        <f t="shared" si="5"/>
        <v>3726</v>
      </c>
      <c r="H54" s="201"/>
      <c r="I54" s="201"/>
      <c r="J54" s="201"/>
      <c r="K54" s="201"/>
      <c r="L54" s="534">
        <v>0</v>
      </c>
    </row>
    <row r="55" spans="1:12" ht="15" customHeight="1">
      <c r="A55" s="272"/>
      <c r="B55" s="541"/>
      <c r="C55" s="91" t="s">
        <v>654</v>
      </c>
      <c r="D55" s="90" t="s">
        <v>655</v>
      </c>
      <c r="E55" s="201">
        <v>0</v>
      </c>
      <c r="F55" s="201">
        <f>'Z 2 '!E72</f>
        <v>780</v>
      </c>
      <c r="G55" s="201">
        <f t="shared" si="5"/>
        <v>780</v>
      </c>
      <c r="H55" s="201"/>
      <c r="I55" s="201"/>
      <c r="J55" s="201"/>
      <c r="K55" s="201"/>
      <c r="L55" s="534">
        <v>0</v>
      </c>
    </row>
    <row r="56" spans="1:12" ht="15" customHeight="1">
      <c r="A56" s="272"/>
      <c r="B56" s="541"/>
      <c r="C56" s="91" t="s">
        <v>283</v>
      </c>
      <c r="D56" s="90" t="s">
        <v>285</v>
      </c>
      <c r="E56" s="201">
        <v>0</v>
      </c>
      <c r="F56" s="201">
        <f>'Z 2 '!E73</f>
        <v>550</v>
      </c>
      <c r="G56" s="201">
        <f t="shared" si="5"/>
        <v>550</v>
      </c>
      <c r="H56" s="201"/>
      <c r="I56" s="201"/>
      <c r="J56" s="201"/>
      <c r="K56" s="201"/>
      <c r="L56" s="534">
        <v>0</v>
      </c>
    </row>
    <row r="57" spans="1:12" ht="15" customHeight="1">
      <c r="A57" s="272"/>
      <c r="B57" s="541"/>
      <c r="C57" s="91" t="s">
        <v>275</v>
      </c>
      <c r="D57" s="90" t="s">
        <v>279</v>
      </c>
      <c r="E57" s="201">
        <v>0</v>
      </c>
      <c r="F57" s="201">
        <f>'Z 2 '!E74</f>
        <v>2000</v>
      </c>
      <c r="G57" s="201">
        <f t="shared" si="5"/>
        <v>2000</v>
      </c>
      <c r="H57" s="201"/>
      <c r="I57" s="201"/>
      <c r="J57" s="201"/>
      <c r="K57" s="201"/>
      <c r="L57" s="534">
        <v>0</v>
      </c>
    </row>
    <row r="58" spans="1:12" ht="15" customHeight="1">
      <c r="A58" s="272"/>
      <c r="B58" s="541"/>
      <c r="C58" s="91" t="s">
        <v>292</v>
      </c>
      <c r="D58" s="90" t="s">
        <v>293</v>
      </c>
      <c r="E58" s="201">
        <v>0</v>
      </c>
      <c r="F58" s="201">
        <f>'Z 2 '!E75</f>
        <v>2026</v>
      </c>
      <c r="G58" s="201">
        <f t="shared" si="5"/>
        <v>2026</v>
      </c>
      <c r="H58" s="201"/>
      <c r="I58" s="201"/>
      <c r="J58" s="201"/>
      <c r="K58" s="201"/>
      <c r="L58" s="534">
        <v>0</v>
      </c>
    </row>
    <row r="59" spans="1:12" ht="15" customHeight="1">
      <c r="A59" s="272"/>
      <c r="B59" s="541"/>
      <c r="C59" s="91" t="s">
        <v>22</v>
      </c>
      <c r="D59" s="91" t="s">
        <v>23</v>
      </c>
      <c r="E59" s="201">
        <v>0</v>
      </c>
      <c r="F59" s="201">
        <f>'Z 2 '!E76</f>
        <v>500</v>
      </c>
      <c r="G59" s="201">
        <f t="shared" si="5"/>
        <v>500</v>
      </c>
      <c r="H59" s="201"/>
      <c r="I59" s="201"/>
      <c r="J59" s="201"/>
      <c r="K59" s="201"/>
      <c r="L59" s="534">
        <v>0</v>
      </c>
    </row>
    <row r="60" spans="1:12" ht="15" customHeight="1">
      <c r="A60" s="272"/>
      <c r="B60" s="541"/>
      <c r="C60" s="91" t="s">
        <v>24</v>
      </c>
      <c r="D60" s="91" t="s">
        <v>197</v>
      </c>
      <c r="E60" s="201">
        <v>0</v>
      </c>
      <c r="F60" s="201">
        <f>'Z 2 '!E77</f>
        <v>1750</v>
      </c>
      <c r="G60" s="201">
        <f t="shared" si="5"/>
        <v>1750</v>
      </c>
      <c r="H60" s="201"/>
      <c r="I60" s="201"/>
      <c r="J60" s="201"/>
      <c r="K60" s="201"/>
      <c r="L60" s="534">
        <v>0</v>
      </c>
    </row>
    <row r="61" spans="1:12" ht="15" customHeight="1">
      <c r="A61" s="272"/>
      <c r="B61" s="541"/>
      <c r="C61" s="91" t="s">
        <v>26</v>
      </c>
      <c r="D61" s="91" t="s">
        <v>27</v>
      </c>
      <c r="E61" s="201">
        <v>0</v>
      </c>
      <c r="F61" s="201">
        <f>'Z 2 '!E78</f>
        <v>3380</v>
      </c>
      <c r="G61" s="201">
        <f t="shared" si="5"/>
        <v>3380</v>
      </c>
      <c r="H61" s="201"/>
      <c r="I61" s="201"/>
      <c r="J61" s="201"/>
      <c r="K61" s="201"/>
      <c r="L61" s="534">
        <v>0</v>
      </c>
    </row>
    <row r="62" spans="1:12" ht="15" customHeight="1">
      <c r="A62" s="272"/>
      <c r="B62" s="541"/>
      <c r="C62" s="91">
        <v>4550</v>
      </c>
      <c r="D62" s="549" t="s">
        <v>832</v>
      </c>
      <c r="E62" s="201"/>
      <c r="F62" s="201">
        <f>'Z 2 '!E79</f>
        <v>100</v>
      </c>
      <c r="G62" s="201">
        <f t="shared" si="5"/>
        <v>100</v>
      </c>
      <c r="H62" s="201"/>
      <c r="I62" s="201"/>
      <c r="J62" s="201"/>
      <c r="K62" s="201"/>
      <c r="L62" s="534"/>
    </row>
    <row r="63" spans="1:12" ht="15" customHeight="1">
      <c r="A63" s="272"/>
      <c r="B63" s="541"/>
      <c r="C63" s="91" t="s">
        <v>277</v>
      </c>
      <c r="D63" s="90" t="s">
        <v>281</v>
      </c>
      <c r="E63" s="201">
        <v>0</v>
      </c>
      <c r="F63" s="201">
        <f>'Z 2 '!E80</f>
        <v>500</v>
      </c>
      <c r="G63" s="201">
        <f t="shared" si="5"/>
        <v>500</v>
      </c>
      <c r="H63" s="201"/>
      <c r="I63" s="201"/>
      <c r="J63" s="201"/>
      <c r="K63" s="201"/>
      <c r="L63" s="534">
        <v>0</v>
      </c>
    </row>
    <row r="64" spans="1:12" ht="15" customHeight="1">
      <c r="A64" s="272"/>
      <c r="B64" s="541"/>
      <c r="C64" s="91" t="s">
        <v>278</v>
      </c>
      <c r="D64" s="90" t="s">
        <v>282</v>
      </c>
      <c r="E64" s="201">
        <v>0</v>
      </c>
      <c r="F64" s="201">
        <f>'Z 2 '!E81</f>
        <v>600</v>
      </c>
      <c r="G64" s="201">
        <f t="shared" si="5"/>
        <v>600</v>
      </c>
      <c r="H64" s="201"/>
      <c r="I64" s="201"/>
      <c r="J64" s="201"/>
      <c r="K64" s="201"/>
      <c r="L64" s="534">
        <v>0</v>
      </c>
    </row>
    <row r="65" spans="1:12" ht="12.75">
      <c r="A65" s="546" t="s">
        <v>61</v>
      </c>
      <c r="B65" s="542" t="s">
        <v>63</v>
      </c>
      <c r="C65" s="542" t="s">
        <v>196</v>
      </c>
      <c r="D65" s="542" t="s">
        <v>64</v>
      </c>
      <c r="E65" s="532">
        <f>'Z 1'!G49</f>
        <v>102935</v>
      </c>
      <c r="F65" s="532">
        <f>SUM(F66:F75)</f>
        <v>102935</v>
      </c>
      <c r="G65" s="532">
        <f aca="true" t="shared" si="6" ref="G65:L65">SUM(G66:G75)</f>
        <v>102935</v>
      </c>
      <c r="H65" s="532">
        <f t="shared" si="6"/>
        <v>83032</v>
      </c>
      <c r="I65" s="532">
        <f t="shared" si="6"/>
        <v>13308</v>
      </c>
      <c r="J65" s="532">
        <f t="shared" si="6"/>
        <v>0</v>
      </c>
      <c r="K65" s="532">
        <f t="shared" si="6"/>
        <v>0</v>
      </c>
      <c r="L65" s="532">
        <f t="shared" si="6"/>
        <v>0</v>
      </c>
    </row>
    <row r="66" spans="1:12" ht="12.75">
      <c r="A66" s="272"/>
      <c r="B66" s="541"/>
      <c r="C66" s="91" t="s">
        <v>6</v>
      </c>
      <c r="D66" s="90" t="s">
        <v>7</v>
      </c>
      <c r="E66" s="201">
        <v>0</v>
      </c>
      <c r="F66" s="201">
        <f>'Z 2 '!E84</f>
        <v>71120</v>
      </c>
      <c r="G66" s="201">
        <f>F66</f>
        <v>71120</v>
      </c>
      <c r="H66" s="201">
        <f>G66</f>
        <v>71120</v>
      </c>
      <c r="I66" s="201"/>
      <c r="J66" s="201"/>
      <c r="K66" s="201"/>
      <c r="L66" s="534">
        <v>0</v>
      </c>
    </row>
    <row r="67" spans="1:12" ht="12.75">
      <c r="A67" s="272"/>
      <c r="B67" s="541"/>
      <c r="C67" s="91" t="s">
        <v>10</v>
      </c>
      <c r="D67" s="91" t="s">
        <v>386</v>
      </c>
      <c r="E67" s="201">
        <v>0</v>
      </c>
      <c r="F67" s="201">
        <f>'Z 2 '!E85</f>
        <v>4712</v>
      </c>
      <c r="G67" s="201">
        <f aca="true" t="shared" si="7" ref="G67:G75">F67</f>
        <v>4712</v>
      </c>
      <c r="H67" s="201">
        <f>G67</f>
        <v>4712</v>
      </c>
      <c r="I67" s="201"/>
      <c r="J67" s="201"/>
      <c r="K67" s="201"/>
      <c r="L67" s="534">
        <v>0</v>
      </c>
    </row>
    <row r="68" spans="1:12" ht="12.75">
      <c r="A68" s="272"/>
      <c r="B68" s="541"/>
      <c r="C68" s="90" t="s">
        <v>37</v>
      </c>
      <c r="D68" s="90" t="s">
        <v>74</v>
      </c>
      <c r="E68" s="201">
        <v>0</v>
      </c>
      <c r="F68" s="201">
        <f>'Z 2 '!E86</f>
        <v>11450</v>
      </c>
      <c r="G68" s="201">
        <f t="shared" si="7"/>
        <v>11450</v>
      </c>
      <c r="H68" s="201"/>
      <c r="I68" s="201">
        <f>G68</f>
        <v>11450</v>
      </c>
      <c r="J68" s="201"/>
      <c r="K68" s="201"/>
      <c r="L68" s="534">
        <v>0</v>
      </c>
    </row>
    <row r="69" spans="1:12" ht="12.75">
      <c r="A69" s="272"/>
      <c r="B69" s="541"/>
      <c r="C69" s="90" t="s">
        <v>12</v>
      </c>
      <c r="D69" s="90" t="s">
        <v>13</v>
      </c>
      <c r="E69" s="201">
        <v>0</v>
      </c>
      <c r="F69" s="201">
        <f>'Z 2 '!E87</f>
        <v>1858</v>
      </c>
      <c r="G69" s="201">
        <f t="shared" si="7"/>
        <v>1858</v>
      </c>
      <c r="H69" s="201"/>
      <c r="I69" s="201">
        <f>G69</f>
        <v>1858</v>
      </c>
      <c r="J69" s="201"/>
      <c r="K69" s="201"/>
      <c r="L69" s="534">
        <v>0</v>
      </c>
    </row>
    <row r="70" spans="1:12" ht="12.75">
      <c r="A70" s="272"/>
      <c r="B70" s="541"/>
      <c r="C70" s="90" t="s">
        <v>652</v>
      </c>
      <c r="D70" s="90" t="s">
        <v>653</v>
      </c>
      <c r="E70" s="201">
        <v>0</v>
      </c>
      <c r="F70" s="201">
        <f>'Z 2 '!E88</f>
        <v>7200</v>
      </c>
      <c r="G70" s="201">
        <f t="shared" si="7"/>
        <v>7200</v>
      </c>
      <c r="H70" s="201">
        <f>G70</f>
        <v>7200</v>
      </c>
      <c r="I70" s="201"/>
      <c r="J70" s="201"/>
      <c r="K70" s="201"/>
      <c r="L70" s="534">
        <v>0</v>
      </c>
    </row>
    <row r="71" spans="1:12" ht="12.75">
      <c r="A71" s="272"/>
      <c r="B71" s="541"/>
      <c r="C71" s="91" t="s">
        <v>14</v>
      </c>
      <c r="D71" s="91" t="s">
        <v>15</v>
      </c>
      <c r="E71" s="201">
        <v>0</v>
      </c>
      <c r="F71" s="201">
        <f>'Z 2 '!E89</f>
        <v>154</v>
      </c>
      <c r="G71" s="201">
        <f t="shared" si="7"/>
        <v>154</v>
      </c>
      <c r="H71" s="201"/>
      <c r="I71" s="201"/>
      <c r="J71" s="201"/>
      <c r="K71" s="201"/>
      <c r="L71" s="534">
        <v>0</v>
      </c>
    </row>
    <row r="72" spans="1:12" ht="12.75">
      <c r="A72" s="272"/>
      <c r="B72" s="541"/>
      <c r="C72" s="91" t="s">
        <v>20</v>
      </c>
      <c r="D72" s="91" t="s">
        <v>101</v>
      </c>
      <c r="E72" s="201">
        <v>0</v>
      </c>
      <c r="F72" s="201">
        <f>'Z 2 '!E90</f>
        <v>2488</v>
      </c>
      <c r="G72" s="201">
        <f t="shared" si="7"/>
        <v>2488</v>
      </c>
      <c r="H72" s="201"/>
      <c r="I72" s="201"/>
      <c r="J72" s="201"/>
      <c r="K72" s="201"/>
      <c r="L72" s="534">
        <v>0</v>
      </c>
    </row>
    <row r="73" spans="1:12" ht="12.75">
      <c r="A73" s="272"/>
      <c r="B73" s="541"/>
      <c r="C73" s="91" t="s">
        <v>26</v>
      </c>
      <c r="D73" s="91" t="s">
        <v>27</v>
      </c>
      <c r="E73" s="201">
        <v>0</v>
      </c>
      <c r="F73" s="201">
        <f>'Z 2 '!E91</f>
        <v>2644</v>
      </c>
      <c r="G73" s="201">
        <f t="shared" si="7"/>
        <v>2644</v>
      </c>
      <c r="H73" s="201"/>
      <c r="I73" s="201"/>
      <c r="J73" s="201"/>
      <c r="K73" s="201"/>
      <c r="L73" s="534">
        <v>0</v>
      </c>
    </row>
    <row r="74" spans="1:12" ht="12.75">
      <c r="A74" s="272"/>
      <c r="B74" s="541"/>
      <c r="C74" s="91">
        <v>4740</v>
      </c>
      <c r="D74" s="90" t="s">
        <v>281</v>
      </c>
      <c r="E74" s="201"/>
      <c r="F74" s="201">
        <f>'Z 2 '!E92</f>
        <v>409</v>
      </c>
      <c r="G74" s="201">
        <f t="shared" si="7"/>
        <v>409</v>
      </c>
      <c r="H74" s="201"/>
      <c r="I74" s="201"/>
      <c r="J74" s="201"/>
      <c r="K74" s="201"/>
      <c r="L74" s="534"/>
    </row>
    <row r="75" spans="1:12" ht="12.75">
      <c r="A75" s="550"/>
      <c r="B75" s="551"/>
      <c r="C75" s="552" t="s">
        <v>278</v>
      </c>
      <c r="D75" s="553" t="s">
        <v>282</v>
      </c>
      <c r="E75" s="490"/>
      <c r="F75" s="201">
        <f>'Z 2 '!E93</f>
        <v>900</v>
      </c>
      <c r="G75" s="201">
        <f t="shared" si="7"/>
        <v>900</v>
      </c>
      <c r="H75" s="490"/>
      <c r="I75" s="490"/>
      <c r="J75" s="490"/>
      <c r="K75" s="490"/>
      <c r="L75" s="534"/>
    </row>
    <row r="76" spans="1:12" ht="13.5" customHeight="1">
      <c r="A76" s="546" t="s">
        <v>61</v>
      </c>
      <c r="B76" s="542" t="s">
        <v>72</v>
      </c>
      <c r="C76" s="542" t="s">
        <v>196</v>
      </c>
      <c r="D76" s="542" t="s">
        <v>73</v>
      </c>
      <c r="E76" s="532">
        <f>'Z 1'!G57</f>
        <v>14000</v>
      </c>
      <c r="F76" s="532">
        <f aca="true" t="shared" si="8" ref="F76:K76">SUM(F77:F84)</f>
        <v>14000</v>
      </c>
      <c r="G76" s="532">
        <f t="shared" si="8"/>
        <v>14000</v>
      </c>
      <c r="H76" s="532">
        <f t="shared" si="8"/>
        <v>5800</v>
      </c>
      <c r="I76" s="532">
        <f t="shared" si="8"/>
        <v>958</v>
      </c>
      <c r="J76" s="532">
        <f t="shared" si="8"/>
        <v>0</v>
      </c>
      <c r="K76" s="532">
        <f t="shared" si="8"/>
        <v>0</v>
      </c>
      <c r="L76" s="529">
        <v>0</v>
      </c>
    </row>
    <row r="77" spans="1:12" ht="14.25" customHeight="1">
      <c r="A77" s="273"/>
      <c r="B77" s="541"/>
      <c r="C77" s="91" t="s">
        <v>5</v>
      </c>
      <c r="D77" s="91" t="s">
        <v>398</v>
      </c>
      <c r="E77" s="201">
        <v>0</v>
      </c>
      <c r="F77" s="201">
        <f>'Z 2 '!E134</f>
        <v>5330</v>
      </c>
      <c r="G77" s="201">
        <f>F77</f>
        <v>5330</v>
      </c>
      <c r="H77" s="201"/>
      <c r="I77" s="201"/>
      <c r="J77" s="201"/>
      <c r="K77" s="201"/>
      <c r="L77" s="534">
        <v>0</v>
      </c>
    </row>
    <row r="78" spans="1:12" ht="14.25" customHeight="1">
      <c r="A78" s="273"/>
      <c r="B78" s="541"/>
      <c r="C78" s="91" t="s">
        <v>37</v>
      </c>
      <c r="D78" s="91" t="s">
        <v>74</v>
      </c>
      <c r="E78" s="201">
        <v>0</v>
      </c>
      <c r="F78" s="201">
        <f>'Z 2 '!E135</f>
        <v>838</v>
      </c>
      <c r="G78" s="201">
        <f aca="true" t="shared" si="9" ref="G78:G84">F78</f>
        <v>838</v>
      </c>
      <c r="H78" s="201"/>
      <c r="I78" s="201">
        <f>G78</f>
        <v>838</v>
      </c>
      <c r="J78" s="201"/>
      <c r="K78" s="201"/>
      <c r="L78" s="534">
        <v>0</v>
      </c>
    </row>
    <row r="79" spans="1:12" ht="13.5" customHeight="1">
      <c r="A79" s="273"/>
      <c r="B79" s="541"/>
      <c r="C79" s="91" t="s">
        <v>12</v>
      </c>
      <c r="D79" s="91" t="s">
        <v>13</v>
      </c>
      <c r="E79" s="201">
        <v>0</v>
      </c>
      <c r="F79" s="201">
        <f>'Z 2 '!E136</f>
        <v>120</v>
      </c>
      <c r="G79" s="201">
        <f t="shared" si="9"/>
        <v>120</v>
      </c>
      <c r="H79" s="201"/>
      <c r="I79" s="201">
        <f>G79</f>
        <v>120</v>
      </c>
      <c r="J79" s="201"/>
      <c r="K79" s="201"/>
      <c r="L79" s="534">
        <v>0</v>
      </c>
    </row>
    <row r="80" spans="1:12" ht="15.75" customHeight="1">
      <c r="A80" s="273"/>
      <c r="B80" s="541"/>
      <c r="C80" s="91" t="s">
        <v>652</v>
      </c>
      <c r="D80" s="91" t="s">
        <v>653</v>
      </c>
      <c r="E80" s="201">
        <v>0</v>
      </c>
      <c r="F80" s="201">
        <f>'Z 2 '!E137</f>
        <v>5800</v>
      </c>
      <c r="G80" s="201">
        <f t="shared" si="9"/>
        <v>5800</v>
      </c>
      <c r="H80" s="201">
        <f>G80</f>
        <v>5800</v>
      </c>
      <c r="I80" s="201"/>
      <c r="J80" s="201"/>
      <c r="K80" s="201"/>
      <c r="L80" s="534">
        <v>0</v>
      </c>
    </row>
    <row r="81" spans="1:12" ht="13.5" customHeight="1">
      <c r="A81" s="273"/>
      <c r="B81" s="541"/>
      <c r="C81" s="91" t="s">
        <v>14</v>
      </c>
      <c r="D81" s="91" t="s">
        <v>15</v>
      </c>
      <c r="E81" s="201">
        <v>0</v>
      </c>
      <c r="F81" s="201">
        <f>'Z 2 '!E138</f>
        <v>820</v>
      </c>
      <c r="G81" s="201">
        <f t="shared" si="9"/>
        <v>820</v>
      </c>
      <c r="H81" s="201"/>
      <c r="I81" s="201"/>
      <c r="J81" s="201"/>
      <c r="K81" s="201"/>
      <c r="L81" s="534">
        <v>0</v>
      </c>
    </row>
    <row r="82" spans="1:12" ht="13.5" customHeight="1">
      <c r="A82" s="273"/>
      <c r="B82" s="541"/>
      <c r="C82" s="91" t="s">
        <v>20</v>
      </c>
      <c r="D82" s="91" t="s">
        <v>101</v>
      </c>
      <c r="E82" s="201">
        <v>0</v>
      </c>
      <c r="F82" s="201">
        <f>'Z 2 '!E139</f>
        <v>927</v>
      </c>
      <c r="G82" s="201">
        <f t="shared" si="9"/>
        <v>927</v>
      </c>
      <c r="H82" s="201"/>
      <c r="I82" s="201"/>
      <c r="J82" s="201"/>
      <c r="K82" s="201"/>
      <c r="L82" s="534">
        <v>0</v>
      </c>
    </row>
    <row r="83" spans="1:12" ht="15" customHeight="1">
      <c r="A83" s="273"/>
      <c r="B83" s="541"/>
      <c r="C83" s="91" t="s">
        <v>275</v>
      </c>
      <c r="D83" s="90" t="s">
        <v>279</v>
      </c>
      <c r="E83" s="201">
        <v>0</v>
      </c>
      <c r="F83" s="201">
        <f>'Z 2 '!E140</f>
        <v>100</v>
      </c>
      <c r="G83" s="201">
        <f t="shared" si="9"/>
        <v>100</v>
      </c>
      <c r="H83" s="201"/>
      <c r="I83" s="201"/>
      <c r="J83" s="201"/>
      <c r="K83" s="201"/>
      <c r="L83" s="534"/>
    </row>
    <row r="84" spans="1:12" ht="15" customHeight="1">
      <c r="A84" s="272"/>
      <c r="B84" s="91"/>
      <c r="C84" s="91" t="s">
        <v>277</v>
      </c>
      <c r="D84" s="90" t="s">
        <v>281</v>
      </c>
      <c r="E84" s="201">
        <v>0</v>
      </c>
      <c r="F84" s="201">
        <f>'Z 2 '!E141</f>
        <v>65</v>
      </c>
      <c r="G84" s="201">
        <f t="shared" si="9"/>
        <v>65</v>
      </c>
      <c r="H84" s="201"/>
      <c r="I84" s="201"/>
      <c r="J84" s="201"/>
      <c r="K84" s="201"/>
      <c r="L84" s="534"/>
    </row>
    <row r="85" spans="1:12" ht="23.25" customHeight="1">
      <c r="A85" s="546" t="s">
        <v>77</v>
      </c>
      <c r="B85" s="542" t="s">
        <v>102</v>
      </c>
      <c r="C85" s="547" t="s">
        <v>908</v>
      </c>
      <c r="D85" s="547" t="s">
        <v>402</v>
      </c>
      <c r="E85" s="532">
        <f>'Z 1'!G65+'Z 1'!G67</f>
        <v>2669000</v>
      </c>
      <c r="F85" s="532">
        <f>SUM(F86:F111)</f>
        <v>2669000</v>
      </c>
      <c r="G85" s="532">
        <f aca="true" t="shared" si="10" ref="G85:L85">SUM(G86:G111)</f>
        <v>2519000</v>
      </c>
      <c r="H85" s="532">
        <f t="shared" si="10"/>
        <v>2032000</v>
      </c>
      <c r="I85" s="532">
        <f t="shared" si="10"/>
        <v>10000</v>
      </c>
      <c r="J85" s="532">
        <f t="shared" si="10"/>
        <v>0</v>
      </c>
      <c r="K85" s="532">
        <f t="shared" si="10"/>
        <v>0</v>
      </c>
      <c r="L85" s="532">
        <f t="shared" si="10"/>
        <v>150000</v>
      </c>
    </row>
    <row r="86" spans="1:12" ht="15.75" customHeight="1">
      <c r="A86" s="274"/>
      <c r="B86" s="554"/>
      <c r="C86" s="289" t="s">
        <v>476</v>
      </c>
      <c r="D86" s="90" t="s">
        <v>723</v>
      </c>
      <c r="E86" s="412"/>
      <c r="F86" s="412">
        <f>'Z 2 '!E181</f>
        <v>155000</v>
      </c>
      <c r="G86" s="412">
        <f>F86</f>
        <v>155000</v>
      </c>
      <c r="H86" s="412"/>
      <c r="I86" s="412"/>
      <c r="J86" s="412"/>
      <c r="K86" s="412"/>
      <c r="L86" s="538"/>
    </row>
    <row r="87" spans="1:12" ht="14.25" customHeight="1">
      <c r="A87" s="273"/>
      <c r="B87" s="91"/>
      <c r="C87" s="91" t="s">
        <v>8</v>
      </c>
      <c r="D87" s="90" t="s">
        <v>403</v>
      </c>
      <c r="E87" s="201"/>
      <c r="F87" s="412">
        <f>'Z 2 '!E182</f>
        <v>56000</v>
      </c>
      <c r="G87" s="412">
        <f aca="true" t="shared" si="11" ref="G87:H101">F87</f>
        <v>56000</v>
      </c>
      <c r="H87" s="412">
        <f t="shared" si="11"/>
        <v>56000</v>
      </c>
      <c r="I87" s="412"/>
      <c r="J87" s="412"/>
      <c r="K87" s="412"/>
      <c r="L87" s="534">
        <v>0</v>
      </c>
    </row>
    <row r="88" spans="1:12" ht="14.25" customHeight="1">
      <c r="A88" s="273"/>
      <c r="B88" s="91"/>
      <c r="C88" s="91" t="s">
        <v>10</v>
      </c>
      <c r="D88" s="90" t="s">
        <v>399</v>
      </c>
      <c r="E88" s="201"/>
      <c r="F88" s="412">
        <f>'Z 2 '!E183</f>
        <v>2000</v>
      </c>
      <c r="G88" s="412">
        <f t="shared" si="11"/>
        <v>2000</v>
      </c>
      <c r="H88" s="412">
        <f t="shared" si="11"/>
        <v>2000</v>
      </c>
      <c r="I88" s="412"/>
      <c r="J88" s="412"/>
      <c r="K88" s="412"/>
      <c r="L88" s="534">
        <v>0</v>
      </c>
    </row>
    <row r="89" spans="1:12" ht="16.5" customHeight="1">
      <c r="A89" s="273"/>
      <c r="B89" s="91"/>
      <c r="C89" s="91" t="s">
        <v>90</v>
      </c>
      <c r="D89" s="90" t="s">
        <v>211</v>
      </c>
      <c r="E89" s="201"/>
      <c r="F89" s="412">
        <f>'Z 2 '!E184</f>
        <v>1743000</v>
      </c>
      <c r="G89" s="412">
        <f t="shared" si="11"/>
        <v>1743000</v>
      </c>
      <c r="H89" s="412">
        <f t="shared" si="11"/>
        <v>1743000</v>
      </c>
      <c r="I89" s="412"/>
      <c r="J89" s="412"/>
      <c r="K89" s="412"/>
      <c r="L89" s="534">
        <v>0</v>
      </c>
    </row>
    <row r="90" spans="1:12" ht="15" customHeight="1">
      <c r="A90" s="273"/>
      <c r="B90" s="91"/>
      <c r="C90" s="91" t="s">
        <v>92</v>
      </c>
      <c r="D90" s="91" t="s">
        <v>400</v>
      </c>
      <c r="E90" s="201"/>
      <c r="F90" s="412">
        <f>'Z 2 '!E185</f>
        <v>86000</v>
      </c>
      <c r="G90" s="412">
        <f t="shared" si="11"/>
        <v>86000</v>
      </c>
      <c r="H90" s="412">
        <f t="shared" si="11"/>
        <v>86000</v>
      </c>
      <c r="I90" s="412"/>
      <c r="J90" s="412"/>
      <c r="K90" s="412"/>
      <c r="L90" s="534">
        <v>0</v>
      </c>
    </row>
    <row r="91" spans="1:12" ht="14.25" customHeight="1">
      <c r="A91" s="273"/>
      <c r="B91" s="91"/>
      <c r="C91" s="91" t="s">
        <v>94</v>
      </c>
      <c r="D91" s="91" t="s">
        <v>95</v>
      </c>
      <c r="E91" s="201"/>
      <c r="F91" s="412">
        <f>'Z 2 '!E186</f>
        <v>145000</v>
      </c>
      <c r="G91" s="412">
        <f t="shared" si="11"/>
        <v>145000</v>
      </c>
      <c r="H91" s="412">
        <f t="shared" si="11"/>
        <v>145000</v>
      </c>
      <c r="I91" s="412"/>
      <c r="J91" s="412"/>
      <c r="K91" s="412"/>
      <c r="L91" s="534">
        <v>0</v>
      </c>
    </row>
    <row r="92" spans="1:12" ht="15.75" customHeight="1">
      <c r="A92" s="273"/>
      <c r="B92" s="91"/>
      <c r="C92" s="90" t="s">
        <v>37</v>
      </c>
      <c r="D92" s="90" t="s">
        <v>401</v>
      </c>
      <c r="E92" s="201"/>
      <c r="F92" s="412">
        <f>'Z 2 '!E187</f>
        <v>8500</v>
      </c>
      <c r="G92" s="412">
        <f t="shared" si="11"/>
        <v>8500</v>
      </c>
      <c r="H92" s="412"/>
      <c r="I92" s="412">
        <f>G92</f>
        <v>8500</v>
      </c>
      <c r="J92" s="412"/>
      <c r="K92" s="412"/>
      <c r="L92" s="534">
        <v>0</v>
      </c>
    </row>
    <row r="93" spans="1:12" ht="16.5" customHeight="1">
      <c r="A93" s="273"/>
      <c r="B93" s="91"/>
      <c r="C93" s="90" t="s">
        <v>12</v>
      </c>
      <c r="D93" s="90" t="s">
        <v>13</v>
      </c>
      <c r="E93" s="201"/>
      <c r="F93" s="412">
        <f>'Z 2 '!E188</f>
        <v>1500</v>
      </c>
      <c r="G93" s="412">
        <f t="shared" si="11"/>
        <v>1500</v>
      </c>
      <c r="H93" s="412"/>
      <c r="I93" s="412">
        <f>G93</f>
        <v>1500</v>
      </c>
      <c r="J93" s="412"/>
      <c r="K93" s="412"/>
      <c r="L93" s="534">
        <v>0</v>
      </c>
    </row>
    <row r="94" spans="1:12" ht="13.5" customHeight="1">
      <c r="A94" s="273"/>
      <c r="B94" s="91"/>
      <c r="C94" s="91" t="s">
        <v>478</v>
      </c>
      <c r="D94" s="90" t="s">
        <v>479</v>
      </c>
      <c r="E94" s="201"/>
      <c r="F94" s="412">
        <f>'Z 2 '!E189</f>
        <v>92000</v>
      </c>
      <c r="G94" s="412">
        <f t="shared" si="11"/>
        <v>92000</v>
      </c>
      <c r="H94" s="412"/>
      <c r="I94" s="412"/>
      <c r="J94" s="412"/>
      <c r="K94" s="412"/>
      <c r="L94" s="534">
        <v>0</v>
      </c>
    </row>
    <row r="95" spans="1:12" ht="15" customHeight="1">
      <c r="A95" s="273"/>
      <c r="B95" s="541"/>
      <c r="C95" s="91" t="s">
        <v>14</v>
      </c>
      <c r="D95" s="91" t="s">
        <v>15</v>
      </c>
      <c r="E95" s="201"/>
      <c r="F95" s="412">
        <f>'Z 2 '!E190</f>
        <v>108000</v>
      </c>
      <c r="G95" s="412">
        <f t="shared" si="11"/>
        <v>108000</v>
      </c>
      <c r="H95" s="412"/>
      <c r="I95" s="412"/>
      <c r="J95" s="412"/>
      <c r="K95" s="412"/>
      <c r="L95" s="539">
        <v>0</v>
      </c>
    </row>
    <row r="96" spans="1:12" ht="15.75" customHeight="1">
      <c r="A96" s="273"/>
      <c r="B96" s="541"/>
      <c r="C96" s="91" t="s">
        <v>97</v>
      </c>
      <c r="D96" s="91" t="s">
        <v>98</v>
      </c>
      <c r="E96" s="201"/>
      <c r="F96" s="412">
        <f>'Z 2 '!E191</f>
        <v>10000</v>
      </c>
      <c r="G96" s="412">
        <f t="shared" si="11"/>
        <v>10000</v>
      </c>
      <c r="H96" s="412"/>
      <c r="I96" s="412"/>
      <c r="J96" s="412"/>
      <c r="K96" s="412"/>
      <c r="L96" s="539">
        <v>0</v>
      </c>
    </row>
    <row r="97" spans="1:12" ht="15" customHeight="1">
      <c r="A97" s="273"/>
      <c r="B97" s="541"/>
      <c r="C97" s="91" t="s">
        <v>16</v>
      </c>
      <c r="D97" s="91" t="s">
        <v>99</v>
      </c>
      <c r="E97" s="201"/>
      <c r="F97" s="412">
        <f>'Z 2 '!E192</f>
        <v>17000</v>
      </c>
      <c r="G97" s="412">
        <f t="shared" si="11"/>
        <v>17000</v>
      </c>
      <c r="H97" s="412"/>
      <c r="I97" s="412"/>
      <c r="J97" s="412"/>
      <c r="K97" s="412"/>
      <c r="L97" s="539">
        <v>0</v>
      </c>
    </row>
    <row r="98" spans="1:12" ht="16.5" customHeight="1">
      <c r="A98" s="273"/>
      <c r="B98" s="541"/>
      <c r="C98" s="91" t="s">
        <v>18</v>
      </c>
      <c r="D98" s="91" t="s">
        <v>100</v>
      </c>
      <c r="E98" s="201"/>
      <c r="F98" s="412">
        <f>'Z 2 '!E193</f>
        <v>11000</v>
      </c>
      <c r="G98" s="412">
        <f t="shared" si="11"/>
        <v>11000</v>
      </c>
      <c r="H98" s="412"/>
      <c r="I98" s="412"/>
      <c r="J98" s="412"/>
      <c r="K98" s="412"/>
      <c r="L98" s="539">
        <v>0</v>
      </c>
    </row>
    <row r="99" spans="1:12" ht="15.75" customHeight="1">
      <c r="A99" s="273"/>
      <c r="B99" s="541"/>
      <c r="C99" s="91" t="s">
        <v>80</v>
      </c>
      <c r="D99" s="91" t="s">
        <v>81</v>
      </c>
      <c r="E99" s="201"/>
      <c r="F99" s="412">
        <f>'Z 2 '!E194</f>
        <v>14000</v>
      </c>
      <c r="G99" s="412">
        <f t="shared" si="11"/>
        <v>14000</v>
      </c>
      <c r="H99" s="412"/>
      <c r="I99" s="412"/>
      <c r="J99" s="412"/>
      <c r="K99" s="412"/>
      <c r="L99" s="539"/>
    </row>
    <row r="100" spans="1:12" ht="15" customHeight="1">
      <c r="A100" s="273"/>
      <c r="B100" s="541"/>
      <c r="C100" s="91" t="s">
        <v>20</v>
      </c>
      <c r="D100" s="91" t="s">
        <v>101</v>
      </c>
      <c r="E100" s="201"/>
      <c r="F100" s="412">
        <f>'Z 2 '!E195</f>
        <v>30000</v>
      </c>
      <c r="G100" s="412">
        <f t="shared" si="11"/>
        <v>30000</v>
      </c>
      <c r="H100" s="412"/>
      <c r="I100" s="412"/>
      <c r="J100" s="412"/>
      <c r="K100" s="412"/>
      <c r="L100" s="539">
        <v>0</v>
      </c>
    </row>
    <row r="101" spans="1:12" ht="14.25" customHeight="1">
      <c r="A101" s="273"/>
      <c r="B101" s="541"/>
      <c r="C101" s="91" t="s">
        <v>654</v>
      </c>
      <c r="D101" s="90" t="s">
        <v>655</v>
      </c>
      <c r="E101" s="201"/>
      <c r="F101" s="412">
        <f>'Z 2 '!E196</f>
        <v>1500</v>
      </c>
      <c r="G101" s="412">
        <f t="shared" si="11"/>
        <v>1500</v>
      </c>
      <c r="H101" s="412"/>
      <c r="I101" s="412"/>
      <c r="J101" s="412"/>
      <c r="K101" s="412"/>
      <c r="L101" s="539"/>
    </row>
    <row r="102" spans="1:12" ht="14.25" customHeight="1">
      <c r="A102" s="273"/>
      <c r="B102" s="541"/>
      <c r="C102" s="91" t="s">
        <v>283</v>
      </c>
      <c r="D102" s="90" t="s">
        <v>285</v>
      </c>
      <c r="E102" s="201"/>
      <c r="F102" s="412">
        <f>'Z 2 '!E197</f>
        <v>4500</v>
      </c>
      <c r="G102" s="412">
        <f aca="true" t="shared" si="12" ref="G102:G110">F102</f>
        <v>4500</v>
      </c>
      <c r="H102" s="412"/>
      <c r="I102" s="412"/>
      <c r="J102" s="412"/>
      <c r="K102" s="412"/>
      <c r="L102" s="539"/>
    </row>
    <row r="103" spans="1:12" ht="14.25" customHeight="1">
      <c r="A103" s="273"/>
      <c r="B103" s="541"/>
      <c r="C103" s="91" t="s">
        <v>275</v>
      </c>
      <c r="D103" s="90" t="s">
        <v>279</v>
      </c>
      <c r="E103" s="201"/>
      <c r="F103" s="412">
        <f>'Z 2 '!E198</f>
        <v>7500</v>
      </c>
      <c r="G103" s="412">
        <f t="shared" si="12"/>
        <v>7500</v>
      </c>
      <c r="H103" s="412"/>
      <c r="I103" s="412"/>
      <c r="J103" s="412"/>
      <c r="K103" s="412"/>
      <c r="L103" s="539"/>
    </row>
    <row r="104" spans="1:12" ht="14.25" customHeight="1">
      <c r="A104" s="273"/>
      <c r="B104" s="541"/>
      <c r="C104" s="91" t="s">
        <v>22</v>
      </c>
      <c r="D104" s="91" t="s">
        <v>23</v>
      </c>
      <c r="E104" s="201"/>
      <c r="F104" s="412">
        <f>'Z 2 '!E199</f>
        <v>5000</v>
      </c>
      <c r="G104" s="412">
        <f t="shared" si="12"/>
        <v>5000</v>
      </c>
      <c r="H104" s="412"/>
      <c r="I104" s="412"/>
      <c r="J104" s="412"/>
      <c r="K104" s="412"/>
      <c r="L104" s="539">
        <v>0</v>
      </c>
    </row>
    <row r="105" spans="1:12" ht="13.5" customHeight="1">
      <c r="A105" s="273"/>
      <c r="B105" s="541"/>
      <c r="C105" s="91" t="s">
        <v>24</v>
      </c>
      <c r="D105" s="91" t="s">
        <v>25</v>
      </c>
      <c r="E105" s="201"/>
      <c r="F105" s="412">
        <f>'Z 2 '!E200</f>
        <v>1500</v>
      </c>
      <c r="G105" s="412">
        <f t="shared" si="12"/>
        <v>1500</v>
      </c>
      <c r="H105" s="412"/>
      <c r="I105" s="412"/>
      <c r="J105" s="412"/>
      <c r="K105" s="412"/>
      <c r="L105" s="539">
        <v>0</v>
      </c>
    </row>
    <row r="106" spans="1:12" ht="12" customHeight="1">
      <c r="A106" s="273"/>
      <c r="B106" s="541"/>
      <c r="C106" s="91" t="s">
        <v>26</v>
      </c>
      <c r="D106" s="91" t="s">
        <v>27</v>
      </c>
      <c r="E106" s="201"/>
      <c r="F106" s="412">
        <f>'Z 2 '!E201</f>
        <v>2000</v>
      </c>
      <c r="G106" s="412">
        <f t="shared" si="12"/>
        <v>2000</v>
      </c>
      <c r="H106" s="412"/>
      <c r="I106" s="412"/>
      <c r="J106" s="412"/>
      <c r="K106" s="412"/>
      <c r="L106" s="539">
        <v>0</v>
      </c>
    </row>
    <row r="107" spans="1:12" ht="14.25" customHeight="1">
      <c r="A107" s="273"/>
      <c r="B107" s="541"/>
      <c r="C107" s="91" t="s">
        <v>79</v>
      </c>
      <c r="D107" s="91" t="s">
        <v>89</v>
      </c>
      <c r="E107" s="201"/>
      <c r="F107" s="412">
        <f>'Z 2 '!E202</f>
        <v>12840</v>
      </c>
      <c r="G107" s="412">
        <f t="shared" si="12"/>
        <v>12840</v>
      </c>
      <c r="H107" s="412"/>
      <c r="I107" s="412"/>
      <c r="J107" s="412"/>
      <c r="K107" s="412"/>
      <c r="L107" s="539">
        <v>0</v>
      </c>
    </row>
    <row r="108" spans="1:12" ht="14.25" customHeight="1">
      <c r="A108" s="273"/>
      <c r="B108" s="541"/>
      <c r="C108" s="91" t="s">
        <v>104</v>
      </c>
      <c r="D108" s="91" t="s">
        <v>404</v>
      </c>
      <c r="E108" s="201"/>
      <c r="F108" s="412">
        <f>'Z 2 '!E203</f>
        <v>160</v>
      </c>
      <c r="G108" s="412">
        <f t="shared" si="12"/>
        <v>160</v>
      </c>
      <c r="H108" s="412"/>
      <c r="I108" s="412"/>
      <c r="J108" s="412"/>
      <c r="K108" s="412"/>
      <c r="L108" s="539">
        <v>0</v>
      </c>
    </row>
    <row r="109" spans="1:12" ht="14.25" customHeight="1">
      <c r="A109" s="273"/>
      <c r="B109" s="541"/>
      <c r="C109" s="91" t="s">
        <v>277</v>
      </c>
      <c r="D109" s="90" t="s">
        <v>281</v>
      </c>
      <c r="E109" s="201"/>
      <c r="F109" s="412">
        <f>'Z 2 '!E204</f>
        <v>4000</v>
      </c>
      <c r="G109" s="412">
        <f t="shared" si="12"/>
        <v>4000</v>
      </c>
      <c r="H109" s="412"/>
      <c r="I109" s="412"/>
      <c r="J109" s="412"/>
      <c r="K109" s="412"/>
      <c r="L109" s="539"/>
    </row>
    <row r="110" spans="1:12" ht="14.25" customHeight="1">
      <c r="A110" s="273"/>
      <c r="B110" s="541"/>
      <c r="C110" s="91" t="s">
        <v>278</v>
      </c>
      <c r="D110" s="553" t="s">
        <v>282</v>
      </c>
      <c r="E110" s="201"/>
      <c r="F110" s="412">
        <f>'Z 2 '!E205</f>
        <v>1000</v>
      </c>
      <c r="G110" s="412">
        <f t="shared" si="12"/>
        <v>1000</v>
      </c>
      <c r="H110" s="412"/>
      <c r="I110" s="412"/>
      <c r="J110" s="412"/>
      <c r="K110" s="412"/>
      <c r="L110" s="539"/>
    </row>
    <row r="111" spans="1:12" ht="15.75" customHeight="1">
      <c r="A111" s="273"/>
      <c r="B111" s="541"/>
      <c r="C111" s="91" t="s">
        <v>46</v>
      </c>
      <c r="D111" s="91" t="s">
        <v>744</v>
      </c>
      <c r="E111" s="201"/>
      <c r="F111" s="412">
        <f>'Z 2 '!E206</f>
        <v>150000</v>
      </c>
      <c r="G111" s="412"/>
      <c r="H111" s="412"/>
      <c r="I111" s="412"/>
      <c r="J111" s="412"/>
      <c r="K111" s="412"/>
      <c r="L111" s="539">
        <f>F111</f>
        <v>150000</v>
      </c>
    </row>
    <row r="112" spans="1:12" ht="17.25" customHeight="1">
      <c r="A112" s="546" t="s">
        <v>233</v>
      </c>
      <c r="B112" s="542" t="s">
        <v>243</v>
      </c>
      <c r="C112" s="542" t="s">
        <v>196</v>
      </c>
      <c r="D112" s="547" t="s">
        <v>406</v>
      </c>
      <c r="E112" s="532">
        <f>'Z 1'!G117</f>
        <v>1033000</v>
      </c>
      <c r="F112" s="532">
        <f aca="true" t="shared" si="13" ref="F112:K112">F113</f>
        <v>1033000</v>
      </c>
      <c r="G112" s="532">
        <f t="shared" si="13"/>
        <v>1033000</v>
      </c>
      <c r="H112" s="532">
        <f t="shared" si="13"/>
        <v>0</v>
      </c>
      <c r="I112" s="532">
        <f t="shared" si="13"/>
        <v>0</v>
      </c>
      <c r="J112" s="532">
        <f t="shared" si="13"/>
        <v>1033000</v>
      </c>
      <c r="K112" s="532">
        <f t="shared" si="13"/>
        <v>0</v>
      </c>
      <c r="L112" s="540">
        <v>0</v>
      </c>
    </row>
    <row r="113" spans="1:12" ht="17.25" customHeight="1">
      <c r="A113" s="273"/>
      <c r="B113" s="541"/>
      <c r="C113" s="91" t="s">
        <v>245</v>
      </c>
      <c r="D113" s="90" t="s">
        <v>407</v>
      </c>
      <c r="E113" s="201">
        <v>0</v>
      </c>
      <c r="F113" s="201">
        <f>'Z 2 '!E430</f>
        <v>1033000</v>
      </c>
      <c r="G113" s="201">
        <f>F113</f>
        <v>1033000</v>
      </c>
      <c r="H113" s="201"/>
      <c r="I113" s="201"/>
      <c r="J113" s="201">
        <f>G113</f>
        <v>1033000</v>
      </c>
      <c r="K113" s="201"/>
      <c r="L113" s="539">
        <v>0</v>
      </c>
    </row>
    <row r="114" spans="1:12" ht="16.5" customHeight="1">
      <c r="A114" s="546">
        <v>852</v>
      </c>
      <c r="B114" s="542">
        <v>85203</v>
      </c>
      <c r="C114" s="542">
        <v>2110</v>
      </c>
      <c r="D114" s="555" t="s">
        <v>565</v>
      </c>
      <c r="E114" s="532">
        <f>'Z 1'!G130</f>
        <v>307000</v>
      </c>
      <c r="F114" s="532">
        <f>SUM(F115:F129)</f>
        <v>307000</v>
      </c>
      <c r="G114" s="532">
        <f aca="true" t="shared" si="14" ref="G114:L114">SUM(G115:G129)</f>
        <v>213552</v>
      </c>
      <c r="H114" s="532">
        <f t="shared" si="14"/>
        <v>37318</v>
      </c>
      <c r="I114" s="532">
        <f t="shared" si="14"/>
        <v>0</v>
      </c>
      <c r="J114" s="532">
        <f t="shared" si="14"/>
        <v>0</v>
      </c>
      <c r="K114" s="532">
        <f t="shared" si="14"/>
        <v>0</v>
      </c>
      <c r="L114" s="532">
        <f t="shared" si="14"/>
        <v>0</v>
      </c>
    </row>
    <row r="115" spans="1:12" ht="16.5" customHeight="1">
      <c r="A115" s="272"/>
      <c r="B115" s="541"/>
      <c r="C115" s="91" t="s">
        <v>6</v>
      </c>
      <c r="D115" s="90" t="s">
        <v>7</v>
      </c>
      <c r="E115" s="201">
        <v>0</v>
      </c>
      <c r="F115" s="201">
        <f>'Z 2 '!E480</f>
        <v>197212</v>
      </c>
      <c r="G115" s="201">
        <f>F115</f>
        <v>197212</v>
      </c>
      <c r="H115" s="201"/>
      <c r="I115" s="201"/>
      <c r="J115" s="201"/>
      <c r="K115" s="201"/>
      <c r="L115" s="534">
        <v>0</v>
      </c>
    </row>
    <row r="116" spans="1:12" ht="16.5" customHeight="1">
      <c r="A116" s="272"/>
      <c r="B116" s="541"/>
      <c r="C116" s="91" t="s">
        <v>10</v>
      </c>
      <c r="D116" s="90" t="s">
        <v>386</v>
      </c>
      <c r="E116" s="201">
        <v>0</v>
      </c>
      <c r="F116" s="201">
        <f>'Z 2 '!E481</f>
        <v>10340</v>
      </c>
      <c r="G116" s="201">
        <f>F116</f>
        <v>10340</v>
      </c>
      <c r="H116" s="201"/>
      <c r="I116" s="201"/>
      <c r="J116" s="201"/>
      <c r="K116" s="201"/>
      <c r="L116" s="534">
        <v>0</v>
      </c>
    </row>
    <row r="117" spans="1:12" ht="16.5" customHeight="1">
      <c r="A117" s="272"/>
      <c r="B117" s="541"/>
      <c r="C117" s="90" t="s">
        <v>37</v>
      </c>
      <c r="D117" s="90" t="s">
        <v>74</v>
      </c>
      <c r="E117" s="201">
        <v>0</v>
      </c>
      <c r="F117" s="201">
        <f>'Z 2 '!E482</f>
        <v>32233</v>
      </c>
      <c r="G117" s="201"/>
      <c r="H117" s="201">
        <f>F117</f>
        <v>32233</v>
      </c>
      <c r="I117" s="201"/>
      <c r="J117" s="201"/>
      <c r="K117" s="201"/>
      <c r="L117" s="534">
        <v>0</v>
      </c>
    </row>
    <row r="118" spans="1:12" ht="16.5" customHeight="1">
      <c r="A118" s="272"/>
      <c r="B118" s="541"/>
      <c r="C118" s="90" t="s">
        <v>12</v>
      </c>
      <c r="D118" s="90" t="s">
        <v>13</v>
      </c>
      <c r="E118" s="201">
        <v>0</v>
      </c>
      <c r="F118" s="201">
        <f>'Z 2 '!E483</f>
        <v>5085</v>
      </c>
      <c r="G118" s="201"/>
      <c r="H118" s="201">
        <f>F118</f>
        <v>5085</v>
      </c>
      <c r="I118" s="201"/>
      <c r="J118" s="201"/>
      <c r="K118" s="201"/>
      <c r="L118" s="534">
        <v>0</v>
      </c>
    </row>
    <row r="119" spans="1:12" ht="16.5" customHeight="1">
      <c r="A119" s="272"/>
      <c r="B119" s="541"/>
      <c r="C119" s="276">
        <v>4170</v>
      </c>
      <c r="D119" s="90" t="s">
        <v>653</v>
      </c>
      <c r="E119" s="201"/>
      <c r="F119" s="201">
        <f>'Z 2 '!E484</f>
        <v>6000</v>
      </c>
      <c r="G119" s="201">
        <f>F119</f>
        <v>6000</v>
      </c>
      <c r="H119" s="201"/>
      <c r="I119" s="201"/>
      <c r="J119" s="201"/>
      <c r="K119" s="201"/>
      <c r="L119" s="534"/>
    </row>
    <row r="120" spans="1:12" ht="17.25" customHeight="1">
      <c r="A120" s="272"/>
      <c r="B120" s="541"/>
      <c r="C120" s="90" t="s">
        <v>14</v>
      </c>
      <c r="D120" s="90" t="s">
        <v>15</v>
      </c>
      <c r="E120" s="201">
        <v>0</v>
      </c>
      <c r="F120" s="201">
        <f>'Z 2 '!E485</f>
        <v>5690</v>
      </c>
      <c r="G120" s="201"/>
      <c r="H120" s="201"/>
      <c r="I120" s="201"/>
      <c r="J120" s="201"/>
      <c r="K120" s="201"/>
      <c r="L120" s="534">
        <v>0</v>
      </c>
    </row>
    <row r="121" spans="1:12" ht="17.25" customHeight="1">
      <c r="A121" s="272"/>
      <c r="B121" s="541"/>
      <c r="C121" s="276">
        <v>4230</v>
      </c>
      <c r="D121" s="91" t="s">
        <v>835</v>
      </c>
      <c r="E121" s="201"/>
      <c r="F121" s="201">
        <f>'Z 2 '!E486</f>
        <v>400</v>
      </c>
      <c r="G121" s="201"/>
      <c r="H121" s="201"/>
      <c r="I121" s="201"/>
      <c r="J121" s="201"/>
      <c r="K121" s="201"/>
      <c r="L121" s="534"/>
    </row>
    <row r="122" spans="1:12" ht="17.25" customHeight="1">
      <c r="A122" s="272"/>
      <c r="B122" s="541"/>
      <c r="C122" s="90" t="s">
        <v>16</v>
      </c>
      <c r="D122" s="90" t="s">
        <v>99</v>
      </c>
      <c r="E122" s="201">
        <v>0</v>
      </c>
      <c r="F122" s="201">
        <f>'Z 2 '!E487</f>
        <v>25157</v>
      </c>
      <c r="G122" s="201"/>
      <c r="H122" s="201"/>
      <c r="I122" s="201"/>
      <c r="J122" s="201"/>
      <c r="K122" s="201"/>
      <c r="L122" s="534">
        <v>0</v>
      </c>
    </row>
    <row r="123" spans="1:12" ht="17.25" customHeight="1">
      <c r="A123" s="272"/>
      <c r="B123" s="541"/>
      <c r="C123" s="276" t="s">
        <v>80</v>
      </c>
      <c r="D123" s="91" t="s">
        <v>81</v>
      </c>
      <c r="E123" s="201"/>
      <c r="F123" s="201">
        <f>'Z 2 '!E489</f>
        <v>40</v>
      </c>
      <c r="G123" s="201"/>
      <c r="H123" s="201"/>
      <c r="I123" s="201"/>
      <c r="J123" s="201"/>
      <c r="K123" s="201"/>
      <c r="L123" s="534"/>
    </row>
    <row r="124" spans="1:12" ht="16.5" customHeight="1">
      <c r="A124" s="272"/>
      <c r="B124" s="541"/>
      <c r="C124" s="90" t="s">
        <v>20</v>
      </c>
      <c r="D124" s="90" t="s">
        <v>101</v>
      </c>
      <c r="E124" s="201">
        <v>0</v>
      </c>
      <c r="F124" s="201">
        <f>'Z 2 '!E490</f>
        <v>8339</v>
      </c>
      <c r="G124" s="201"/>
      <c r="H124" s="201"/>
      <c r="I124" s="201"/>
      <c r="J124" s="201"/>
      <c r="K124" s="201"/>
      <c r="L124" s="534">
        <v>0</v>
      </c>
    </row>
    <row r="125" spans="1:12" ht="16.5" customHeight="1">
      <c r="A125" s="272"/>
      <c r="B125" s="541"/>
      <c r="C125" s="90">
        <v>4370</v>
      </c>
      <c r="D125" s="90" t="s">
        <v>279</v>
      </c>
      <c r="E125" s="201"/>
      <c r="F125" s="201">
        <f>'Z 2 '!E491</f>
        <v>3900</v>
      </c>
      <c r="G125" s="201"/>
      <c r="H125" s="201"/>
      <c r="I125" s="201"/>
      <c r="J125" s="201"/>
      <c r="K125" s="201"/>
      <c r="L125" s="534"/>
    </row>
    <row r="126" spans="1:12" ht="18" customHeight="1">
      <c r="A126" s="272"/>
      <c r="B126" s="541"/>
      <c r="C126" s="90" t="s">
        <v>22</v>
      </c>
      <c r="D126" s="90" t="s">
        <v>23</v>
      </c>
      <c r="E126" s="201">
        <v>0</v>
      </c>
      <c r="F126" s="201">
        <f>'Z 2 '!E492</f>
        <v>2000</v>
      </c>
      <c r="G126" s="201"/>
      <c r="H126" s="201"/>
      <c r="I126" s="201"/>
      <c r="J126" s="201"/>
      <c r="K126" s="201"/>
      <c r="L126" s="534">
        <v>0</v>
      </c>
    </row>
    <row r="127" spans="1:12" ht="17.25" customHeight="1">
      <c r="A127" s="272"/>
      <c r="B127" s="541"/>
      <c r="C127" s="90" t="s">
        <v>26</v>
      </c>
      <c r="D127" s="90" t="s">
        <v>27</v>
      </c>
      <c r="E127" s="201">
        <v>0</v>
      </c>
      <c r="F127" s="201">
        <f>'Z 2 '!E493</f>
        <v>7644</v>
      </c>
      <c r="G127" s="201"/>
      <c r="H127" s="201"/>
      <c r="I127" s="201"/>
      <c r="J127" s="201"/>
      <c r="K127" s="201"/>
      <c r="L127" s="534">
        <v>0</v>
      </c>
    </row>
    <row r="128" spans="1:12" ht="17.25" customHeight="1">
      <c r="A128" s="272"/>
      <c r="B128" s="541"/>
      <c r="C128" s="90">
        <v>4740</v>
      </c>
      <c r="D128" s="90" t="s">
        <v>281</v>
      </c>
      <c r="E128" s="201"/>
      <c r="F128" s="201">
        <f>'Z 2 '!E494</f>
        <v>2000</v>
      </c>
      <c r="G128" s="201"/>
      <c r="H128" s="201"/>
      <c r="I128" s="201"/>
      <c r="J128" s="201"/>
      <c r="K128" s="201"/>
      <c r="L128" s="534"/>
    </row>
    <row r="129" spans="1:12" ht="15" customHeight="1">
      <c r="A129" s="272"/>
      <c r="B129" s="541"/>
      <c r="C129" s="90">
        <v>4750</v>
      </c>
      <c r="D129" s="553" t="s">
        <v>282</v>
      </c>
      <c r="E129" s="201"/>
      <c r="F129" s="201">
        <f>'Z 2 '!E495</f>
        <v>960</v>
      </c>
      <c r="G129" s="201"/>
      <c r="H129" s="201"/>
      <c r="I129" s="201"/>
      <c r="J129" s="201"/>
      <c r="K129" s="201"/>
      <c r="L129" s="534"/>
    </row>
    <row r="130" spans="1:12" ht="17.25" customHeight="1">
      <c r="A130" s="546">
        <v>852</v>
      </c>
      <c r="B130" s="542">
        <v>85218</v>
      </c>
      <c r="C130" s="542">
        <v>2110</v>
      </c>
      <c r="D130" s="542" t="s">
        <v>257</v>
      </c>
      <c r="E130" s="532">
        <f>'Z 1'!G137</f>
        <v>10000</v>
      </c>
      <c r="F130" s="532">
        <f>F131</f>
        <v>10000</v>
      </c>
      <c r="G130" s="532">
        <f aca="true" t="shared" si="15" ref="G130:L130">G131</f>
        <v>10000</v>
      </c>
      <c r="H130" s="532">
        <f t="shared" si="15"/>
        <v>0</v>
      </c>
      <c r="I130" s="532">
        <f t="shared" si="15"/>
        <v>0</v>
      </c>
      <c r="J130" s="532">
        <f t="shared" si="15"/>
        <v>0</v>
      </c>
      <c r="K130" s="532">
        <f t="shared" si="15"/>
        <v>0</v>
      </c>
      <c r="L130" s="532">
        <f t="shared" si="15"/>
        <v>0</v>
      </c>
    </row>
    <row r="131" spans="1:12" ht="17.25" customHeight="1">
      <c r="A131" s="272"/>
      <c r="B131" s="541"/>
      <c r="C131" s="91" t="s">
        <v>6</v>
      </c>
      <c r="D131" s="90" t="s">
        <v>7</v>
      </c>
      <c r="E131" s="201">
        <v>0</v>
      </c>
      <c r="F131" s="201">
        <v>10000</v>
      </c>
      <c r="G131" s="201">
        <f>F131</f>
        <v>10000</v>
      </c>
      <c r="H131" s="201"/>
      <c r="I131" s="201"/>
      <c r="J131" s="201"/>
      <c r="K131" s="201"/>
      <c r="L131" s="534">
        <v>0</v>
      </c>
    </row>
    <row r="132" spans="1:12" ht="21" customHeight="1" thickBot="1">
      <c r="A132" s="909" t="s">
        <v>408</v>
      </c>
      <c r="B132" s="910"/>
      <c r="C132" s="910"/>
      <c r="D132" s="910"/>
      <c r="E132" s="420">
        <f>E15+E32+E41+E43+E45+E65+E76+E85+E112+E114+E130</f>
        <v>4544562</v>
      </c>
      <c r="F132" s="420">
        <f aca="true" t="shared" si="16" ref="F132:L132">F15+F32+F41+F43+F45+F65+F76+F85+F112+F114+F130</f>
        <v>4544562</v>
      </c>
      <c r="G132" s="420">
        <f t="shared" si="16"/>
        <v>4301114</v>
      </c>
      <c r="H132" s="420">
        <f t="shared" si="16"/>
        <v>2351500</v>
      </c>
      <c r="I132" s="420">
        <f t="shared" si="16"/>
        <v>57830</v>
      </c>
      <c r="J132" s="420">
        <f t="shared" si="16"/>
        <v>1033000</v>
      </c>
      <c r="K132" s="420">
        <f t="shared" si="16"/>
        <v>0</v>
      </c>
      <c r="L132" s="420">
        <f t="shared" si="16"/>
        <v>150000</v>
      </c>
    </row>
    <row r="135" spans="9:11" ht="12.75">
      <c r="I135" s="777" t="s">
        <v>780</v>
      </c>
      <c r="J135" s="777"/>
      <c r="K135" s="777"/>
    </row>
    <row r="137" spans="9:11" ht="12.75">
      <c r="I137" s="777" t="s">
        <v>825</v>
      </c>
      <c r="J137" s="777"/>
      <c r="K137" s="777"/>
    </row>
  </sheetData>
  <mergeCells count="15">
    <mergeCell ref="E1:L1"/>
    <mergeCell ref="A5:L5"/>
    <mergeCell ref="A132:D132"/>
    <mergeCell ref="L7:L9"/>
    <mergeCell ref="D7:D9"/>
    <mergeCell ref="A7:C7"/>
    <mergeCell ref="E7:E9"/>
    <mergeCell ref="G8:G9"/>
    <mergeCell ref="H8:J8"/>
    <mergeCell ref="I137:K137"/>
    <mergeCell ref="F7:F9"/>
    <mergeCell ref="G7:K7"/>
    <mergeCell ref="K8:K9"/>
    <mergeCell ref="I135:K135"/>
    <mergeCell ref="B14:F14"/>
  </mergeCells>
  <printOptions/>
  <pageMargins left="0.4330708661417323" right="0.4330708661417323" top="0.15748031496062992" bottom="0.1968503937007874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64" max="11" man="1"/>
    <brk id="11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F19" sqref="F19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8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780" t="s">
        <v>795</v>
      </c>
      <c r="F1" s="780"/>
      <c r="G1" s="780"/>
      <c r="H1" s="780"/>
      <c r="I1" s="780"/>
      <c r="J1" s="780"/>
      <c r="K1" s="780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930" t="s">
        <v>913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</row>
    <row r="4" spans="1:11" ht="12.75">
      <c r="A4" s="931" t="s">
        <v>365</v>
      </c>
      <c r="B4" s="932"/>
      <c r="C4" s="932"/>
      <c r="D4" s="932" t="s">
        <v>366</v>
      </c>
      <c r="E4" s="934" t="s">
        <v>213</v>
      </c>
      <c r="F4" s="934" t="s">
        <v>395</v>
      </c>
      <c r="G4" s="932" t="s">
        <v>240</v>
      </c>
      <c r="H4" s="932"/>
      <c r="I4" s="932"/>
      <c r="J4" s="932"/>
      <c r="K4" s="936"/>
    </row>
    <row r="5" spans="1:11" ht="12.75">
      <c r="A5" s="473"/>
      <c r="B5" s="466"/>
      <c r="C5" s="466"/>
      <c r="D5" s="933"/>
      <c r="E5" s="935"/>
      <c r="F5" s="935"/>
      <c r="G5" s="935" t="s">
        <v>664</v>
      </c>
      <c r="H5" s="933" t="s">
        <v>420</v>
      </c>
      <c r="I5" s="933"/>
      <c r="J5" s="933"/>
      <c r="K5" s="937" t="s">
        <v>738</v>
      </c>
    </row>
    <row r="6" spans="1:11" ht="22.5">
      <c r="A6" s="473" t="s">
        <v>369</v>
      </c>
      <c r="B6" s="466" t="s">
        <v>370</v>
      </c>
      <c r="C6" s="466" t="s">
        <v>785</v>
      </c>
      <c r="D6" s="933"/>
      <c r="E6" s="935"/>
      <c r="F6" s="935"/>
      <c r="G6" s="935"/>
      <c r="H6" s="466" t="s">
        <v>241</v>
      </c>
      <c r="I6" s="465" t="s">
        <v>516</v>
      </c>
      <c r="J6" s="465" t="s">
        <v>517</v>
      </c>
      <c r="K6" s="937"/>
    </row>
    <row r="7" spans="1:11" ht="11.25" customHeight="1">
      <c r="A7" s="323">
        <v>1</v>
      </c>
      <c r="B7" s="59">
        <v>2</v>
      </c>
      <c r="C7" s="59">
        <v>3</v>
      </c>
      <c r="D7" s="59">
        <v>4</v>
      </c>
      <c r="E7" s="252">
        <v>5</v>
      </c>
      <c r="F7" s="252">
        <v>6</v>
      </c>
      <c r="G7" s="252">
        <v>7</v>
      </c>
      <c r="H7" s="252">
        <v>8</v>
      </c>
      <c r="I7" s="252">
        <v>9</v>
      </c>
      <c r="J7" s="252">
        <v>10</v>
      </c>
      <c r="K7" s="564">
        <v>11</v>
      </c>
    </row>
    <row r="8" spans="1:11" ht="19.5" customHeight="1">
      <c r="A8" s="565">
        <v>852</v>
      </c>
      <c r="B8" s="556">
        <v>85202</v>
      </c>
      <c r="C8" s="556">
        <v>2130</v>
      </c>
      <c r="D8" s="557" t="s">
        <v>253</v>
      </c>
      <c r="E8" s="558">
        <f>'Z 1'!G128</f>
        <v>366000</v>
      </c>
      <c r="F8" s="558">
        <f aca="true" t="shared" si="0" ref="F8:K8">SUM(F9:F24)</f>
        <v>366000</v>
      </c>
      <c r="G8" s="558">
        <f t="shared" si="0"/>
        <v>366000</v>
      </c>
      <c r="H8" s="558">
        <f t="shared" si="0"/>
        <v>305558</v>
      </c>
      <c r="I8" s="558">
        <f t="shared" si="0"/>
        <v>13421</v>
      </c>
      <c r="J8" s="558">
        <f t="shared" si="0"/>
        <v>0</v>
      </c>
      <c r="K8" s="566">
        <f t="shared" si="0"/>
        <v>0</v>
      </c>
    </row>
    <row r="9" spans="1:11" ht="15.75" customHeight="1">
      <c r="A9" s="567"/>
      <c r="B9" s="559"/>
      <c r="C9" s="183">
        <v>4010</v>
      </c>
      <c r="D9" s="87" t="s">
        <v>7</v>
      </c>
      <c r="E9" s="413">
        <v>0</v>
      </c>
      <c r="F9" s="413">
        <v>280596</v>
      </c>
      <c r="G9" s="413">
        <f>F9</f>
        <v>280596</v>
      </c>
      <c r="H9" s="413">
        <f>G9</f>
        <v>280596</v>
      </c>
      <c r="I9" s="413"/>
      <c r="J9" s="413"/>
      <c r="K9" s="568"/>
    </row>
    <row r="10" spans="1:11" ht="13.5" customHeight="1">
      <c r="A10" s="567"/>
      <c r="B10" s="559"/>
      <c r="C10" s="183">
        <v>4040</v>
      </c>
      <c r="D10" s="87" t="s">
        <v>399</v>
      </c>
      <c r="E10" s="413">
        <v>0</v>
      </c>
      <c r="F10" s="413">
        <v>24962</v>
      </c>
      <c r="G10" s="413">
        <f aca="true" t="shared" si="1" ref="G10:G24">F10</f>
        <v>24962</v>
      </c>
      <c r="H10" s="413">
        <f>G10</f>
        <v>24962</v>
      </c>
      <c r="I10" s="413"/>
      <c r="J10" s="413"/>
      <c r="K10" s="568"/>
    </row>
    <row r="11" spans="1:11" ht="12.75">
      <c r="A11" s="567"/>
      <c r="B11" s="559"/>
      <c r="C11" s="256">
        <v>4110</v>
      </c>
      <c r="D11" s="87" t="s">
        <v>74</v>
      </c>
      <c r="E11" s="413">
        <v>0</v>
      </c>
      <c r="F11" s="413">
        <v>11914</v>
      </c>
      <c r="G11" s="413">
        <f t="shared" si="1"/>
        <v>11914</v>
      </c>
      <c r="H11" s="413"/>
      <c r="I11" s="413">
        <f>G11</f>
        <v>11914</v>
      </c>
      <c r="J11" s="413"/>
      <c r="K11" s="568"/>
    </row>
    <row r="12" spans="1:11" ht="12.75">
      <c r="A12" s="567"/>
      <c r="B12" s="559"/>
      <c r="C12" s="256">
        <v>4120</v>
      </c>
      <c r="D12" s="87" t="s">
        <v>13</v>
      </c>
      <c r="E12" s="413">
        <v>0</v>
      </c>
      <c r="F12" s="413">
        <v>1507</v>
      </c>
      <c r="G12" s="413">
        <f t="shared" si="1"/>
        <v>1507</v>
      </c>
      <c r="H12" s="413"/>
      <c r="I12" s="413">
        <f>G12</f>
        <v>1507</v>
      </c>
      <c r="J12" s="413"/>
      <c r="K12" s="568"/>
    </row>
    <row r="13" spans="1:11" ht="13.5" customHeight="1">
      <c r="A13" s="567"/>
      <c r="B13" s="559"/>
      <c r="C13" s="183">
        <v>4210</v>
      </c>
      <c r="D13" s="87" t="s">
        <v>15</v>
      </c>
      <c r="E13" s="413">
        <v>0</v>
      </c>
      <c r="F13" s="413">
        <v>0</v>
      </c>
      <c r="G13" s="413">
        <f t="shared" si="1"/>
        <v>0</v>
      </c>
      <c r="H13" s="413"/>
      <c r="I13" s="413"/>
      <c r="J13" s="413"/>
      <c r="K13" s="568"/>
    </row>
    <row r="14" spans="1:11" ht="15.75" customHeight="1">
      <c r="A14" s="567"/>
      <c r="B14" s="559"/>
      <c r="C14" s="183">
        <v>4230</v>
      </c>
      <c r="D14" s="87" t="s">
        <v>651</v>
      </c>
      <c r="E14" s="413">
        <v>0</v>
      </c>
      <c r="F14" s="413">
        <v>1000</v>
      </c>
      <c r="G14" s="413">
        <f t="shared" si="1"/>
        <v>1000</v>
      </c>
      <c r="H14" s="413"/>
      <c r="I14" s="413"/>
      <c r="J14" s="413"/>
      <c r="K14" s="568"/>
    </row>
    <row r="15" spans="1:11" ht="12.75">
      <c r="A15" s="567"/>
      <c r="B15" s="559"/>
      <c r="C15" s="183">
        <v>4260</v>
      </c>
      <c r="D15" s="87" t="s">
        <v>99</v>
      </c>
      <c r="E15" s="413">
        <v>0</v>
      </c>
      <c r="F15" s="413">
        <v>0</v>
      </c>
      <c r="G15" s="413">
        <f t="shared" si="1"/>
        <v>0</v>
      </c>
      <c r="H15" s="413"/>
      <c r="I15" s="413"/>
      <c r="J15" s="413"/>
      <c r="K15" s="568"/>
    </row>
    <row r="16" spans="1:11" ht="12.75" hidden="1">
      <c r="A16" s="567"/>
      <c r="B16" s="559"/>
      <c r="C16" s="183">
        <v>4270</v>
      </c>
      <c r="D16" s="87" t="s">
        <v>100</v>
      </c>
      <c r="E16" s="413">
        <v>0</v>
      </c>
      <c r="F16" s="413"/>
      <c r="G16" s="413">
        <f t="shared" si="1"/>
        <v>0</v>
      </c>
      <c r="H16" s="413"/>
      <c r="I16" s="413"/>
      <c r="J16" s="413"/>
      <c r="K16" s="568"/>
    </row>
    <row r="17" spans="1:11" ht="12.75">
      <c r="A17" s="567"/>
      <c r="B17" s="559"/>
      <c r="C17" s="183">
        <v>4300</v>
      </c>
      <c r="D17" s="87" t="s">
        <v>101</v>
      </c>
      <c r="E17" s="413">
        <v>0</v>
      </c>
      <c r="F17" s="413">
        <v>25741</v>
      </c>
      <c r="G17" s="413">
        <f t="shared" si="1"/>
        <v>25741</v>
      </c>
      <c r="H17" s="413"/>
      <c r="I17" s="413"/>
      <c r="J17" s="413"/>
      <c r="K17" s="568"/>
    </row>
    <row r="18" spans="1:11" ht="12.75">
      <c r="A18" s="567"/>
      <c r="B18" s="559"/>
      <c r="C18" s="183">
        <v>4350</v>
      </c>
      <c r="D18" s="81" t="s">
        <v>655</v>
      </c>
      <c r="E18" s="413">
        <v>0</v>
      </c>
      <c r="F18" s="413">
        <v>300</v>
      </c>
      <c r="G18" s="413">
        <f t="shared" si="1"/>
        <v>300</v>
      </c>
      <c r="H18" s="413"/>
      <c r="I18" s="413"/>
      <c r="J18" s="413"/>
      <c r="K18" s="568"/>
    </row>
    <row r="19" spans="1:11" ht="14.25" customHeight="1">
      <c r="A19" s="567"/>
      <c r="B19" s="559"/>
      <c r="C19" s="183">
        <v>4360</v>
      </c>
      <c r="D19" s="81" t="s">
        <v>285</v>
      </c>
      <c r="E19" s="413">
        <v>0</v>
      </c>
      <c r="F19" s="413">
        <v>300</v>
      </c>
      <c r="G19" s="413">
        <f t="shared" si="1"/>
        <v>300</v>
      </c>
      <c r="H19" s="413"/>
      <c r="I19" s="413"/>
      <c r="J19" s="413"/>
      <c r="K19" s="568"/>
    </row>
    <row r="20" spans="1:11" ht="15.75" customHeight="1">
      <c r="A20" s="567"/>
      <c r="B20" s="559"/>
      <c r="C20" s="183">
        <v>4370</v>
      </c>
      <c r="D20" s="81" t="s">
        <v>279</v>
      </c>
      <c r="E20" s="413">
        <v>0</v>
      </c>
      <c r="F20" s="413">
        <v>2000</v>
      </c>
      <c r="G20" s="413">
        <f t="shared" si="1"/>
        <v>2000</v>
      </c>
      <c r="H20" s="413"/>
      <c r="I20" s="413"/>
      <c r="J20" s="413"/>
      <c r="K20" s="568"/>
    </row>
    <row r="21" spans="1:11" ht="12.75">
      <c r="A21" s="567"/>
      <c r="B21" s="559"/>
      <c r="C21" s="183">
        <v>4410</v>
      </c>
      <c r="D21" s="82" t="s">
        <v>23</v>
      </c>
      <c r="E21" s="413">
        <v>0</v>
      </c>
      <c r="F21" s="413">
        <v>700</v>
      </c>
      <c r="G21" s="413">
        <f t="shared" si="1"/>
        <v>700</v>
      </c>
      <c r="H21" s="413"/>
      <c r="I21" s="413"/>
      <c r="J21" s="413"/>
      <c r="K21" s="568"/>
    </row>
    <row r="22" spans="1:11" ht="12.75">
      <c r="A22" s="567"/>
      <c r="B22" s="559"/>
      <c r="C22" s="183">
        <v>4440</v>
      </c>
      <c r="D22" s="87" t="s">
        <v>27</v>
      </c>
      <c r="E22" s="413">
        <v>0</v>
      </c>
      <c r="F22" s="413">
        <v>15000</v>
      </c>
      <c r="G22" s="413">
        <f t="shared" si="1"/>
        <v>15000</v>
      </c>
      <c r="H22" s="413"/>
      <c r="I22" s="413"/>
      <c r="J22" s="413"/>
      <c r="K22" s="568"/>
    </row>
    <row r="23" spans="1:11" ht="12.75">
      <c r="A23" s="567"/>
      <c r="B23" s="559"/>
      <c r="C23" s="183">
        <v>4480</v>
      </c>
      <c r="D23" s="87" t="s">
        <v>43</v>
      </c>
      <c r="E23" s="413">
        <v>0</v>
      </c>
      <c r="F23" s="413">
        <v>1554</v>
      </c>
      <c r="G23" s="413">
        <f t="shared" si="1"/>
        <v>1554</v>
      </c>
      <c r="H23" s="413"/>
      <c r="I23" s="413"/>
      <c r="J23" s="413"/>
      <c r="K23" s="568"/>
    </row>
    <row r="24" spans="1:11" ht="13.5" thickBot="1">
      <c r="A24" s="569"/>
      <c r="B24" s="560"/>
      <c r="C24" s="257">
        <v>4520</v>
      </c>
      <c r="D24" s="258" t="s">
        <v>404</v>
      </c>
      <c r="E24" s="561">
        <v>0</v>
      </c>
      <c r="F24" s="561">
        <v>426</v>
      </c>
      <c r="G24" s="561">
        <f t="shared" si="1"/>
        <v>426</v>
      </c>
      <c r="H24" s="561"/>
      <c r="I24" s="561"/>
      <c r="J24" s="561"/>
      <c r="K24" s="570"/>
    </row>
    <row r="25" spans="1:11" ht="18.75" customHeight="1" thickBot="1">
      <c r="A25" s="928" t="s">
        <v>656</v>
      </c>
      <c r="B25" s="929"/>
      <c r="C25" s="929"/>
      <c r="D25" s="929"/>
      <c r="E25" s="562">
        <f aca="true" t="shared" si="2" ref="E25:K25">E8</f>
        <v>366000</v>
      </c>
      <c r="F25" s="562">
        <f t="shared" si="2"/>
        <v>366000</v>
      </c>
      <c r="G25" s="562">
        <f t="shared" si="2"/>
        <v>366000</v>
      </c>
      <c r="H25" s="562">
        <f t="shared" si="2"/>
        <v>305558</v>
      </c>
      <c r="I25" s="562">
        <f t="shared" si="2"/>
        <v>13421</v>
      </c>
      <c r="J25" s="562">
        <f t="shared" si="2"/>
        <v>0</v>
      </c>
      <c r="K25" s="563">
        <f t="shared" si="2"/>
        <v>0</v>
      </c>
    </row>
    <row r="26" ht="11.25" customHeight="1">
      <c r="C26" s="55"/>
    </row>
    <row r="27" spans="3:11" ht="12.75">
      <c r="C27" s="55"/>
      <c r="E27" s="78" t="s">
        <v>910</v>
      </c>
      <c r="F27" s="78"/>
      <c r="G27" s="78"/>
      <c r="H27" s="78"/>
      <c r="I27" s="78" t="s">
        <v>780</v>
      </c>
      <c r="J27" s="78"/>
      <c r="K27" s="78"/>
    </row>
    <row r="28" spans="1:11" ht="12" customHeight="1">
      <c r="A28" s="330"/>
      <c r="B28" s="330"/>
      <c r="C28" s="330"/>
      <c r="D28" s="330"/>
      <c r="E28" s="330"/>
      <c r="F28" s="330"/>
      <c r="G28" s="330"/>
      <c r="H28" s="330"/>
      <c r="I28" s="330"/>
      <c r="J28" s="330"/>
      <c r="K28" s="330"/>
    </row>
    <row r="29" spans="3:9" ht="12.75">
      <c r="C29" s="55"/>
      <c r="I29" t="s">
        <v>911</v>
      </c>
    </row>
    <row r="30" ht="12.75">
      <c r="C30" s="55"/>
    </row>
    <row r="31" ht="12.75">
      <c r="C31" s="55"/>
    </row>
    <row r="32" ht="12.75">
      <c r="C32" s="55"/>
    </row>
  </sheetData>
  <mergeCells count="11">
    <mergeCell ref="H5:J5"/>
    <mergeCell ref="E1:K1"/>
    <mergeCell ref="A25:D25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2007-11-13T12:36:33Z</cp:lastPrinted>
  <dcterms:created xsi:type="dcterms:W3CDTF">2002-03-22T09:59:04Z</dcterms:created>
  <dcterms:modified xsi:type="dcterms:W3CDTF">2007-11-13T12:54:48Z</dcterms:modified>
  <cp:category/>
  <cp:version/>
  <cp:contentType/>
  <cp:contentStatus/>
</cp:coreProperties>
</file>