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11"/>
  </bookViews>
  <sheets>
    <sheet name="Z1a" sheetId="1" r:id="rId1"/>
    <sheet name="Z1" sheetId="2" r:id="rId2"/>
    <sheet name="Z 2" sheetId="3" r:id="rId3"/>
    <sheet name="Z 3 " sheetId="4" r:id="rId4"/>
    <sheet name="Z 4 " sheetId="5" r:id="rId5"/>
    <sheet name="Z 5 " sheetId="6" r:id="rId6"/>
    <sheet name="z6" sheetId="7" r:id="rId7"/>
    <sheet name="z7" sheetId="8" r:id="rId8"/>
    <sheet name="z8" sheetId="9" r:id="rId9"/>
    <sheet name="z9" sheetId="10" r:id="rId10"/>
    <sheet name="z10" sheetId="11" r:id="rId11"/>
    <sheet name="z11" sheetId="12" r:id="rId12"/>
    <sheet name="z12" sheetId="13" r:id="rId13"/>
    <sheet name="z13" sheetId="14" r:id="rId14"/>
    <sheet name="z14" sheetId="15" r:id="rId15"/>
  </sheets>
  <definedNames>
    <definedName name="_xlnm.Print_Area" localSheetId="2">'Z 2'!$A$1:$L$525</definedName>
    <definedName name="_xlnm.Print_Area" localSheetId="3">'Z 3 '!$A$1:$J$110</definedName>
    <definedName name="_xlnm.Print_Area" localSheetId="5">'Z 5 '!$A$2:$L$91</definedName>
    <definedName name="_xlnm.Print_Area" localSheetId="1">'Z1'!$A$1:$K$206</definedName>
    <definedName name="_xlnm.Print_Area" localSheetId="11">'z11'!$A$1:$E$32</definedName>
    <definedName name="_xlnm.Print_Area" localSheetId="12">'z12'!$A$1:$I$15</definedName>
    <definedName name="_xlnm.Print_Area" localSheetId="14">'z14'!$A$1:$J$43</definedName>
    <definedName name="_xlnm.Print_Area" localSheetId="7">'z7'!$A$1:$G$36</definedName>
    <definedName name="_xlnm.Print_Titles" localSheetId="2">'Z 2'!$4:$6</definedName>
  </definedNames>
  <calcPr fullCalcOnLoad="1"/>
</workbook>
</file>

<file path=xl/sharedStrings.xml><?xml version="1.0" encoding="utf-8"?>
<sst xmlns="http://schemas.openxmlformats.org/spreadsheetml/2006/main" count="2235" uniqueCount="850">
  <si>
    <t xml:space="preserve">wpływy z opłat za zarząd i użytkowanie wieczyste </t>
  </si>
  <si>
    <t>wpływy z tytułu przekształcenia prawa użytkowania wieczystego w prawo własności</t>
  </si>
  <si>
    <t>wpływy ze sprzedaży składników majątkowych</t>
  </si>
  <si>
    <t>wpłaty z tytułu odpłatnego nabycia prawa własn.</t>
  </si>
  <si>
    <t>Razem</t>
  </si>
  <si>
    <t>Załącznik Nr 1/13</t>
  </si>
  <si>
    <t>Jednostka otrzymująca dotację</t>
  </si>
  <si>
    <t>Samodzielny Publiczny Zakład Opieki Zdrowotnej                      w Olecku w likwidacji</t>
  </si>
  <si>
    <r>
      <t xml:space="preserve">                                    </t>
    </r>
    <r>
      <rPr>
        <b/>
        <sz val="10"/>
        <rFont val="Arial CE"/>
        <family val="2"/>
      </rPr>
      <t xml:space="preserve">                              Wykonanie innych dotacji udzielonych w roku 2006</t>
    </r>
  </si>
  <si>
    <t>OGÓŁEM  KWOTA  DOTACJI</t>
  </si>
  <si>
    <t xml:space="preserve">                                                          </t>
  </si>
  <si>
    <t>Wykonanie                  za 2006 rok</t>
  </si>
  <si>
    <t>Plan                         na 2006 rok</t>
  </si>
  <si>
    <t>Załącznik Nr 1/12</t>
  </si>
  <si>
    <t>Powiatowe Oleckie Stowarzyszenie Sportowe</t>
  </si>
  <si>
    <t>Umasowienie sportu wśród dzieci, młodzieży i dorosłych - promocja powiatu na imprezach ogólnopolskich oraz organizacja imprez ponadlokalnych na terenie powiatu oleckiego</t>
  </si>
  <si>
    <t xml:space="preserve">  Wykonanie wydatków inwestycyjnych powiatu za rok 2006 oraz wydatków  na wieloletnie programy inwestycyjne w latach 2006 - 2008                                                                                               </t>
  </si>
  <si>
    <t>Załącznik Nr 1/5</t>
  </si>
  <si>
    <t>Plan</t>
  </si>
  <si>
    <t>Wykonanie dochodów  i wydatków związanych z realizacją zadań wspólnych  w drodze umów (porozumień) z jednostkami samorządu terytorialnego za 2006 rok</t>
  </si>
  <si>
    <t>RAZEM UMOWY                              I POROZUMIENIA</t>
  </si>
  <si>
    <t xml:space="preserve">                  Źródła sfinansowania deficytu lub nadwyżki budżetowej w 2006 roku</t>
  </si>
  <si>
    <t>% planu (5:4)</t>
  </si>
  <si>
    <t xml:space="preserve">Dochody </t>
  </si>
  <si>
    <t xml:space="preserve">   Załącznik nr 1/3 </t>
  </si>
  <si>
    <t>Wykonanie dochodów i wydatków związanych z realizacją zadań z zakresu administracji rządowej i innych zadań zleconych powiatowi  ustawami za 2006 rok</t>
  </si>
  <si>
    <t>Wyszczególnienie                     nazwa działu, rozdziału</t>
  </si>
  <si>
    <t>Wykonanie      na dzień 31.12.2006 r.</t>
  </si>
  <si>
    <t>WYKONANIE  WYDATKÓW ZA ROK 2006</t>
  </si>
  <si>
    <t>Wynagrodzenia  osobowe prac.</t>
  </si>
  <si>
    <t>Wynagrodz. osobowe prac.</t>
  </si>
  <si>
    <t>=D7+D29+D34+D54+D65+D82+D134+D143+D171+D175+D273+D289+D305+D385+D423+D500+D508</t>
  </si>
  <si>
    <t>=D7+D29+D34+D54+D65+D82+D134+D143+D171+D175+D273+D289+D305+D385+D423+D500+D509</t>
  </si>
  <si>
    <t>=D7+D29+D34+D54+D65+D82+D134+D143+D171+D175+D273+D289+D305+D385+D423+D500+D510</t>
  </si>
  <si>
    <t>wydatki inwest. jedn. budż.</t>
  </si>
  <si>
    <t>wydatki inwest. jednost. budż.</t>
  </si>
  <si>
    <t>porozum.      i umowy</t>
  </si>
  <si>
    <t>zad.                        z zakresu admin.rząd.</t>
  </si>
  <si>
    <t>Kary i odszk.wypłac.na rzecz osób praw.i inn. jedn.organizac.</t>
  </si>
  <si>
    <t>Kary i odszk.wypłac.na rzecz osób fizycz.</t>
  </si>
  <si>
    <t>Zakłady opiekuńczo-lecznicze i pielęgnacyjno-opiekuńcze</t>
  </si>
  <si>
    <t>Plan na               2006 rok</t>
  </si>
  <si>
    <t>6058  6059</t>
  </si>
  <si>
    <t>6051  6052</t>
  </si>
  <si>
    <t xml:space="preserve">Całkowita wartość realizowanych zadań </t>
  </si>
  <si>
    <t xml:space="preserve">Wykonanie za rok 2006                            </t>
  </si>
  <si>
    <t>Zespół Szkół Licealnych                    i Zawodowych w  Olecku</t>
  </si>
  <si>
    <t>Ośrodek Szkolno-Wychowawczy dla Dzieci Głuchych  w  Olecku</t>
  </si>
  <si>
    <t>Dom Dziecka w  Olecku</t>
  </si>
  <si>
    <t>Powiatowy Zarząd Dróg                   w  Olecku</t>
  </si>
  <si>
    <t>Wykonanie przychodów i wydatków Powiatowego Funduszu Gospodarki Zasobem Geodezyjnym i Kartograficznym</t>
  </si>
  <si>
    <t>Wykonanie za               2006 rok</t>
  </si>
  <si>
    <t>Plan na 2006</t>
  </si>
  <si>
    <t>Wykonanie                        za 2006 rok</t>
  </si>
  <si>
    <t xml:space="preserve">Zakup rembarki </t>
  </si>
  <si>
    <t xml:space="preserve">Zakup programów komputerowych                 </t>
  </si>
  <si>
    <t xml:space="preserve">Zakup zestawów ratowniczych i fantoma - manekina </t>
  </si>
  <si>
    <t xml:space="preserve">Powiatowy Zarząd Dróg                                      </t>
  </si>
  <si>
    <t xml:space="preserve">Komenda Powiatowa Państwowej Straży Pożarnej                   </t>
  </si>
  <si>
    <t xml:space="preserve">Powiatowy Zarząd Dróg                             </t>
  </si>
  <si>
    <t xml:space="preserve">Powiatowy Zarząd Dróg                                 </t>
  </si>
  <si>
    <t>Ośrodek Szkolno-Wychowawczy dla Dzieci Głuchych</t>
  </si>
  <si>
    <t xml:space="preserve">Zespół Szkół Technicznych          </t>
  </si>
  <si>
    <t>Zakup i montaż regasłów arciwalnych</t>
  </si>
  <si>
    <t>SPZZOD Jaśki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</si>
  <si>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</si>
  <si>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</si>
  <si>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</si>
  <si>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</si>
  <si>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</si>
  <si>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</si>
  <si>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</si>
  <si>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</si>
  <si>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</si>
  <si>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</si>
  <si>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</si>
  <si>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>Leśnictwo</t>
  </si>
  <si>
    <t>Działalność usługowa</t>
  </si>
  <si>
    <t>Skł.na ubezp.zdrow.dla os.nie obj.obow.ubezp.</t>
  </si>
  <si>
    <t>Spłaty pożyczek otrzymanych na finansowanie zadań realizowanych z udziałem środków pochodzących z budżetu UE</t>
  </si>
  <si>
    <t>Realizacja zad.inwest."Mazurskie Centrum Edukacji i Inicjatyw Lokalnych" (lata: 2005-2006)</t>
  </si>
  <si>
    <t>Wacław Sapieha</t>
  </si>
  <si>
    <t>DPS w Kowalach Oleckich</t>
  </si>
  <si>
    <t>zwiększenie /+/</t>
  </si>
  <si>
    <t>zmniejszenie   /-/</t>
  </si>
  <si>
    <t>§ 903</t>
  </si>
  <si>
    <t>UMOWY</t>
  </si>
  <si>
    <t>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</si>
  <si>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</si>
  <si>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</si>
  <si>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</si>
  <si>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</si>
  <si>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</si>
  <si>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</si>
  <si>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</si>
  <si>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</si>
  <si>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</si>
  <si>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</si>
  <si>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</si>
  <si>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Wynagrodzenia osobowe</t>
  </si>
  <si>
    <t>Składki na Fundusz Pracy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</si>
  <si>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</si>
  <si>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</si>
  <si>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</si>
  <si>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</si>
  <si>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</si>
  <si>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</si>
  <si>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</si>
  <si>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</si>
  <si>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</si>
  <si>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</si>
  <si>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</si>
  <si>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</si>
  <si>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</si>
  <si>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</si>
  <si>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</si>
  <si>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</si>
  <si>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</si>
  <si>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</si>
  <si>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</si>
  <si>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096</t>
  </si>
  <si>
    <t>Spadki, zapisy i darowizny w formie pieniężnej</t>
  </si>
  <si>
    <t>Nagrody i wyd.nie zal.do wynagr.</t>
  </si>
  <si>
    <t>4170</t>
  </si>
  <si>
    <t>dotacje celowe z zakresu administracji rządowej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</si>
  <si>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</si>
  <si>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</si>
  <si>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</si>
  <si>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</si>
  <si>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</si>
  <si>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</si>
  <si>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</si>
  <si>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</si>
  <si>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</si>
  <si>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</si>
  <si>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</si>
  <si>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</si>
  <si>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</si>
  <si>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</si>
  <si>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</si>
  <si>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</si>
  <si>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</si>
  <si>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</si>
  <si>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</si>
  <si>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</si>
  <si>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</si>
  <si>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</si>
  <si>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</si>
  <si>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</si>
  <si>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</si>
  <si>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</si>
  <si>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</si>
  <si>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</si>
  <si>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</si>
  <si>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</si>
  <si>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</si>
  <si>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</si>
  <si>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</si>
  <si>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</si>
  <si>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</si>
  <si>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</si>
  <si>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</si>
  <si>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</si>
  <si>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</si>
  <si>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</si>
  <si>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</si>
  <si>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</si>
  <si>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</si>
  <si>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</si>
  <si>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</si>
  <si>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</si>
  <si>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</si>
  <si>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</si>
  <si>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</si>
  <si>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</si>
  <si>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</si>
  <si>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</si>
  <si>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</si>
  <si>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</si>
  <si>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</si>
  <si>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</si>
  <si>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</si>
  <si>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</si>
  <si>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</si>
  <si>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</si>
  <si>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</si>
  <si>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</si>
  <si>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</si>
  <si>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</si>
  <si>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</si>
  <si>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</si>
  <si>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</si>
  <si>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</si>
  <si>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</si>
  <si>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</si>
  <si>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</si>
  <si>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</si>
  <si>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</si>
  <si>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</si>
  <si>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</si>
  <si>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</si>
  <si>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</si>
  <si>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</si>
  <si>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</si>
  <si>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</si>
  <si>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</si>
  <si>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</si>
  <si>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</si>
  <si>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</si>
  <si>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</si>
  <si>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</si>
  <si>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zwiększenia /+/</t>
  </si>
  <si>
    <t>zmniejszenia /-/</t>
  </si>
  <si>
    <t>3240</t>
  </si>
  <si>
    <t>dot. podmiot. z budż. dla SP ZOZ</t>
  </si>
  <si>
    <t xml:space="preserve">odsetki  od kraj. poż. i kredyt. </t>
  </si>
  <si>
    <t>WYSZCZEGÓLNIENIE</t>
  </si>
  <si>
    <t>Dział, rozdz.</t>
  </si>
  <si>
    <t>§</t>
  </si>
  <si>
    <t>w tym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</si>
  <si>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</si>
  <si>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</si>
  <si>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</si>
  <si>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</si>
  <si>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</si>
  <si>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</si>
  <si>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</si>
  <si>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</si>
  <si>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</si>
  <si>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</si>
  <si>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</si>
  <si>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</si>
  <si>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dotacje celowe na zad. własne powiatu</t>
  </si>
  <si>
    <t>dotacje cel. na zad. własne powiatu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</si>
  <si>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</si>
  <si>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</si>
  <si>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</si>
  <si>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</si>
  <si>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</si>
  <si>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</si>
  <si>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</si>
  <si>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</si>
  <si>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</si>
  <si>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</si>
  <si>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</si>
  <si>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</si>
  <si>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</si>
  <si>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</si>
  <si>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</si>
  <si>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</si>
  <si>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</si>
  <si>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</si>
  <si>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</si>
  <si>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</si>
  <si>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</si>
  <si>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</si>
  <si>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</si>
  <si>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</si>
  <si>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</si>
  <si>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</si>
  <si>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</si>
  <si>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</si>
  <si>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</si>
  <si>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</si>
  <si>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</si>
  <si>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</si>
  <si>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</si>
  <si>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</si>
  <si>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</si>
  <si>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</si>
  <si>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</si>
  <si>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</si>
  <si>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</si>
  <si>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</si>
  <si>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</si>
  <si>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</si>
  <si>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</si>
  <si>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</si>
  <si>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</si>
  <si>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</si>
  <si>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</si>
  <si>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</si>
  <si>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</si>
  <si>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</si>
  <si>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</si>
  <si>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</si>
  <si>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</si>
  <si>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</si>
  <si>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</si>
  <si>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</si>
  <si>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</si>
  <si>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</si>
  <si>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odcinka drogi powiatowej nr 1830N Nieźwiedzki-Wilkasy-Sobole w km 2+930 - km  3+ 400, dł. 0,470 km (rok 2006)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</si>
  <si>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</si>
  <si>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</si>
  <si>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</si>
  <si>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</si>
  <si>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</si>
  <si>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</si>
  <si>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</si>
  <si>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</si>
  <si>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</si>
  <si>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</si>
  <si>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</si>
  <si>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</si>
  <si>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</si>
  <si>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</si>
  <si>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</si>
  <si>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</si>
  <si>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</si>
  <si>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</si>
  <si>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</si>
  <si>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</si>
  <si>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</si>
  <si>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</si>
  <si>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</si>
  <si>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</si>
  <si>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</si>
  <si>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</si>
  <si>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</si>
  <si>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</si>
  <si>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</si>
  <si>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 xml:space="preserve">Komendy Powiatowe Państwowej Straży Pożarnej </t>
  </si>
  <si>
    <t>2130</t>
  </si>
  <si>
    <t>Placówki Opiekuńczo-wychowawcze</t>
  </si>
  <si>
    <t>Fundusz Ochrony Gruntów Rolnych</t>
  </si>
  <si>
    <t>01028</t>
  </si>
  <si>
    <t>dotacje celowe na finansowanie inwestycji jedn.sekt.fin.publ.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</si>
  <si>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</si>
  <si>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</si>
  <si>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</si>
  <si>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</si>
  <si>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</si>
  <si>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</si>
  <si>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Starostwo Powiatowe                                 w Olecku</t>
  </si>
  <si>
    <t>Starostwo Powiatowe                                  w Olecku</t>
  </si>
  <si>
    <t>Wyposażenia bazy dydaktycznej                                                          i rehabilitacyjnej  (lata 2005-2006)</t>
  </si>
  <si>
    <t>Pozostałe podatki na rzecz j.s.t.</t>
  </si>
  <si>
    <t>Pozostałe podatki na rzecz jst</t>
  </si>
  <si>
    <t>Komendy Powiatowe Policji</t>
  </si>
  <si>
    <t>4050</t>
  </si>
  <si>
    <t>4060</t>
  </si>
  <si>
    <t>Pozostałe należności funkcjon.</t>
  </si>
  <si>
    <t>4070</t>
  </si>
  <si>
    <t>Nagrody roczne funkcjonariuszy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</si>
  <si>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</si>
  <si>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</si>
  <si>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</si>
  <si>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</si>
  <si>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</si>
  <si>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</si>
  <si>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</si>
  <si>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</si>
  <si>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</si>
  <si>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</si>
  <si>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</si>
  <si>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</si>
  <si>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</si>
  <si>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</si>
  <si>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</si>
  <si>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</si>
  <si>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</si>
  <si>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</si>
  <si>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</si>
  <si>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</si>
  <si>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</si>
  <si>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</si>
  <si>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</si>
  <si>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</si>
  <si>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</si>
  <si>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</si>
  <si>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</si>
  <si>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</si>
  <si>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</si>
  <si>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</si>
  <si>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</si>
  <si>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Z dochodów przeznacza się na spłatę kredytów i pożyczek (IV)</t>
  </si>
  <si>
    <t>Zakup mater. i wyposażenia</t>
  </si>
  <si>
    <t>4240</t>
  </si>
  <si>
    <t>zakup pomocy dydakt.i książek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</si>
  <si>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</si>
  <si>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</si>
  <si>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</si>
  <si>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</si>
  <si>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</si>
  <si>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</si>
  <si>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</si>
  <si>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</si>
  <si>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</si>
  <si>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</si>
  <si>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</si>
  <si>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</si>
  <si>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</si>
  <si>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</si>
  <si>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</si>
  <si>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</si>
  <si>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</si>
  <si>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</si>
  <si>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</si>
  <si>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</si>
  <si>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</si>
  <si>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</si>
  <si>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</si>
  <si>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</si>
  <si>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</si>
  <si>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</si>
  <si>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</si>
  <si>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</si>
  <si>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</si>
  <si>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</si>
  <si>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</si>
  <si>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</si>
  <si>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</si>
  <si>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85156</t>
  </si>
  <si>
    <t>4130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</si>
  <si>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</si>
  <si>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</si>
  <si>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</si>
  <si>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</si>
  <si>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</si>
  <si>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</si>
  <si>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</si>
  <si>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</si>
  <si>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</si>
  <si>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</si>
  <si>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</si>
  <si>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</si>
  <si>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</si>
  <si>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</si>
  <si>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</si>
  <si>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</si>
  <si>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</si>
  <si>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</si>
  <si>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</si>
  <si>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</si>
  <si>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</si>
  <si>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</si>
  <si>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</si>
  <si>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</si>
  <si>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</si>
  <si>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</si>
  <si>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</si>
  <si>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</si>
  <si>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</si>
  <si>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</si>
  <si>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</si>
  <si>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</si>
  <si>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</si>
  <si>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</si>
  <si>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</si>
  <si>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</si>
  <si>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</si>
  <si>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</si>
  <si>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</si>
  <si>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</si>
  <si>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</si>
  <si>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a) wydatki bieżące, w tym: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</si>
  <si>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</si>
  <si>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</si>
  <si>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</si>
  <si>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</si>
  <si>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</si>
  <si>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</si>
  <si>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</si>
  <si>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</si>
  <si>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</si>
  <si>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</si>
  <si>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</si>
  <si>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</si>
  <si>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</si>
  <si>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</si>
  <si>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</si>
  <si>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</si>
  <si>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</si>
  <si>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</si>
  <si>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</si>
  <si>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</si>
  <si>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</si>
  <si>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</si>
  <si>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</si>
  <si>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</si>
  <si>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</si>
  <si>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6051</t>
  </si>
  <si>
    <t>Stypendia  dla uczniów</t>
  </si>
  <si>
    <t>3248</t>
  </si>
  <si>
    <t>3249</t>
  </si>
  <si>
    <t>wpływy od rodziców z tyt. odpłatności za utrzymanie dzieci</t>
  </si>
  <si>
    <t>0680</t>
  </si>
  <si>
    <t>wpływy od rodziców z tyt.odpłatności z utrzym.dzieci</t>
  </si>
  <si>
    <t>b) wydatki majątkowe, w tym:</t>
  </si>
  <si>
    <t>Klasyfikacja</t>
  </si>
  <si>
    <t>Nazwa</t>
  </si>
  <si>
    <t>Wydatki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</si>
  <si>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</si>
  <si>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</si>
  <si>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</si>
  <si>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</si>
  <si>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</si>
  <si>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</si>
  <si>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</si>
  <si>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</si>
  <si>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</si>
  <si>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</si>
  <si>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</si>
  <si>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</si>
  <si>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Dodatkowe wynagr. roczne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</si>
  <si>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</si>
  <si>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</si>
  <si>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</si>
  <si>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</si>
  <si>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</si>
  <si>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</si>
  <si>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</si>
  <si>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</si>
  <si>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</si>
  <si>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</si>
  <si>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</si>
  <si>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</si>
  <si>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</si>
  <si>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</si>
  <si>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</si>
  <si>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</si>
  <si>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</si>
  <si>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</si>
  <si>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</si>
  <si>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</si>
  <si>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</si>
  <si>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</si>
  <si>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</si>
  <si>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</si>
  <si>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</si>
  <si>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</si>
  <si>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</si>
  <si>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</si>
  <si>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</si>
  <si>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</si>
  <si>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</si>
  <si>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</si>
  <si>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</si>
  <si>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</si>
  <si>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</si>
  <si>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</si>
  <si>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</si>
  <si>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</si>
  <si>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</si>
  <si>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</si>
  <si>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</si>
  <si>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Plan 2006</t>
  </si>
  <si>
    <t>Pow.Centra Pomocy Rodzinie</t>
  </si>
  <si>
    <t>6298</t>
  </si>
  <si>
    <t>środki na dofin.własnych inwest. pozyskane z innych źródeł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</si>
  <si>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</si>
  <si>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</si>
  <si>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</si>
  <si>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</si>
  <si>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</si>
  <si>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</si>
  <si>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</si>
  <si>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</si>
  <si>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</si>
  <si>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</si>
  <si>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</si>
  <si>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</si>
  <si>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</si>
  <si>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</si>
  <si>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</si>
  <si>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</si>
  <si>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</si>
  <si>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</si>
  <si>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6.</t>
  </si>
  <si>
    <t>7.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</si>
  <si>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</si>
  <si>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</si>
  <si>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</si>
  <si>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</si>
  <si>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</si>
  <si>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</si>
  <si>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</si>
  <si>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</si>
  <si>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</si>
  <si>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</si>
  <si>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</si>
  <si>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</si>
  <si>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</si>
  <si>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</si>
  <si>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cel. przek. gminie na zad. bieżące</t>
  </si>
  <si>
    <t>Dotacje celowe przek.gminie</t>
  </si>
  <si>
    <t>Dotacje celowe przek.powiatowi</t>
  </si>
  <si>
    <t>Dot. cel.przekazane powiatowi</t>
  </si>
  <si>
    <t>Stypendia różne</t>
  </si>
  <si>
    <t>6260</t>
  </si>
  <si>
    <t>2440</t>
  </si>
  <si>
    <t>Wydatki osobowe nie zaliczne do wynagrodzeń</t>
  </si>
  <si>
    <t>Prace geodezyjno-urządz. na potrzeby rolnictwa</t>
  </si>
  <si>
    <t>10.</t>
  </si>
  <si>
    <t>12.</t>
  </si>
  <si>
    <t>Nazwa zadania inwestycyjnego i okres realizacji (w latach)</t>
  </si>
  <si>
    <t>Jednostki organizac. realiz. zadanie lub koordynuj. program</t>
  </si>
  <si>
    <t>w tym źródła finansowania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</si>
  <si>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</si>
  <si>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</si>
  <si>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</si>
  <si>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</si>
  <si>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</si>
  <si>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</si>
  <si>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</si>
  <si>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</si>
  <si>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</si>
  <si>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</si>
  <si>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</si>
  <si>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</si>
  <si>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</si>
  <si>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</si>
  <si>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</si>
  <si>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</si>
  <si>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</si>
  <si>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</si>
  <si>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</si>
  <si>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</si>
  <si>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</si>
  <si>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</si>
  <si>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</si>
  <si>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</si>
  <si>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</si>
  <si>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</si>
  <si>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</si>
  <si>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</si>
  <si>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</si>
  <si>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</si>
  <si>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zadania własne</t>
  </si>
  <si>
    <t>Stypendia dla uczniów</t>
  </si>
  <si>
    <t>Plan na 2006 r</t>
  </si>
  <si>
    <t>Stan funduszy na początek roku, w tym:</t>
  </si>
  <si>
    <t>- środki pieniężne</t>
  </si>
  <si>
    <t>- należności</t>
  </si>
  <si>
    <t>- zobowiązania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</si>
  <si>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</si>
  <si>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</si>
  <si>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</si>
  <si>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</si>
  <si>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</si>
  <si>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</si>
  <si>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</si>
  <si>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</si>
  <si>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</si>
  <si>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IV</t>
  </si>
  <si>
    <t>Stan funduszy na koniec roku, w tym:</t>
  </si>
  <si>
    <t>Gmina Olecko</t>
  </si>
  <si>
    <t>§ 0690-opłaty i kary z tyt.gosp.korzystania ze środowiska</t>
  </si>
  <si>
    <t>§ 2710-wpływy z tyt.pomocy finans.udziel.między j.s.t.na dofin.własnych zadań bieżących</t>
  </si>
  <si>
    <t>§ 0970-pozostałe dochody</t>
  </si>
  <si>
    <t>Wykonanie dokumentacji technicznej i przeniesienie laboratorium wasztatów szkolnych</t>
  </si>
  <si>
    <t>Struktura procentowa</t>
  </si>
  <si>
    <t>DOCHODY OGÓŁEM ( A+B )</t>
  </si>
  <si>
    <t>Wydatki majątkowe</t>
  </si>
  <si>
    <t>Składki na ubezpieczenia zdrowotne</t>
  </si>
  <si>
    <t>Agencja Restrukturyzacji i Modernizacji Rolnictwa</t>
  </si>
  <si>
    <t>01027</t>
  </si>
  <si>
    <t>Środki na dofinansowanie własnych zadań bieżących powiatów, pozyskane z innych źródeł</t>
  </si>
  <si>
    <t>2120</t>
  </si>
  <si>
    <t>dotacje cel. na zad. bież.real.prez powiat na podst.poroz. z org.adm.rząd.</t>
  </si>
  <si>
    <t>f)</t>
  </si>
  <si>
    <t>g)</t>
  </si>
  <si>
    <t>Ośrodki wsparcia</t>
  </si>
  <si>
    <t>85203</t>
  </si>
  <si>
    <t>0</t>
  </si>
  <si>
    <t>85117</t>
  </si>
  <si>
    <t>6220</t>
  </si>
  <si>
    <t>Dotacje na finansowanie lub dofinansowanie kosztów realizacji inwestycji innych jednostek sektora finansów publicznych</t>
  </si>
  <si>
    <t>14.</t>
  </si>
  <si>
    <t>Urzędy naczelnych organów władzy państwowej, kontroli i ochrony prawa oraz sądownictwa</t>
  </si>
  <si>
    <t>751</t>
  </si>
  <si>
    <t>75109</t>
  </si>
  <si>
    <t>Wybory do rad gmin, rad powiatów, sejmików województw</t>
  </si>
  <si>
    <t>Wybory do rad gmin, rad powiatów i sejmików województw</t>
  </si>
  <si>
    <r>
      <t xml:space="preserve">          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</si>
  <si>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Dot. cel. otrzym. z samorz. woj.. na inwestycje i zakupy inwestycyjne realizowane na podstawie z j.s.t.</t>
  </si>
  <si>
    <t>część oświatowa subw. ogólnej dla jst</t>
  </si>
  <si>
    <t>Zakup zestawu komputerowego</t>
  </si>
  <si>
    <t xml:space="preserve">Zakup kserokopiarki i centrali telefonicznej                                               </t>
  </si>
  <si>
    <t>"Budowa drogi powiatowej nr 40491 Krupin-Wojnasy, etap I przez wieś Markowskie długości 951 m" w ramach ZPORR (lata: 2005-2006)</t>
  </si>
  <si>
    <t>"Przebudowa drogi powiatowej nr 40454Olecko-Świętajno-Dunajek km 7+350 do km 13+000 dł. 5,65 km" w ramach ZPORR (lata 2005-2007)</t>
  </si>
  <si>
    <t xml:space="preserve">Powiatowy Urząd Pracy                                  </t>
  </si>
  <si>
    <t xml:space="preserve">Powiatowy Urząd Pracy                                 </t>
  </si>
  <si>
    <t>Ośr. Szkolno-Wychow. dla Dzieci Głuchych</t>
  </si>
  <si>
    <t xml:space="preserve">Likwidacja barier architekt. i wyposaż. Infrastr. socjalno-bytowej internatu                        </t>
  </si>
  <si>
    <t xml:space="preserve">Przebud.budyn.Warszt.Szkol. ZST na potrzeby PUP i W-M Bibliot. Pedag.  Filia w Olecku </t>
  </si>
  <si>
    <t xml:space="preserve">Uposaż.żołnierzy zawodowych                              i nadterminow. oraz funkcjonar. </t>
  </si>
  <si>
    <t>Nazwa jednostki</t>
  </si>
  <si>
    <t>Liceum Ogólnokształcące dla Dorosłych</t>
  </si>
  <si>
    <t>Liceum Ekonomiczne, Policealne Studium Zawodowe, Technikum</t>
  </si>
  <si>
    <t>Wyrównanie  z tyt.rozliczenia dotacji za 2002rok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</si>
  <si>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</si>
  <si>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</si>
  <si>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</si>
  <si>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</si>
  <si>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</si>
  <si>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</si>
  <si>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</si>
  <si>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</si>
  <si>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</si>
  <si>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RAZEM</t>
  </si>
  <si>
    <t xml:space="preserve">Zakład Doskonalenia Zawodowego                                w Białymstoku </t>
  </si>
  <si>
    <t>Centrum Edukacji i Rozwoju Zawodowego                                w Olecku</t>
  </si>
  <si>
    <t>Zakup samochodu</t>
  </si>
  <si>
    <t>2760</t>
  </si>
  <si>
    <t>środki na uzupełnienie dochodów</t>
  </si>
  <si>
    <t>wpływy z tytułu pomocy finansowej udzielanej między j.s.t. na dofinansowanie własnych zadań inwestycyjnych i zakupoów inwestycyjnych</t>
  </si>
  <si>
    <t xml:space="preserve">Powiatowy Fundusz Zasobem Geodezyjnym i Kartograficznym </t>
  </si>
  <si>
    <t>dotacje na realizację zadań bieżących jednostek sektora  finansów publicznych</t>
  </si>
  <si>
    <t>§ 0830  - Wpływy z usług</t>
  </si>
  <si>
    <t>§ 0920  - Odsetki</t>
  </si>
  <si>
    <t>§ 2960-przelewy redystrybucyjne</t>
  </si>
  <si>
    <t>§ 4210-zakup matriałów i wyposażenia</t>
  </si>
  <si>
    <t>§ 4270-zakup usług remontowych</t>
  </si>
  <si>
    <t>§ 6120- wydatki na zakupy inwestycyjne funduszy celowych</t>
  </si>
  <si>
    <t>- materiały</t>
  </si>
  <si>
    <t>- przelewy na fundusz centralny</t>
  </si>
  <si>
    <t>- przelewy na fundusz wojewódzki</t>
  </si>
  <si>
    <t>4590</t>
  </si>
  <si>
    <t xml:space="preserve">§ 2440 - dotacje na realizację zadań bieżących </t>
  </si>
  <si>
    <t>Lp</t>
  </si>
  <si>
    <t>Stan środków pieniężnych  na początku roku</t>
  </si>
  <si>
    <t>Stan środków pieniężnych  na koniec roku</t>
  </si>
  <si>
    <t>Dochody własne ogółem,                            w tym:</t>
  </si>
  <si>
    <t xml:space="preserve">Zakup wyposażenia </t>
  </si>
  <si>
    <t>§ 2440  - Dotacje otrzymane z funduszy na realizację zadań bieżących jednostek sektora finansów publicznych</t>
  </si>
  <si>
    <t>§ 4350- zaqkup usług internetowych</t>
  </si>
  <si>
    <t>Dot. cel. przek. dla powiatu na zad. bieżące</t>
  </si>
  <si>
    <t>7231</t>
  </si>
  <si>
    <t>Przebudowa wejścia głównego oraz zakup i montaż platformy do przewozu osób niepełnosprawnych</t>
  </si>
  <si>
    <t>6299</t>
  </si>
  <si>
    <t>środki na dofinansowanie własnych inwestycji powiatów pozyskane z innych źródeł</t>
  </si>
  <si>
    <t>Plan dochodów</t>
  </si>
  <si>
    <t>Wykonanie dochodów</t>
  </si>
  <si>
    <t xml:space="preserve">Plan wydatków  </t>
  </si>
  <si>
    <t>Wykonanie wydatków</t>
  </si>
  <si>
    <t>Wykonanie przychodów i wydatków dochodów własnych jednostek budżetowych za  2006 rok</t>
  </si>
  <si>
    <t>środki z kredytu EBI</t>
  </si>
  <si>
    <t>dotacje od jednostek samorządu terytorialnego</t>
  </si>
  <si>
    <t>środki stanowiące udział powiatu</t>
  </si>
  <si>
    <t>dofinansowanie    z funduszy strukturalnych</t>
  </si>
  <si>
    <t>środki pozyskane z zewnątrz</t>
  </si>
  <si>
    <t>Poniesine nakłady</t>
  </si>
  <si>
    <t>Jednostka</t>
  </si>
  <si>
    <t>Wykonanie</t>
  </si>
  <si>
    <t>% planu</t>
  </si>
  <si>
    <t>Nazwa zadania</t>
  </si>
  <si>
    <t>OGÓŁEM KWOTA DOTACJI</t>
  </si>
  <si>
    <t>Plan na 2006 rok</t>
  </si>
  <si>
    <t>Wykonanie za 2006 rok</t>
  </si>
  <si>
    <t>Jednostka realizująca zadanie</t>
  </si>
  <si>
    <t>Starostwo Powiatowe</t>
  </si>
  <si>
    <t>Budowa i utrzymanie urządzeń wodno-melioracyjnych</t>
  </si>
  <si>
    <t>Gospodarka mieszkaniowa</t>
  </si>
  <si>
    <t>0470</t>
  </si>
  <si>
    <t>0760</t>
  </si>
  <si>
    <t>0770</t>
  </si>
  <si>
    <t>Powiatowy Inspektorat Nadzoru Budowlanego</t>
  </si>
  <si>
    <t>Komenda Powiatowa Państwowej Straży Pożarnej</t>
  </si>
  <si>
    <t>Komendy powiatowe państwowej straży pożarnej</t>
  </si>
  <si>
    <t xml:space="preserve"> Załącznik Nr 1/1 </t>
  </si>
  <si>
    <t xml:space="preserve">Załącznik Nr 1/1a </t>
  </si>
  <si>
    <t xml:space="preserve">Załącznik Nr 1/2 </t>
  </si>
  <si>
    <t xml:space="preserve">Załącznik nr 1/4 </t>
  </si>
  <si>
    <t xml:space="preserve">Załącznik nr 1/6 </t>
  </si>
  <si>
    <t>Załącznik Nr 1/7</t>
  </si>
  <si>
    <t xml:space="preserve">Załącznik nr 1/8 </t>
  </si>
  <si>
    <t xml:space="preserve">Załącznik Nr 1/9 </t>
  </si>
  <si>
    <t xml:space="preserve">Załacznik Nr 1/10                        </t>
  </si>
  <si>
    <t xml:space="preserve">Załącznik Nr 1/14 </t>
  </si>
  <si>
    <t>Gospodarka gruntami  i nieruchomościami</t>
  </si>
  <si>
    <t>dochody z najmu i dzierżawy</t>
  </si>
  <si>
    <t>Plan 2006        (po zmianach)</t>
  </si>
  <si>
    <t>Wykonanie      na dzień 31.12.2006r.</t>
  </si>
  <si>
    <t>% planu     (7:6)</t>
  </si>
  <si>
    <t>Gospodarka mieszkaniowa oraz niematerialne usługi komunalne</t>
  </si>
  <si>
    <t xml:space="preserve"> Plan                   na 2006 rok</t>
  </si>
  <si>
    <t>Wykonanie        za 2006 rok</t>
  </si>
  <si>
    <t>WYKONANIE DOCHODÓW BUDŻETU POWIATU ZA 2006 ROK</t>
  </si>
  <si>
    <t xml:space="preserve"> Udziały we wpływach z podatków stanowiących dochody państwa (PIT i CIT)</t>
  </si>
  <si>
    <t>Dochody z majątku powiatu</t>
  </si>
  <si>
    <t xml:space="preserve">II. </t>
  </si>
  <si>
    <t xml:space="preserve"> Ze sprzedaży</t>
  </si>
  <si>
    <t xml:space="preserve">    1.</t>
  </si>
  <si>
    <t xml:space="preserve"> Z dzierżawy</t>
  </si>
  <si>
    <t xml:space="preserve">    2.</t>
  </si>
  <si>
    <t xml:space="preserve"> Wpłaty od jednostek organizacyjnych powiatu</t>
  </si>
  <si>
    <t xml:space="preserve"> Pozostałe dochody</t>
  </si>
  <si>
    <t xml:space="preserve"> Ogółem dochody własne (I+II+III+IV)</t>
  </si>
  <si>
    <t>A.</t>
  </si>
  <si>
    <t xml:space="preserve"> Subwencja ogólna</t>
  </si>
  <si>
    <t xml:space="preserve"> Ogółem dotacje </t>
  </si>
  <si>
    <t xml:space="preserve"> Dotacje celowe na zadania własne powiatu § 2130, § 6430</t>
  </si>
  <si>
    <t xml:space="preserve">   1. </t>
  </si>
  <si>
    <t xml:space="preserve">  Dotacje celowe na zadania z zakr.administr.rządowej wykonyw.przez powiat oraz na realiz.zadań służb, inspekcji i straży(§ § 2110, 6410)</t>
  </si>
  <si>
    <t xml:space="preserve">  2. </t>
  </si>
  <si>
    <t xml:space="preserve">  Dotacje celowe na zadania (umowy i porozumienia) z jst § § 2310,2320,2330,6610,6620,6630)</t>
  </si>
  <si>
    <t xml:space="preserve">  3. </t>
  </si>
  <si>
    <t xml:space="preserve">  Dotacje uzyskane z funduszy celowych (§§ 2440,6260)</t>
  </si>
  <si>
    <t xml:space="preserve">  4. </t>
  </si>
  <si>
    <t xml:space="preserve"> Środki pozyskane z innych źródeł                                         (§ § 2460,6290,6291,6298,6430,6439)</t>
  </si>
  <si>
    <t xml:space="preserve">    5.</t>
  </si>
  <si>
    <t>Ogółem subwencje i dotacje (V i VI)</t>
  </si>
  <si>
    <t xml:space="preserve">B. </t>
  </si>
  <si>
    <t xml:space="preserve"> Dotacje celowe</t>
  </si>
  <si>
    <t xml:space="preserve"> Dochody własne </t>
  </si>
  <si>
    <t>Plan na 2006 r. /po zmianach/</t>
  </si>
  <si>
    <t>Zakup materiałów i wyposaż.</t>
  </si>
  <si>
    <t>Wynagr. osobowe prac.</t>
  </si>
  <si>
    <t>Wyd. inwest.jedn.budżetowych</t>
  </si>
  <si>
    <t>Jedn. specjalist. porad. mieszk. chronione i ośr. interw. kryzys.</t>
  </si>
  <si>
    <t>Wynagrodz.  osobowe prac.</t>
  </si>
  <si>
    <t>zakup mat. i wyposaż.</t>
  </si>
  <si>
    <t>Wykonanie dochodów i wydatków związanych z realizacją zadań własnych powiatu za 2006 r.</t>
  </si>
  <si>
    <t>Wykonanie na dzień 31.12.2006r.</t>
  </si>
  <si>
    <t>Dofinansowanie do realizacji likwidacji barier architektonicznych na I piętrze w budynku SP ZZOD w Jaśkach</t>
  </si>
  <si>
    <t>Wykonanie dotacji dla niepublicznych przedszkoli, szkół i placówek                                 oświatowo - wychowawczych za 2006 rok</t>
  </si>
  <si>
    <t>Plan na 2006r.(po zmianach)</t>
  </si>
  <si>
    <t>Wykonanie                      na 31.12.2006r.</t>
  </si>
  <si>
    <t>Komenda Powiatowa Państwowej Straży Pożarnej w  Olecku</t>
  </si>
  <si>
    <t>Zespół Szkół Technicznych  w  Olecku</t>
  </si>
  <si>
    <t>Rozdz.</t>
  </si>
  <si>
    <t xml:space="preserve">                                                                     </t>
  </si>
  <si>
    <r>
      <t xml:space="preserve">            </t>
    </r>
    <r>
      <rPr>
        <b/>
        <sz val="10"/>
        <rFont val="Arial CE"/>
        <family val="2"/>
      </rPr>
      <t>Wykonanie zadań własnych powiatu zleconych do realizacji podmiotom nie zaliczonym</t>
    </r>
  </si>
  <si>
    <t xml:space="preserve">     do sektora finansów publicznych i nie działających w celu osiągnięcia zysku za 2006 rok</t>
  </si>
  <si>
    <t xml:space="preserve">Spłata zobowiązań wobec wierzycieli związanych               z restrukturyzacjaą </t>
  </si>
  <si>
    <t xml:space="preserve">                                        Wykonanie dochodów Budżetu Państwa w roku 2006</t>
  </si>
  <si>
    <t>Bezpieczeństwo publiczne                  i ochrona przeciwpożarowa</t>
  </si>
  <si>
    <t>01008</t>
  </si>
  <si>
    <t>Wykonanie na 31.12.2006 rok</t>
  </si>
  <si>
    <t>Plan  na 2006 rok (po zmianach)</t>
  </si>
  <si>
    <t>Zakup leków i mater.medycz.</t>
  </si>
  <si>
    <t>Uposaż.żołn.zawod.nadter.oraz funkcjonar.</t>
  </si>
  <si>
    <t>sfinansowane pożyczką na prefinansowanie</t>
  </si>
  <si>
    <t>Wykonanie przychodów i wydatków Powiatowego Funduszu Ochrony Środowiska i Gospodarki Wodnej</t>
  </si>
  <si>
    <t xml:space="preserve"> wydat. nie zal.do wynagr.</t>
  </si>
  <si>
    <t xml:space="preserve"> wyd.nie zal.do wynagr.</t>
  </si>
  <si>
    <t>wydatki nie zalicz.do wynagr.</t>
  </si>
  <si>
    <t xml:space="preserve"> wydat.nie zal.do wynagr.</t>
  </si>
  <si>
    <t xml:space="preserve"> Wyd.nie zal.do wynagr.</t>
  </si>
  <si>
    <t>Wyd.nie zal.do wynagr.</t>
  </si>
  <si>
    <t>Zakup pom.nauk.dydakt.książek</t>
  </si>
  <si>
    <t xml:space="preserve"> na obsł. długu j.s.t., poręcz. i gwar.</t>
  </si>
  <si>
    <t xml:space="preserve"> dotacje (§ § 2310, 2320,2330, 2540,  2560, 2610,2820,2830, 2950)</t>
  </si>
  <si>
    <t xml:space="preserve"> pochodne od wynagrodzeń</t>
  </si>
  <si>
    <t xml:space="preserve">  wynagrodzenia</t>
  </si>
  <si>
    <t xml:space="preserve">        pozostałe wydatki majątkowe                 (§§ 6150,6610,6649)</t>
  </si>
  <si>
    <t xml:space="preserve">            wydatki inwestycyjne                          (§§ 6050,6052,6059,6060,6220)</t>
  </si>
  <si>
    <r>
      <t xml:space="preserve">Załącznik nr 1/11 </t>
    </r>
    <r>
      <rPr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</si>
</sst>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-415]d\ mmmm\ yyyy"/>
    <numFmt numFmtId="174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4"/>
      <name val="Arial CE"/>
      <family val="0"/>
    </font>
    <font>
      <b/>
      <sz val="6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i/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5" fillId="0" borderId="4" xfId="0" applyNumberFormat="1" applyFont="1" applyBorder="1" applyAlignment="1">
      <alignment horizontal="center"/>
    </xf>
    <xf numFmtId="41" fontId="15" fillId="0" borderId="1" xfId="0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6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6" fillId="0" borderId="4" xfId="0" applyFont="1" applyBorder="1" applyAlignment="1">
      <alignment horizontal="center" wrapText="1"/>
    </xf>
    <xf numFmtId="41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49" fontId="0" fillId="7" borderId="1" xfId="0" applyNumberFormat="1" applyFont="1" applyFill="1" applyBorder="1" applyAlignment="1">
      <alignment horizontal="left"/>
    </xf>
    <xf numFmtId="49" fontId="9" fillId="7" borderId="1" xfId="0" applyNumberFormat="1" applyFont="1" applyFill="1" applyBorder="1" applyAlignment="1">
      <alignment horizontal="left"/>
    </xf>
    <xf numFmtId="0" fontId="9" fillId="7" borderId="1" xfId="0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0" fontId="9" fillId="7" borderId="1" xfId="0" applyNumberFormat="1" applyFont="1" applyFill="1" applyBorder="1" applyAlignment="1">
      <alignment/>
    </xf>
    <xf numFmtId="49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0" fillId="7" borderId="1" xfId="0" applyFill="1" applyBorder="1" applyAlignment="1">
      <alignment wrapText="1"/>
    </xf>
    <xf numFmtId="0" fontId="0" fillId="7" borderId="1" xfId="0" applyFont="1" applyFill="1" applyBorder="1" applyAlignment="1">
      <alignment horizontal="left"/>
    </xf>
    <xf numFmtId="49" fontId="0" fillId="7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7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1" xfId="0" applyFill="1" applyBorder="1" applyAlignment="1">
      <alignment horizontal="left"/>
    </xf>
    <xf numFmtId="49" fontId="9" fillId="2" borderId="1" xfId="0" applyNumberFormat="1" applyFont="1" applyFill="1" applyBorder="1" applyAlignment="1">
      <alignment/>
    </xf>
    <xf numFmtId="0" fontId="0" fillId="7" borderId="6" xfId="0" applyFon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165" fontId="0" fillId="6" borderId="1" xfId="0" applyNumberForma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4" fillId="6" borderId="1" xfId="0" applyNumberFormat="1" applyFont="1" applyFill="1" applyBorder="1" applyAlignment="1">
      <alignment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9" fillId="2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41" fontId="14" fillId="8" borderId="15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4" fillId="9" borderId="16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6" borderId="1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0" fontId="12" fillId="0" borderId="19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9" xfId="0" applyFont="1" applyBorder="1" applyAlignment="1">
      <alignment wrapText="1"/>
    </xf>
    <xf numFmtId="165" fontId="12" fillId="0" borderId="19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 horizontal="right" wrapText="1"/>
    </xf>
    <xf numFmtId="0" fontId="10" fillId="0" borderId="17" xfId="0" applyFont="1" applyBorder="1" applyAlignment="1">
      <alignment/>
    </xf>
    <xf numFmtId="165" fontId="4" fillId="0" borderId="20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1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49" fontId="9" fillId="0" borderId="22" xfId="0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49" fontId="9" fillId="0" borderId="24" xfId="0" applyNumberFormat="1" applyFont="1" applyBorder="1" applyAlignment="1">
      <alignment wrapText="1"/>
    </xf>
    <xf numFmtId="49" fontId="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9" fontId="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Fon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0" fillId="0" borderId="35" xfId="0" applyBorder="1" applyAlignment="1">
      <alignment/>
    </xf>
    <xf numFmtId="0" fontId="9" fillId="0" borderId="0" xfId="0" applyFont="1" applyBorder="1" applyAlignment="1">
      <alignment/>
    </xf>
    <xf numFmtId="49" fontId="12" fillId="0" borderId="2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8" xfId="0" applyFont="1" applyBorder="1" applyAlignment="1">
      <alignment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36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10" fontId="19" fillId="0" borderId="37" xfId="0" applyNumberFormat="1" applyFont="1" applyBorder="1" applyAlignment="1">
      <alignment/>
    </xf>
    <xf numFmtId="0" fontId="12" fillId="0" borderId="0" xfId="0" applyFont="1" applyAlignment="1" applyProtection="1">
      <alignment horizontal="center" wrapText="1"/>
      <protection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/>
    </xf>
    <xf numFmtId="49" fontId="10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10" fillId="4" borderId="33" xfId="0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left" wrapText="1"/>
    </xf>
    <xf numFmtId="0" fontId="10" fillId="0" borderId="33" xfId="0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2" fillId="0" borderId="31" xfId="0" applyFont="1" applyBorder="1" applyAlignment="1">
      <alignment horizontal="center"/>
    </xf>
    <xf numFmtId="0" fontId="10" fillId="5" borderId="16" xfId="0" applyFont="1" applyFill="1" applyBorder="1" applyAlignment="1">
      <alignment/>
    </xf>
    <xf numFmtId="0" fontId="10" fillId="5" borderId="17" xfId="0" applyFont="1" applyFill="1" applyBorder="1" applyAlignment="1">
      <alignment/>
    </xf>
    <xf numFmtId="0" fontId="10" fillId="5" borderId="17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10" fontId="12" fillId="2" borderId="1" xfId="0" applyNumberFormat="1" applyFont="1" applyFill="1" applyBorder="1" applyAlignment="1">
      <alignment horizontal="center"/>
    </xf>
    <xf numFmtId="10" fontId="10" fillId="5" borderId="1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10" fontId="10" fillId="5" borderId="21" xfId="0" applyNumberFormat="1" applyFont="1" applyFill="1" applyBorder="1" applyAlignment="1">
      <alignment horizontal="center"/>
    </xf>
    <xf numFmtId="10" fontId="10" fillId="5" borderId="20" xfId="0" applyNumberFormat="1" applyFont="1" applyFill="1" applyBorder="1" applyAlignment="1">
      <alignment horizontal="center"/>
    </xf>
    <xf numFmtId="10" fontId="12" fillId="4" borderId="1" xfId="0" applyNumberFormat="1" applyFont="1" applyFill="1" applyBorder="1" applyAlignment="1">
      <alignment horizontal="center"/>
    </xf>
    <xf numFmtId="49" fontId="4" fillId="5" borderId="17" xfId="0" applyNumberFormat="1" applyFont="1" applyFill="1" applyBorder="1" applyAlignment="1">
      <alignment wrapText="1"/>
    </xf>
    <xf numFmtId="0" fontId="0" fillId="0" borderId="38" xfId="0" applyBorder="1" applyAlignment="1">
      <alignment/>
    </xf>
    <xf numFmtId="0" fontId="0" fillId="2" borderId="31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9" borderId="19" xfId="0" applyFill="1" applyBorder="1" applyAlignment="1">
      <alignment/>
    </xf>
    <xf numFmtId="0" fontId="0" fillId="9" borderId="42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4" fillId="9" borderId="17" xfId="0" applyFont="1" applyFill="1" applyBorder="1" applyAlignment="1">
      <alignment/>
    </xf>
    <xf numFmtId="0" fontId="4" fillId="6" borderId="21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9" borderId="44" xfId="0" applyNumberFormat="1" applyFill="1" applyBorder="1" applyAlignment="1">
      <alignment/>
    </xf>
    <xf numFmtId="10" fontId="0" fillId="6" borderId="20" xfId="0" applyNumberFormat="1" applyFill="1" applyBorder="1" applyAlignment="1">
      <alignment/>
    </xf>
    <xf numFmtId="10" fontId="0" fillId="0" borderId="28" xfId="0" applyNumberFormat="1" applyBorder="1" applyAlignment="1">
      <alignment/>
    </xf>
    <xf numFmtId="10" fontId="4" fillId="9" borderId="20" xfId="0" applyNumberFormat="1" applyFont="1" applyFill="1" applyBorder="1" applyAlignment="1">
      <alignment/>
    </xf>
    <xf numFmtId="10" fontId="4" fillId="6" borderId="20" xfId="0" applyNumberFormat="1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right"/>
    </xf>
    <xf numFmtId="0" fontId="10" fillId="4" borderId="38" xfId="0" applyFont="1" applyFill="1" applyBorder="1" applyAlignment="1">
      <alignment horizontal="right"/>
    </xf>
    <xf numFmtId="0" fontId="10" fillId="4" borderId="28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0" fillId="4" borderId="45" xfId="0" applyFont="1" applyFill="1" applyBorder="1" applyAlignment="1">
      <alignment horizontal="right"/>
    </xf>
    <xf numFmtId="165" fontId="10" fillId="4" borderId="1" xfId="0" applyNumberFormat="1" applyFont="1" applyFill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2" fillId="0" borderId="33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12" fillId="0" borderId="38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0" fillId="4" borderId="6" xfId="0" applyFont="1" applyFill="1" applyBorder="1" applyAlignment="1">
      <alignment horizontal="right"/>
    </xf>
    <xf numFmtId="0" fontId="10" fillId="4" borderId="1" xfId="0" applyFont="1" applyFill="1" applyBorder="1" applyAlignment="1">
      <alignment/>
    </xf>
    <xf numFmtId="0" fontId="10" fillId="0" borderId="4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34" xfId="0" applyFont="1" applyBorder="1" applyAlignment="1">
      <alignment horizontal="right" wrapText="1"/>
    </xf>
    <xf numFmtId="0" fontId="12" fillId="0" borderId="46" xfId="0" applyFont="1" applyBorder="1" applyAlignment="1">
      <alignment horizontal="right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2" fillId="0" borderId="47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10" fillId="2" borderId="7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/>
    </xf>
    <xf numFmtId="165" fontId="12" fillId="2" borderId="1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/>
    </xf>
    <xf numFmtId="0" fontId="10" fillId="4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right"/>
    </xf>
    <xf numFmtId="0" fontId="10" fillId="2" borderId="4" xfId="0" applyFont="1" applyFill="1" applyBorder="1" applyAlignment="1">
      <alignment/>
    </xf>
    <xf numFmtId="0" fontId="10" fillId="0" borderId="7" xfId="0" applyFont="1" applyBorder="1" applyAlignment="1">
      <alignment horizontal="right"/>
    </xf>
    <xf numFmtId="165" fontId="10" fillId="3" borderId="17" xfId="0" applyNumberFormat="1" applyFont="1" applyFill="1" applyBorder="1" applyAlignment="1">
      <alignment/>
    </xf>
    <xf numFmtId="0" fontId="10" fillId="9" borderId="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65" fontId="12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0" fontId="10" fillId="4" borderId="2" xfId="0" applyNumberFormat="1" applyFont="1" applyFill="1" applyBorder="1" applyAlignment="1">
      <alignment horizontal="right"/>
    </xf>
    <xf numFmtId="10" fontId="10" fillId="4" borderId="29" xfId="0" applyNumberFormat="1" applyFont="1" applyFill="1" applyBorder="1" applyAlignment="1">
      <alignment horizontal="right"/>
    </xf>
    <xf numFmtId="10" fontId="12" fillId="0" borderId="29" xfId="0" applyNumberFormat="1" applyFont="1" applyBorder="1" applyAlignment="1">
      <alignment horizontal="right"/>
    </xf>
    <xf numFmtId="10" fontId="12" fillId="2" borderId="29" xfId="0" applyNumberFormat="1" applyFont="1" applyFill="1" applyBorder="1" applyAlignment="1">
      <alignment horizontal="right"/>
    </xf>
    <xf numFmtId="10" fontId="10" fillId="3" borderId="20" xfId="0" applyNumberFormat="1" applyFont="1" applyFill="1" applyBorder="1" applyAlignment="1">
      <alignment/>
    </xf>
    <xf numFmtId="10" fontId="10" fillId="3" borderId="17" xfId="0" applyNumberFormat="1" applyFont="1" applyFill="1" applyBorder="1" applyAlignment="1">
      <alignment/>
    </xf>
    <xf numFmtId="10" fontId="10" fillId="4" borderId="4" xfId="0" applyNumberFormat="1" applyFont="1" applyFill="1" applyBorder="1" applyAlignment="1">
      <alignment/>
    </xf>
    <xf numFmtId="10" fontId="10" fillId="4" borderId="1" xfId="0" applyNumberFormat="1" applyFont="1" applyFill="1" applyBorder="1" applyAlignment="1">
      <alignment/>
    </xf>
    <xf numFmtId="10" fontId="10" fillId="4" borderId="2" xfId="0" applyNumberFormat="1" applyFont="1" applyFill="1" applyBorder="1" applyAlignment="1">
      <alignment/>
    </xf>
    <xf numFmtId="0" fontId="12" fillId="0" borderId="29" xfId="0" applyFont="1" applyBorder="1" applyAlignment="1">
      <alignment horizontal="center"/>
    </xf>
    <xf numFmtId="49" fontId="9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7" fillId="0" borderId="6" xfId="0" applyNumberFormat="1" applyFont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0" fontId="0" fillId="0" borderId="29" xfId="0" applyFont="1" applyBorder="1" applyAlignment="1">
      <alignment horizontal="right" wrapText="1"/>
    </xf>
    <xf numFmtId="49" fontId="7" fillId="4" borderId="6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10" fontId="7" fillId="4" borderId="1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 horizontal="right"/>
    </xf>
    <xf numFmtId="9" fontId="7" fillId="4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/>
    </xf>
    <xf numFmtId="10" fontId="7" fillId="4" borderId="29" xfId="0" applyNumberFormat="1" applyFont="1" applyFill="1" applyBorder="1" applyAlignment="1">
      <alignment horizontal="right"/>
    </xf>
    <xf numFmtId="10" fontId="9" fillId="0" borderId="29" xfId="0" applyNumberFormat="1" applyFont="1" applyBorder="1" applyAlignment="1">
      <alignment horizontal="right"/>
    </xf>
    <xf numFmtId="10" fontId="7" fillId="4" borderId="29" xfId="0" applyNumberFormat="1" applyFont="1" applyFill="1" applyBorder="1" applyAlignment="1">
      <alignment/>
    </xf>
    <xf numFmtId="10" fontId="9" fillId="0" borderId="29" xfId="0" applyNumberFormat="1" applyFont="1" applyBorder="1" applyAlignment="1">
      <alignment/>
    </xf>
    <xf numFmtId="10" fontId="9" fillId="2" borderId="29" xfId="0" applyNumberFormat="1" applyFont="1" applyFill="1" applyBorder="1" applyAlignment="1">
      <alignment horizontal="right"/>
    </xf>
    <xf numFmtId="10" fontId="7" fillId="4" borderId="29" xfId="0" applyNumberFormat="1" applyFont="1" applyFill="1" applyBorder="1" applyAlignment="1">
      <alignment horizontal="right" wrapText="1"/>
    </xf>
    <xf numFmtId="10" fontId="9" fillId="2" borderId="29" xfId="0" applyNumberFormat="1" applyFont="1" applyFill="1" applyBorder="1" applyAlignment="1">
      <alignment horizontal="right" wrapText="1"/>
    </xf>
    <xf numFmtId="10" fontId="9" fillId="4" borderId="29" xfId="0" applyNumberFormat="1" applyFont="1" applyFill="1" applyBorder="1" applyAlignment="1">
      <alignment horizontal="right" wrapText="1"/>
    </xf>
    <xf numFmtId="10" fontId="4" fillId="3" borderId="48" xfId="0" applyNumberFormat="1" applyFont="1" applyFill="1" applyBorder="1" applyAlignment="1">
      <alignment/>
    </xf>
    <xf numFmtId="49" fontId="10" fillId="0" borderId="6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9" fontId="10" fillId="0" borderId="6" xfId="0" applyNumberFormat="1" applyFont="1" applyBorder="1" applyAlignment="1">
      <alignment/>
    </xf>
    <xf numFmtId="0" fontId="10" fillId="0" borderId="29" xfId="0" applyFont="1" applyBorder="1" applyAlignment="1">
      <alignment horizontal="right"/>
    </xf>
    <xf numFmtId="49" fontId="12" fillId="0" borderId="6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0" fontId="10" fillId="0" borderId="29" xfId="0" applyFont="1" applyBorder="1" applyAlignment="1">
      <alignment/>
    </xf>
    <xf numFmtId="49" fontId="12" fillId="0" borderId="6" xfId="0" applyNumberFormat="1" applyFont="1" applyBorder="1" applyAlignment="1">
      <alignment/>
    </xf>
    <xf numFmtId="0" fontId="12" fillId="0" borderId="29" xfId="0" applyFont="1" applyBorder="1" applyAlignment="1">
      <alignment/>
    </xf>
    <xf numFmtId="49" fontId="10" fillId="2" borderId="6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right"/>
    </xf>
    <xf numFmtId="0" fontId="12" fillId="2" borderId="29" xfId="0" applyFont="1" applyFill="1" applyBorder="1" applyAlignment="1">
      <alignment/>
    </xf>
    <xf numFmtId="49" fontId="21" fillId="2" borderId="6" xfId="0" applyNumberFormat="1" applyFont="1" applyFill="1" applyBorder="1" applyAlignment="1">
      <alignment/>
    </xf>
    <xf numFmtId="1" fontId="12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/>
    </xf>
    <xf numFmtId="0" fontId="22" fillId="2" borderId="29" xfId="0" applyFont="1" applyFill="1" applyBorder="1" applyAlignment="1">
      <alignment/>
    </xf>
    <xf numFmtId="1" fontId="12" fillId="0" borderId="1" xfId="0" applyNumberFormat="1" applyFont="1" applyBorder="1" applyAlignment="1">
      <alignment/>
    </xf>
    <xf numFmtId="49" fontId="10" fillId="2" borderId="6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2" borderId="6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right"/>
    </xf>
    <xf numFmtId="0" fontId="12" fillId="0" borderId="1" xfId="0" applyNumberFormat="1" applyFont="1" applyBorder="1" applyAlignment="1">
      <alignment/>
    </xf>
    <xf numFmtId="49" fontId="12" fillId="3" borderId="6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0" fillId="3" borderId="29" xfId="0" applyFont="1" applyFill="1" applyBorder="1" applyAlignment="1">
      <alignment/>
    </xf>
    <xf numFmtId="0" fontId="12" fillId="0" borderId="6" xfId="0" applyFont="1" applyBorder="1" applyAlignment="1">
      <alignment/>
    </xf>
    <xf numFmtId="1" fontId="12" fillId="0" borderId="1" xfId="0" applyNumberFormat="1" applyFont="1" applyBorder="1" applyAlignment="1">
      <alignment horizontal="right"/>
    </xf>
    <xf numFmtId="0" fontId="12" fillId="0" borderId="29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0" fillId="3" borderId="1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9" fillId="0" borderId="1" xfId="0" applyNumberFormat="1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 horizontal="right"/>
      <protection/>
    </xf>
    <xf numFmtId="0" fontId="9" fillId="0" borderId="0" xfId="0" applyFont="1" applyAlignment="1">
      <alignment horizontal="center" wrapText="1"/>
    </xf>
    <xf numFmtId="49" fontId="12" fillId="6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0" fillId="0" borderId="6" xfId="0" applyBorder="1" applyAlignment="1">
      <alignment/>
    </xf>
    <xf numFmtId="10" fontId="0" fillId="6" borderId="29" xfId="0" applyNumberFormat="1" applyFill="1" applyBorder="1" applyAlignment="1">
      <alignment/>
    </xf>
    <xf numFmtId="10" fontId="0" fillId="0" borderId="29" xfId="0" applyNumberFormat="1" applyBorder="1" applyAlignment="1">
      <alignment/>
    </xf>
    <xf numFmtId="10" fontId="4" fillId="3" borderId="29" xfId="0" applyNumberFormat="1" applyFont="1" applyFill="1" applyBorder="1" applyAlignment="1">
      <alignment/>
    </xf>
    <xf numFmtId="10" fontId="4" fillId="6" borderId="29" xfId="0" applyNumberFormat="1" applyFont="1" applyFill="1" applyBorder="1" applyAlignment="1">
      <alignment/>
    </xf>
    <xf numFmtId="165" fontId="4" fillId="8" borderId="8" xfId="0" applyNumberFormat="1" applyFont="1" applyFill="1" applyBorder="1" applyAlignment="1">
      <alignment/>
    </xf>
    <xf numFmtId="10" fontId="4" fillId="8" borderId="48" xfId="0" applyNumberFormat="1" applyFont="1" applyFill="1" applyBorder="1" applyAlignment="1">
      <alignment/>
    </xf>
    <xf numFmtId="0" fontId="0" fillId="6" borderId="6" xfId="0" applyFill="1" applyBorder="1" applyAlignment="1">
      <alignment horizontal="center"/>
    </xf>
    <xf numFmtId="0" fontId="4" fillId="9" borderId="49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9" borderId="1" xfId="0" applyFont="1" applyFill="1" applyBorder="1" applyAlignment="1" applyProtection="1">
      <alignment horizontal="center" vertical="center"/>
      <protection/>
    </xf>
    <xf numFmtId="0" fontId="4" fillId="9" borderId="13" xfId="0" applyFont="1" applyFill="1" applyBorder="1" applyAlignment="1">
      <alignment horizontal="center"/>
    </xf>
    <xf numFmtId="10" fontId="7" fillId="6" borderId="29" xfId="0" applyNumberFormat="1" applyFont="1" applyFill="1" applyBorder="1" applyAlignment="1">
      <alignment/>
    </xf>
    <xf numFmtId="10" fontId="9" fillId="7" borderId="29" xfId="0" applyNumberFormat="1" applyFont="1" applyFill="1" applyBorder="1" applyAlignment="1">
      <alignment/>
    </xf>
    <xf numFmtId="10" fontId="0" fillId="0" borderId="29" xfId="0" applyNumberFormat="1" applyFont="1" applyBorder="1" applyAlignment="1">
      <alignment/>
    </xf>
    <xf numFmtId="0" fontId="0" fillId="3" borderId="6" xfId="0" applyFill="1" applyBorder="1" applyAlignment="1">
      <alignment horizontal="right"/>
    </xf>
    <xf numFmtId="0" fontId="1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NumberFormat="1" applyFont="1" applyFill="1" applyBorder="1" applyAlignment="1">
      <alignment/>
    </xf>
    <xf numFmtId="10" fontId="7" fillId="3" borderId="29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/>
    </xf>
    <xf numFmtId="0" fontId="10" fillId="9" borderId="49" xfId="0" applyFont="1" applyFill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/>
    </xf>
    <xf numFmtId="0" fontId="10" fillId="6" borderId="1" xfId="0" applyFont="1" applyFill="1" applyBorder="1" applyAlignment="1">
      <alignment/>
    </xf>
    <xf numFmtId="10" fontId="10" fillId="6" borderId="1" xfId="0" applyNumberFormat="1" applyFont="1" applyFill="1" applyBorder="1" applyAlignment="1">
      <alignment/>
    </xf>
    <xf numFmtId="0" fontId="10" fillId="6" borderId="29" xfId="0" applyFont="1" applyFill="1" applyBorder="1" applyAlignment="1">
      <alignment/>
    </xf>
    <xf numFmtId="0" fontId="10" fillId="6" borderId="1" xfId="0" applyFont="1" applyFill="1" applyBorder="1" applyAlignment="1">
      <alignment horizontal="right"/>
    </xf>
    <xf numFmtId="0" fontId="10" fillId="6" borderId="29" xfId="0" applyFont="1" applyFill="1" applyBorder="1" applyAlignment="1">
      <alignment horizontal="right"/>
    </xf>
    <xf numFmtId="10" fontId="12" fillId="0" borderId="8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49" fontId="10" fillId="6" borderId="6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right"/>
    </xf>
    <xf numFmtId="0" fontId="10" fillId="6" borderId="1" xfId="0" applyNumberFormat="1" applyFont="1" applyFill="1" applyBorder="1" applyAlignment="1">
      <alignment horizontal="right"/>
    </xf>
    <xf numFmtId="49" fontId="10" fillId="6" borderId="1" xfId="0" applyNumberFormat="1" applyFont="1" applyFill="1" applyBorder="1" applyAlignment="1">
      <alignment horizontal="left"/>
    </xf>
    <xf numFmtId="49" fontId="20" fillId="4" borderId="6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/>
    </xf>
    <xf numFmtId="10" fontId="20" fillId="4" borderId="1" xfId="0" applyNumberFormat="1" applyFont="1" applyFill="1" applyBorder="1" applyAlignment="1">
      <alignment/>
    </xf>
    <xf numFmtId="0" fontId="20" fillId="4" borderId="1" xfId="0" applyFont="1" applyFill="1" applyBorder="1" applyAlignment="1">
      <alignment horizontal="right"/>
    </xf>
    <xf numFmtId="0" fontId="20" fillId="4" borderId="29" xfId="0" applyFont="1" applyFill="1" applyBorder="1" applyAlignment="1">
      <alignment horizontal="right"/>
    </xf>
    <xf numFmtId="0" fontId="20" fillId="4" borderId="29" xfId="0" applyFont="1" applyFill="1" applyBorder="1" applyAlignment="1">
      <alignment/>
    </xf>
    <xf numFmtId="49" fontId="20" fillId="4" borderId="6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left"/>
    </xf>
    <xf numFmtId="10" fontId="19" fillId="4" borderId="1" xfId="0" applyNumberFormat="1" applyFont="1" applyFill="1" applyBorder="1" applyAlignment="1">
      <alignment/>
    </xf>
    <xf numFmtId="0" fontId="20" fillId="4" borderId="1" xfId="0" applyNumberFormat="1" applyFont="1" applyFill="1" applyBorder="1" applyAlignment="1">
      <alignment horizontal="right"/>
    </xf>
    <xf numFmtId="49" fontId="20" fillId="4" borderId="1" xfId="0" applyNumberFormat="1" applyFont="1" applyFill="1" applyBorder="1" applyAlignment="1">
      <alignment/>
    </xf>
    <xf numFmtId="49" fontId="20" fillId="4" borderId="6" xfId="0" applyNumberFormat="1" applyFont="1" applyFill="1" applyBorder="1" applyAlignment="1">
      <alignment horizontal="left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right"/>
    </xf>
    <xf numFmtId="1" fontId="20" fillId="4" borderId="1" xfId="0" applyNumberFormat="1" applyFont="1" applyFill="1" applyBorder="1" applyAlignment="1">
      <alignment horizontal="right"/>
    </xf>
    <xf numFmtId="49" fontId="20" fillId="4" borderId="29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wrapText="1"/>
    </xf>
    <xf numFmtId="0" fontId="10" fillId="4" borderId="38" xfId="0" applyFont="1" applyFill="1" applyBorder="1" applyAlignment="1">
      <alignment horizontal="left" wrapText="1"/>
    </xf>
    <xf numFmtId="0" fontId="10" fillId="9" borderId="29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4" fillId="6" borderId="2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/>
    </xf>
    <xf numFmtId="165" fontId="4" fillId="6" borderId="29" xfId="0" applyNumberFormat="1" applyFont="1" applyFill="1" applyBorder="1" applyAlignment="1">
      <alignment/>
    </xf>
    <xf numFmtId="165" fontId="12" fillId="0" borderId="29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165" fontId="12" fillId="0" borderId="48" xfId="0" applyNumberFormat="1" applyFont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53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/>
    </xf>
    <xf numFmtId="0" fontId="4" fillId="6" borderId="53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9" xfId="0" applyFont="1" applyBorder="1" applyAlignment="1">
      <alignment/>
    </xf>
    <xf numFmtId="0" fontId="4" fillId="6" borderId="38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4" fillId="6" borderId="54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0" fontId="4" fillId="6" borderId="55" xfId="0" applyFont="1" applyFill="1" applyBorder="1" applyAlignment="1">
      <alignment/>
    </xf>
    <xf numFmtId="0" fontId="4" fillId="6" borderId="5" xfId="0" applyFont="1" applyFill="1" applyBorder="1" applyAlignment="1">
      <alignment horizontal="center"/>
    </xf>
    <xf numFmtId="0" fontId="4" fillId="6" borderId="56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6" xfId="0" applyFont="1" applyBorder="1" applyAlignment="1">
      <alignment/>
    </xf>
    <xf numFmtId="0" fontId="0" fillId="0" borderId="59" xfId="0" applyBorder="1" applyAlignment="1">
      <alignment/>
    </xf>
    <xf numFmtId="0" fontId="4" fillId="9" borderId="21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 wrapText="1"/>
    </xf>
    <xf numFmtId="0" fontId="23" fillId="0" borderId="56" xfId="0" applyFont="1" applyBorder="1" applyAlignment="1">
      <alignment/>
    </xf>
    <xf numFmtId="0" fontId="23" fillId="0" borderId="9" xfId="0" applyFont="1" applyBorder="1" applyAlignment="1">
      <alignment horizontal="center"/>
    </xf>
    <xf numFmtId="49" fontId="23" fillId="0" borderId="24" xfId="0" applyNumberFormat="1" applyFont="1" applyBorder="1" applyAlignment="1">
      <alignment/>
    </xf>
    <xf numFmtId="0" fontId="23" fillId="0" borderId="57" xfId="0" applyFont="1" applyBorder="1" applyAlignment="1">
      <alignment/>
    </xf>
    <xf numFmtId="3" fontId="0" fillId="0" borderId="29" xfId="0" applyNumberFormat="1" applyBorder="1" applyAlignment="1">
      <alignment/>
    </xf>
    <xf numFmtId="0" fontId="4" fillId="0" borderId="3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0" fontId="4" fillId="9" borderId="49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 wrapText="1"/>
    </xf>
    <xf numFmtId="0" fontId="4" fillId="9" borderId="52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/>
    </xf>
    <xf numFmtId="10" fontId="19" fillId="0" borderId="28" xfId="0" applyNumberFormat="1" applyFont="1" applyBorder="1" applyAlignment="1">
      <alignment/>
    </xf>
    <xf numFmtId="0" fontId="12" fillId="0" borderId="7" xfId="0" applyFont="1" applyBorder="1" applyAlignment="1">
      <alignment/>
    </xf>
    <xf numFmtId="10" fontId="19" fillId="0" borderId="48" xfId="0" applyNumberFormat="1" applyFont="1" applyBorder="1" applyAlignment="1">
      <alignment/>
    </xf>
    <xf numFmtId="0" fontId="12" fillId="0" borderId="5" xfId="0" applyFont="1" applyBorder="1" applyAlignment="1">
      <alignment/>
    </xf>
    <xf numFmtId="10" fontId="19" fillId="0" borderId="29" xfId="0" applyNumberFormat="1" applyFont="1" applyBorder="1" applyAlignment="1">
      <alignment/>
    </xf>
    <xf numFmtId="10" fontId="19" fillId="0" borderId="30" xfId="0" applyNumberFormat="1" applyFont="1" applyBorder="1" applyAlignment="1">
      <alignment/>
    </xf>
    <xf numFmtId="10" fontId="19" fillId="0" borderId="44" xfId="0" applyNumberFormat="1" applyFont="1" applyBorder="1" applyAlignment="1">
      <alignment/>
    </xf>
    <xf numFmtId="0" fontId="12" fillId="0" borderId="60" xfId="0" applyFont="1" applyBorder="1" applyAlignment="1">
      <alignment/>
    </xf>
    <xf numFmtId="0" fontId="10" fillId="9" borderId="13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 wrapText="1"/>
    </xf>
    <xf numFmtId="0" fontId="10" fillId="9" borderId="52" xfId="0" applyFont="1" applyFill="1" applyBorder="1" applyAlignment="1">
      <alignment/>
    </xf>
    <xf numFmtId="0" fontId="10" fillId="6" borderId="39" xfId="0" applyFont="1" applyFill="1" applyBorder="1" applyAlignment="1">
      <alignment/>
    </xf>
    <xf numFmtId="49" fontId="10" fillId="6" borderId="40" xfId="0" applyNumberFormat="1" applyFont="1" applyFill="1" applyBorder="1" applyAlignment="1">
      <alignment horizontal="center"/>
    </xf>
    <xf numFmtId="0" fontId="10" fillId="6" borderId="40" xfId="0" applyFont="1" applyFill="1" applyBorder="1" applyAlignment="1">
      <alignment/>
    </xf>
    <xf numFmtId="0" fontId="10" fillId="6" borderId="40" xfId="0" applyFont="1" applyFill="1" applyBorder="1" applyAlignment="1">
      <alignment horizontal="center"/>
    </xf>
    <xf numFmtId="10" fontId="10" fillId="6" borderId="20" xfId="0" applyNumberFormat="1" applyFont="1" applyFill="1" applyBorder="1" applyAlignment="1">
      <alignment/>
    </xf>
    <xf numFmtId="0" fontId="10" fillId="6" borderId="16" xfId="0" applyFont="1" applyFill="1" applyBorder="1" applyAlignment="1">
      <alignment/>
    </xf>
    <xf numFmtId="49" fontId="10" fillId="6" borderId="17" xfId="0" applyNumberFormat="1" applyFont="1" applyFill="1" applyBorder="1" applyAlignment="1">
      <alignment horizontal="center"/>
    </xf>
    <xf numFmtId="49" fontId="12" fillId="6" borderId="17" xfId="0" applyNumberFormat="1" applyFont="1" applyFill="1" applyBorder="1" applyAlignment="1">
      <alignment horizontal="center"/>
    </xf>
    <xf numFmtId="0" fontId="10" fillId="6" borderId="17" xfId="0" applyFont="1" applyFill="1" applyBorder="1" applyAlignment="1">
      <alignment/>
    </xf>
    <xf numFmtId="0" fontId="12" fillId="6" borderId="17" xfId="0" applyFont="1" applyFill="1" applyBorder="1" applyAlignment="1">
      <alignment horizontal="center"/>
    </xf>
    <xf numFmtId="10" fontId="19" fillId="6" borderId="20" xfId="0" applyNumberFormat="1" applyFont="1" applyFill="1" applyBorder="1" applyAlignment="1">
      <alignment/>
    </xf>
    <xf numFmtId="0" fontId="10" fillId="6" borderId="17" xfId="0" applyFont="1" applyFill="1" applyBorder="1" applyAlignment="1">
      <alignment wrapText="1"/>
    </xf>
    <xf numFmtId="0" fontId="10" fillId="6" borderId="17" xfId="0" applyFont="1" applyFill="1" applyBorder="1" applyAlignment="1">
      <alignment horizontal="center"/>
    </xf>
    <xf numFmtId="10" fontId="20" fillId="6" borderId="15" xfId="0" applyNumberFormat="1" applyFont="1" applyFill="1" applyBorder="1" applyAlignment="1">
      <alignment/>
    </xf>
    <xf numFmtId="10" fontId="19" fillId="6" borderId="43" xfId="0" applyNumberFormat="1" applyFont="1" applyFill="1" applyBorder="1" applyAlignment="1">
      <alignment/>
    </xf>
    <xf numFmtId="0" fontId="12" fillId="5" borderId="17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10" fontId="20" fillId="5" borderId="20" xfId="0" applyNumberFormat="1" applyFont="1" applyFill="1" applyBorder="1" applyAlignment="1">
      <alignment/>
    </xf>
    <xf numFmtId="10" fontId="0" fillId="0" borderId="43" xfId="0" applyNumberFormat="1" applyBorder="1" applyAlignment="1">
      <alignment/>
    </xf>
    <xf numFmtId="0" fontId="9" fillId="0" borderId="1" xfId="0" applyFont="1" applyBorder="1" applyAlignment="1">
      <alignment wrapText="1"/>
    </xf>
    <xf numFmtId="10" fontId="0" fillId="0" borderId="44" xfId="0" applyNumberFormat="1" applyBorder="1" applyAlignment="1">
      <alignment/>
    </xf>
    <xf numFmtId="0" fontId="0" fillId="6" borderId="17" xfId="0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0" fillId="9" borderId="17" xfId="0" applyFill="1" applyBorder="1" applyAlignment="1">
      <alignment/>
    </xf>
    <xf numFmtId="0" fontId="10" fillId="9" borderId="1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50" xfId="0" applyFont="1" applyFill="1" applyBorder="1" applyAlignment="1">
      <alignment horizontal="center" wrapText="1"/>
    </xf>
    <xf numFmtId="0" fontId="7" fillId="9" borderId="49" xfId="0" applyFont="1" applyFill="1" applyBorder="1" applyAlignment="1">
      <alignment horizontal="center" wrapText="1"/>
    </xf>
    <xf numFmtId="0" fontId="7" fillId="9" borderId="52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left" vertical="center"/>
      <protection/>
    </xf>
    <xf numFmtId="0" fontId="0" fillId="7" borderId="1" xfId="0" applyFont="1" applyFill="1" applyBorder="1" applyAlignment="1">
      <alignment horizontal="right"/>
    </xf>
    <xf numFmtId="10" fontId="9" fillId="7" borderId="1" xfId="0" applyNumberFormat="1" applyFont="1" applyFill="1" applyBorder="1" applyAlignment="1">
      <alignment/>
    </xf>
    <xf numFmtId="0" fontId="10" fillId="0" borderId="6" xfId="0" applyFont="1" applyBorder="1" applyAlignment="1">
      <alignment horizontal="right"/>
    </xf>
    <xf numFmtId="10" fontId="10" fillId="3" borderId="1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 horizontal="right"/>
    </xf>
    <xf numFmtId="3" fontId="10" fillId="6" borderId="1" xfId="0" applyNumberFormat="1" applyFont="1" applyFill="1" applyBorder="1" applyAlignment="1">
      <alignment horizontal="right"/>
    </xf>
    <xf numFmtId="10" fontId="4" fillId="3" borderId="8" xfId="0" applyNumberFormat="1" applyFont="1" applyFill="1" applyBorder="1" applyAlignment="1">
      <alignment/>
    </xf>
    <xf numFmtId="0" fontId="12" fillId="7" borderId="6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10" fontId="12" fillId="7" borderId="1" xfId="0" applyNumberFormat="1" applyFont="1" applyFill="1" applyBorder="1" applyAlignment="1">
      <alignment/>
    </xf>
    <xf numFmtId="0" fontId="12" fillId="7" borderId="29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4" fillId="9" borderId="50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 vertical="center"/>
    </xf>
    <xf numFmtId="0" fontId="10" fillId="9" borderId="49" xfId="0" applyFont="1" applyFill="1" applyBorder="1" applyAlignment="1">
      <alignment horizontal="center" vertical="center"/>
    </xf>
    <xf numFmtId="0" fontId="0" fillId="9" borderId="49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6" borderId="1" xfId="0" applyNumberFormat="1" applyFont="1" applyFill="1" applyBorder="1" applyAlignment="1">
      <alignment horizontal="left"/>
    </xf>
    <xf numFmtId="0" fontId="10" fillId="9" borderId="49" xfId="0" applyFont="1" applyFill="1" applyBorder="1" applyAlignment="1">
      <alignment horizontal="center" wrapText="1"/>
    </xf>
    <xf numFmtId="0" fontId="4" fillId="9" borderId="49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7" borderId="1" xfId="0" applyFont="1" applyFill="1" applyBorder="1" applyAlignment="1">
      <alignment horizontal="left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9" borderId="49" xfId="0" applyFont="1" applyFill="1" applyBorder="1" applyAlignment="1" applyProtection="1">
      <alignment horizontal="center" vertical="center" wrapText="1"/>
      <protection/>
    </xf>
    <xf numFmtId="0" fontId="4" fillId="9" borderId="1" xfId="0" applyFont="1" applyFill="1" applyBorder="1" applyAlignment="1" applyProtection="1">
      <alignment horizontal="center" vertical="center" wrapText="1"/>
      <protection/>
    </xf>
    <xf numFmtId="0" fontId="10" fillId="9" borderId="49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 wrapText="1"/>
      <protection/>
    </xf>
    <xf numFmtId="0" fontId="4" fillId="9" borderId="13" xfId="0" applyFont="1" applyFill="1" applyBorder="1" applyAlignment="1" applyProtection="1">
      <alignment horizontal="right" vertical="center"/>
      <protection/>
    </xf>
    <xf numFmtId="0" fontId="4" fillId="9" borderId="6" xfId="0" applyFont="1" applyFill="1" applyBorder="1" applyAlignment="1" applyProtection="1">
      <alignment horizontal="right" vertical="center"/>
      <protection/>
    </xf>
    <xf numFmtId="0" fontId="4" fillId="9" borderId="49" xfId="0" applyFont="1" applyFill="1" applyBorder="1" applyAlignment="1" applyProtection="1">
      <alignment horizontal="center" vertical="center"/>
      <protection/>
    </xf>
    <xf numFmtId="0" fontId="4" fillId="9" borderId="1" xfId="0" applyFont="1" applyFill="1" applyBorder="1" applyAlignment="1" applyProtection="1">
      <alignment horizontal="center" vertical="center"/>
      <protection/>
    </xf>
    <xf numFmtId="0" fontId="4" fillId="9" borderId="36" xfId="0" applyFont="1" applyFill="1" applyBorder="1" applyAlignment="1" applyProtection="1">
      <alignment horizontal="center" vertical="center" wrapText="1"/>
      <protection/>
    </xf>
    <xf numFmtId="0" fontId="4" fillId="9" borderId="19" xfId="0" applyFont="1" applyFill="1" applyBorder="1" applyAlignment="1" applyProtection="1">
      <alignment horizontal="center" vertical="center" wrapText="1"/>
      <protection/>
    </xf>
    <xf numFmtId="0" fontId="4" fillId="9" borderId="2" xfId="0" applyFont="1" applyFill="1" applyBorder="1" applyAlignment="1" applyProtection="1">
      <alignment horizontal="center" vertical="center" wrapText="1"/>
      <protection/>
    </xf>
    <xf numFmtId="0" fontId="4" fillId="9" borderId="52" xfId="0" applyFont="1" applyFill="1" applyBorder="1" applyAlignment="1" applyProtection="1">
      <alignment horizontal="center" vertical="center" wrapText="1"/>
      <protection/>
    </xf>
    <xf numFmtId="0" fontId="4" fillId="9" borderId="2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0" fontId="10" fillId="9" borderId="36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9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0" fillId="9" borderId="1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8" borderId="54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0" fontId="10" fillId="8" borderId="55" xfId="0" applyFont="1" applyFill="1" applyBorder="1" applyAlignment="1">
      <alignment horizontal="center"/>
    </xf>
    <xf numFmtId="0" fontId="14" fillId="9" borderId="34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8" fillId="9" borderId="33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18" fillId="9" borderId="4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14" fillId="9" borderId="33" xfId="0" applyFon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18" fillId="9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43">
      <selection activeCell="C1" sqref="C1:E1"/>
    </sheetView>
  </sheetViews>
  <sheetFormatPr defaultColWidth="9.00390625" defaultRowHeight="12.75"/>
  <cols>
    <col min="1" max="1" width="5.75390625" style="0" customWidth="1"/>
    <col min="2" max="2" width="39.375" style="0" customWidth="1"/>
    <col min="3" max="4" width="14.625" style="0" customWidth="1"/>
    <col min="5" max="5" width="13.375" style="0" customWidth="1"/>
  </cols>
  <sheetData>
    <row r="1" spans="3:5" ht="54" customHeight="1">
      <c r="C1" s="692" t="s">
        <v>762</v>
      </c>
      <c r="D1" s="692"/>
      <c r="E1" s="692"/>
    </row>
    <row r="2" spans="2:5" ht="71.25" customHeight="1" thickBot="1">
      <c r="B2" s="693" t="s">
        <v>779</v>
      </c>
      <c r="C2" s="693"/>
      <c r="D2" s="693"/>
      <c r="E2" s="693"/>
    </row>
    <row r="3" spans="1:5" ht="30" customHeight="1">
      <c r="A3" s="486" t="s">
        <v>528</v>
      </c>
      <c r="B3" s="480" t="s">
        <v>138</v>
      </c>
      <c r="C3" s="481" t="s">
        <v>777</v>
      </c>
      <c r="D3" s="481" t="s">
        <v>778</v>
      </c>
      <c r="E3" s="482" t="s">
        <v>652</v>
      </c>
    </row>
    <row r="4" spans="1:5" ht="10.5" customHeight="1">
      <c r="A4" s="454">
        <v>1</v>
      </c>
      <c r="B4" s="43">
        <v>2</v>
      </c>
      <c r="C4" s="471">
        <v>3</v>
      </c>
      <c r="D4" s="471">
        <v>4</v>
      </c>
      <c r="E4" s="392">
        <v>5</v>
      </c>
    </row>
    <row r="5" spans="1:5" ht="25.5" customHeight="1">
      <c r="A5" s="484" t="s">
        <v>531</v>
      </c>
      <c r="B5" s="76" t="s">
        <v>780</v>
      </c>
      <c r="C5" s="159">
        <f>'Z1'!I82</f>
        <v>2050087</v>
      </c>
      <c r="D5" s="159">
        <f>'Z1'!J82</f>
        <v>2127281</v>
      </c>
      <c r="E5" s="473">
        <f>D5/D20</f>
        <v>0.06114575164157675</v>
      </c>
    </row>
    <row r="6" spans="1:5" ht="22.5" customHeight="1">
      <c r="A6" s="484" t="s">
        <v>782</v>
      </c>
      <c r="B6" s="67" t="s">
        <v>781</v>
      </c>
      <c r="C6" s="159">
        <f>C7+C8</f>
        <v>961387</v>
      </c>
      <c r="D6" s="159">
        <f>D7+D8</f>
        <v>961387</v>
      </c>
      <c r="E6" s="473">
        <f>D6/D20</f>
        <v>0.027633740316131503</v>
      </c>
    </row>
    <row r="7" spans="1:5" ht="19.5" customHeight="1">
      <c r="A7" s="31" t="s">
        <v>784</v>
      </c>
      <c r="B7" s="6" t="s">
        <v>783</v>
      </c>
      <c r="C7" s="4">
        <f>'Z1'!I36</f>
        <v>900892</v>
      </c>
      <c r="D7" s="4">
        <f>'Z1'!J36</f>
        <v>900892</v>
      </c>
      <c r="E7" s="474">
        <f>D7/D20</f>
        <v>0.025894895168002422</v>
      </c>
    </row>
    <row r="8" spans="1:5" ht="21" customHeight="1">
      <c r="A8" s="31" t="s">
        <v>786</v>
      </c>
      <c r="B8" s="6" t="s">
        <v>785</v>
      </c>
      <c r="C8" s="4">
        <f>'Z1'!I35+'Z1'!I56+'Z1'!I122</f>
        <v>60495</v>
      </c>
      <c r="D8" s="4">
        <f>'Z1'!J35+'Z1'!J56+'Z1'!J122</f>
        <v>60495</v>
      </c>
      <c r="E8" s="474">
        <f>D8/D20</f>
        <v>0.0017388451481290836</v>
      </c>
    </row>
    <row r="9" spans="1:5" ht="27.75" customHeight="1">
      <c r="A9" s="479" t="s">
        <v>537</v>
      </c>
      <c r="B9" s="76" t="s">
        <v>787</v>
      </c>
      <c r="C9" s="159">
        <f>'Z1'!I25+'Z1'!I26+'Z1'!I27+'Z1'!I46+'Z1'!I66+'Z1'!I99+'Z1'!I104+'Z1'!I116+'Z1'!I131+'Z1'!I132+'Z1'!I136+'Z1'!I138+'Z1'!I139+'Z1'!I144+'Z1'!I147+'Z1'!I162+'Z1'!I163+'Z1'!I171+'Z1'!I177+'Z1'!I181+'Z1'!I182+'Z1'!I183+'Z1'!I184+'Z1'!I137+'Z1'!I151+'Z1'!I161+'Z1'!I166+'Z1'!I187</f>
        <v>924513</v>
      </c>
      <c r="D9" s="159">
        <f>'Z1'!J25+'Z1'!J26+'Z1'!J27+'Z1'!J46+'Z1'!J66+'Z1'!J99+'Z1'!J104+'Z1'!J116+'Z1'!J131+'Z1'!J132+'Z1'!J136+'Z1'!J138+'Z1'!J139+'Z1'!J144+'Z1'!J147+'Z1'!J162+'Z1'!J163+'Z1'!J171+'Z1'!J177+'Z1'!J181+'Z1'!J182+'Z1'!J183+'Z1'!J184+'Z1'!J137+'Z1'!J151+'Z1'!J161+'Z1'!J166+'Z1'!J187</f>
        <v>940257</v>
      </c>
      <c r="E9" s="473">
        <f>D9/D20</f>
        <v>0.02702638767574854</v>
      </c>
    </row>
    <row r="10" spans="1:5" ht="21.75" customHeight="1">
      <c r="A10" s="479" t="s">
        <v>561</v>
      </c>
      <c r="B10" s="67" t="s">
        <v>788</v>
      </c>
      <c r="C10" s="159">
        <f>'Z1'!I19+'Z1'!I34+'Z1'!I37+'Z1'!I38+'Z1'!I54+'Z1'!I55+'Z1'!I57+'Z1'!I58+'Z1'!I67+'Z1'!I95+'Z1'!I117+'Z1'!I157+'Z1'!I167+'Z1'!I188</f>
        <v>957996</v>
      </c>
      <c r="D10" s="159">
        <f>'Z1'!J19+'Z1'!J34+'Z1'!J37+'Z1'!J38+'Z1'!J54+'Z1'!J55+'Z1'!J57+'Z1'!J58+'Z1'!J67+'Z1'!J95+'Z1'!J117+'Z1'!J157+'Z1'!J167+'Z1'!J188</f>
        <v>967532</v>
      </c>
      <c r="E10" s="473">
        <f>D10/D20</f>
        <v>0.02781036984642745</v>
      </c>
    </row>
    <row r="11" spans="1:5" ht="20.25" customHeight="1">
      <c r="A11" s="483" t="s">
        <v>790</v>
      </c>
      <c r="B11" s="61" t="s">
        <v>789</v>
      </c>
      <c r="C11" s="160">
        <f>C5+C6+C9+C10</f>
        <v>4893983</v>
      </c>
      <c r="D11" s="160">
        <f>D5+D6+D9+D10</f>
        <v>4996457</v>
      </c>
      <c r="E11" s="475">
        <f>D11/D20</f>
        <v>0.14361624947988424</v>
      </c>
    </row>
    <row r="12" spans="1:5" ht="19.5" customHeight="1">
      <c r="A12" s="484" t="s">
        <v>568</v>
      </c>
      <c r="B12" s="67" t="s">
        <v>791</v>
      </c>
      <c r="C12" s="161">
        <f>'Z1'!I86+'Z1'!I88+'Z1'!I91+'Z1'!I96</f>
        <v>16907092</v>
      </c>
      <c r="D12" s="161">
        <f>'Z1'!J86+'Z1'!J88+'Z1'!J91+'Z1'!J96</f>
        <v>16907092</v>
      </c>
      <c r="E12" s="476">
        <f>D12/D20</f>
        <v>0.4859709875720646</v>
      </c>
    </row>
    <row r="13" spans="1:5" ht="21.75" customHeight="1">
      <c r="A13" s="484" t="s">
        <v>226</v>
      </c>
      <c r="B13" s="67" t="s">
        <v>792</v>
      </c>
      <c r="C13" s="161">
        <f>C14+C15+C16+C18+C17</f>
        <v>11172085</v>
      </c>
      <c r="D13" s="161">
        <f>D14+D15+D16+D18+D17</f>
        <v>12886783</v>
      </c>
      <c r="E13" s="476">
        <f>D13/D20</f>
        <v>0.3704127629480512</v>
      </c>
    </row>
    <row r="14" spans="1:5" ht="25.5">
      <c r="A14" s="31" t="s">
        <v>794</v>
      </c>
      <c r="B14" s="7" t="s">
        <v>793</v>
      </c>
      <c r="C14" s="4">
        <f>'Z1'!I198</f>
        <v>1199873</v>
      </c>
      <c r="D14" s="4">
        <f>'Z1'!J198</f>
        <v>1199873</v>
      </c>
      <c r="E14" s="474">
        <f>D14/D20</f>
        <v>0.034488690708671596</v>
      </c>
    </row>
    <row r="15" spans="1:5" ht="51">
      <c r="A15" s="31" t="s">
        <v>796</v>
      </c>
      <c r="B15" s="7" t="s">
        <v>795</v>
      </c>
      <c r="C15" s="4">
        <f>'Z1'!I199</f>
        <v>3672861</v>
      </c>
      <c r="D15" s="4">
        <f>'Z1'!J199</f>
        <v>3672861</v>
      </c>
      <c r="E15" s="474">
        <f>D15/D20</f>
        <v>0.10557131216798966</v>
      </c>
    </row>
    <row r="16" spans="1:5" ht="42.75" customHeight="1">
      <c r="A16" s="31" t="s">
        <v>798</v>
      </c>
      <c r="B16" s="7" t="s">
        <v>797</v>
      </c>
      <c r="C16" s="4">
        <f>'Z1'!I200</f>
        <v>1885326</v>
      </c>
      <c r="D16" s="4">
        <f>'Z1'!J200</f>
        <v>1859451</v>
      </c>
      <c r="E16" s="474">
        <f>D16/D20</f>
        <v>0.05344734853349488</v>
      </c>
    </row>
    <row r="17" spans="1:5" ht="33.75" customHeight="1">
      <c r="A17" s="31" t="s">
        <v>800</v>
      </c>
      <c r="B17" s="7" t="s">
        <v>799</v>
      </c>
      <c r="C17" s="4">
        <f>'Z1'!I201</f>
        <v>936118</v>
      </c>
      <c r="D17" s="4">
        <f>'Z1'!J201</f>
        <v>990118</v>
      </c>
      <c r="E17" s="474">
        <f>D17/D20</f>
        <v>0.028459573194070123</v>
      </c>
    </row>
    <row r="18" spans="1:5" ht="30" customHeight="1">
      <c r="A18" s="31" t="s">
        <v>802</v>
      </c>
      <c r="B18" s="162" t="s">
        <v>801</v>
      </c>
      <c r="C18" s="4">
        <f>'Z1'!I202</f>
        <v>3477907</v>
      </c>
      <c r="D18" s="4">
        <f>'Z1'!J202</f>
        <v>5164480</v>
      </c>
      <c r="E18" s="474">
        <f>D18/D20</f>
        <v>0.14844583834382494</v>
      </c>
    </row>
    <row r="19" spans="1:5" ht="24" customHeight="1">
      <c r="A19" s="483" t="s">
        <v>804</v>
      </c>
      <c r="B19" s="61" t="s">
        <v>803</v>
      </c>
      <c r="C19" s="160">
        <f>C12+C13</f>
        <v>28079177</v>
      </c>
      <c r="D19" s="160">
        <f>D12+D13</f>
        <v>29793875</v>
      </c>
      <c r="E19" s="475">
        <f>D19/D20</f>
        <v>0.8563837505201157</v>
      </c>
    </row>
    <row r="20" spans="1:5" ht="30" customHeight="1" thickBot="1">
      <c r="A20" s="694" t="s">
        <v>653</v>
      </c>
      <c r="B20" s="695"/>
      <c r="C20" s="477">
        <f>C11+C19</f>
        <v>32973160</v>
      </c>
      <c r="D20" s="477">
        <f>D11+D19</f>
        <v>34790332</v>
      </c>
      <c r="E20" s="478">
        <f>D20/D20</f>
        <v>1</v>
      </c>
    </row>
  </sheetData>
  <mergeCells count="3">
    <mergeCell ref="C1:E1"/>
    <mergeCell ref="B2:E2"/>
    <mergeCell ref="A20:B2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2">
      <selection activeCell="J14" sqref="J14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12.75390625" style="0" customWidth="1"/>
    <col min="4" max="4" width="11.625" style="0" customWidth="1"/>
    <col min="5" max="5" width="13.125" style="0" customWidth="1"/>
    <col min="6" max="6" width="12.875" style="0" customWidth="1"/>
    <col min="7" max="7" width="13.00390625" style="0" customWidth="1"/>
    <col min="8" max="8" width="12.25390625" style="0" customWidth="1"/>
    <col min="9" max="9" width="9.00390625" style="0" customWidth="1"/>
  </cols>
  <sheetData>
    <row r="1" spans="4:8" ht="12.75">
      <c r="D1" s="711"/>
      <c r="E1" s="711"/>
      <c r="F1" s="711"/>
      <c r="G1" s="711"/>
      <c r="H1" s="711"/>
    </row>
    <row r="2" spans="3:8" ht="21" customHeight="1">
      <c r="C2" s="770" t="s">
        <v>768</v>
      </c>
      <c r="D2" s="770"/>
      <c r="E2" s="770"/>
      <c r="F2" s="770"/>
      <c r="G2" s="770"/>
      <c r="H2" s="770"/>
    </row>
    <row r="3" spans="3:8" ht="21" customHeight="1">
      <c r="C3" s="214"/>
      <c r="D3" s="214"/>
      <c r="E3" s="214"/>
      <c r="F3" s="214"/>
      <c r="G3" s="214"/>
      <c r="H3" s="214"/>
    </row>
    <row r="4" spans="3:8" ht="12.75">
      <c r="C4" s="770"/>
      <c r="D4" s="770"/>
      <c r="E4" s="770"/>
      <c r="F4" s="770"/>
      <c r="G4" s="770"/>
      <c r="H4" s="770"/>
    </row>
    <row r="5" spans="1:8" ht="28.5" customHeight="1">
      <c r="A5" s="771" t="s">
        <v>737</v>
      </c>
      <c r="B5" s="771"/>
      <c r="C5" s="771"/>
      <c r="D5" s="771"/>
      <c r="E5" s="771"/>
      <c r="F5" s="771"/>
      <c r="G5" s="771"/>
      <c r="H5" s="771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spans="1:8" ht="51.75" customHeight="1">
      <c r="A7" s="641" t="s">
        <v>721</v>
      </c>
      <c r="B7" s="642" t="s">
        <v>138</v>
      </c>
      <c r="C7" s="643" t="s">
        <v>722</v>
      </c>
      <c r="D7" s="643" t="s">
        <v>733</v>
      </c>
      <c r="E7" s="644" t="s">
        <v>734</v>
      </c>
      <c r="F7" s="643" t="s">
        <v>735</v>
      </c>
      <c r="G7" s="644" t="s">
        <v>736</v>
      </c>
      <c r="H7" s="644" t="s">
        <v>723</v>
      </c>
    </row>
    <row r="8" spans="1:8" ht="12" customHeight="1" thickBot="1">
      <c r="A8" s="243">
        <v>1</v>
      </c>
      <c r="B8" s="243">
        <v>2</v>
      </c>
      <c r="C8" s="244">
        <v>3</v>
      </c>
      <c r="D8" s="245">
        <v>4</v>
      </c>
      <c r="E8" s="243">
        <v>5</v>
      </c>
      <c r="F8" s="245">
        <v>6</v>
      </c>
      <c r="G8" s="243">
        <v>7</v>
      </c>
      <c r="H8" s="246">
        <v>8</v>
      </c>
    </row>
    <row r="9" spans="1:8" ht="36.75" customHeight="1">
      <c r="A9" s="567" t="s">
        <v>531</v>
      </c>
      <c r="B9" s="538" t="s">
        <v>724</v>
      </c>
      <c r="C9" s="567">
        <f aca="true" t="shared" si="0" ref="C9:H9">C10+C11+C12+C13+C14+C15</f>
        <v>39880</v>
      </c>
      <c r="D9" s="567">
        <f t="shared" si="0"/>
        <v>264367</v>
      </c>
      <c r="E9" s="567">
        <f t="shared" si="0"/>
        <v>292827</v>
      </c>
      <c r="F9" s="567">
        <f t="shared" si="0"/>
        <v>302226</v>
      </c>
      <c r="G9" s="567">
        <f t="shared" si="0"/>
        <v>283576</v>
      </c>
      <c r="H9" s="567">
        <f t="shared" si="0"/>
        <v>49131</v>
      </c>
    </row>
    <row r="10" spans="1:8" ht="27" customHeight="1">
      <c r="A10" s="13" t="s">
        <v>539</v>
      </c>
      <c r="B10" s="7" t="s">
        <v>821</v>
      </c>
      <c r="C10" s="6">
        <v>6048</v>
      </c>
      <c r="D10" s="6">
        <v>97000</v>
      </c>
      <c r="E10" s="6">
        <v>103086</v>
      </c>
      <c r="F10" s="6">
        <v>103048</v>
      </c>
      <c r="G10" s="6">
        <v>102676</v>
      </c>
      <c r="H10" s="6">
        <f aca="true" t="shared" si="1" ref="H10:H15">C10+E10-G10</f>
        <v>6458</v>
      </c>
    </row>
    <row r="11" spans="1:8" ht="31.5" customHeight="1">
      <c r="A11" s="13" t="s">
        <v>540</v>
      </c>
      <c r="B11" s="7" t="s">
        <v>46</v>
      </c>
      <c r="C11" s="6">
        <v>5660</v>
      </c>
      <c r="D11" s="6">
        <v>92632</v>
      </c>
      <c r="E11" s="6">
        <v>96650</v>
      </c>
      <c r="F11" s="6">
        <v>97292</v>
      </c>
      <c r="G11" s="6">
        <v>93428</v>
      </c>
      <c r="H11" s="6">
        <f t="shared" si="1"/>
        <v>8882</v>
      </c>
    </row>
    <row r="12" spans="1:8" ht="38.25" customHeight="1">
      <c r="A12" s="13" t="s">
        <v>542</v>
      </c>
      <c r="B12" s="7" t="s">
        <v>47</v>
      </c>
      <c r="C12" s="6">
        <v>5521</v>
      </c>
      <c r="D12" s="6">
        <v>8080</v>
      </c>
      <c r="E12" s="6">
        <v>4290</v>
      </c>
      <c r="F12" s="6">
        <v>12580</v>
      </c>
      <c r="G12" s="6">
        <v>3100</v>
      </c>
      <c r="H12" s="6">
        <f t="shared" si="1"/>
        <v>6711</v>
      </c>
    </row>
    <row r="13" spans="1:8" ht="23.25" customHeight="1">
      <c r="A13" s="13" t="s">
        <v>544</v>
      </c>
      <c r="B13" s="7" t="s">
        <v>48</v>
      </c>
      <c r="C13" s="6">
        <v>4226</v>
      </c>
      <c r="D13" s="6">
        <v>25140</v>
      </c>
      <c r="E13" s="6">
        <v>20653</v>
      </c>
      <c r="F13" s="6">
        <v>29366</v>
      </c>
      <c r="G13" s="6">
        <v>13392</v>
      </c>
      <c r="H13" s="6">
        <f t="shared" si="1"/>
        <v>11487</v>
      </c>
    </row>
    <row r="14" spans="1:8" ht="29.25" customHeight="1">
      <c r="A14" s="13" t="s">
        <v>546</v>
      </c>
      <c r="B14" s="7" t="s">
        <v>49</v>
      </c>
      <c r="C14" s="6">
        <v>18425</v>
      </c>
      <c r="D14" s="6">
        <v>30000</v>
      </c>
      <c r="E14" s="6">
        <v>56633</v>
      </c>
      <c r="F14" s="6">
        <v>48425</v>
      </c>
      <c r="G14" s="6">
        <v>59465</v>
      </c>
      <c r="H14" s="6">
        <f t="shared" si="1"/>
        <v>15593</v>
      </c>
    </row>
    <row r="15" spans="1:8" ht="39" customHeight="1">
      <c r="A15" s="13" t="s">
        <v>569</v>
      </c>
      <c r="B15" s="7" t="s">
        <v>820</v>
      </c>
      <c r="C15" s="6">
        <v>0</v>
      </c>
      <c r="D15" s="6">
        <v>11515</v>
      </c>
      <c r="E15" s="6">
        <v>11515</v>
      </c>
      <c r="F15" s="6">
        <v>11515</v>
      </c>
      <c r="G15" s="6">
        <v>11515</v>
      </c>
      <c r="H15" s="6">
        <f t="shared" si="1"/>
        <v>0</v>
      </c>
    </row>
  </sheetData>
  <mergeCells count="4">
    <mergeCell ref="D1:H1"/>
    <mergeCell ref="C2:H2"/>
    <mergeCell ref="C4:H4"/>
    <mergeCell ref="A5:H5"/>
  </mergeCell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10" sqref="E10"/>
    </sheetView>
  </sheetViews>
  <sheetFormatPr defaultColWidth="9.00390625" defaultRowHeight="12.75"/>
  <cols>
    <col min="1" max="1" width="7.00390625" style="0" customWidth="1"/>
    <col min="2" max="2" width="35.875" style="0" customWidth="1"/>
    <col min="3" max="3" width="20.00390625" style="0" customWidth="1"/>
    <col min="4" max="4" width="19.75390625" style="0" customWidth="1"/>
  </cols>
  <sheetData>
    <row r="1" ht="1.5" customHeight="1">
      <c r="D1" s="691" t="s">
        <v>769</v>
      </c>
    </row>
    <row r="2" ht="57.75" customHeight="1">
      <c r="D2" s="691"/>
    </row>
    <row r="3" spans="1:4" ht="39.75" customHeight="1">
      <c r="A3" s="772" t="s">
        <v>835</v>
      </c>
      <c r="B3" s="772"/>
      <c r="C3" s="772"/>
      <c r="D3" s="772"/>
    </row>
    <row r="4" spans="1:4" ht="15.75">
      <c r="A4" s="146"/>
      <c r="B4" s="146"/>
      <c r="C4" s="146"/>
      <c r="D4" s="1"/>
    </row>
    <row r="5" ht="13.5" thickBot="1">
      <c r="D5" s="23"/>
    </row>
    <row r="6" spans="1:4" ht="32.25" customHeight="1" thickBot="1">
      <c r="A6" s="550" t="s">
        <v>528</v>
      </c>
      <c r="B6" s="551" t="s">
        <v>138</v>
      </c>
      <c r="C6" s="552" t="s">
        <v>631</v>
      </c>
      <c r="D6" s="553" t="s">
        <v>53</v>
      </c>
    </row>
    <row r="7" spans="1:4" ht="19.5" customHeight="1" thickBot="1">
      <c r="A7" s="554" t="s">
        <v>531</v>
      </c>
      <c r="B7" s="555" t="s">
        <v>632</v>
      </c>
      <c r="C7" s="556">
        <f>C8+C9-C10</f>
        <v>62687</v>
      </c>
      <c r="D7" s="557">
        <f>D8+D9-D10</f>
        <v>62687</v>
      </c>
    </row>
    <row r="8" spans="1:4" ht="12.75">
      <c r="A8" s="147" t="s">
        <v>539</v>
      </c>
      <c r="B8" s="232" t="s">
        <v>633</v>
      </c>
      <c r="C8" s="21">
        <v>62687</v>
      </c>
      <c r="D8" s="233">
        <v>62687</v>
      </c>
    </row>
    <row r="9" spans="1:4" ht="12.75">
      <c r="A9" s="148" t="s">
        <v>540</v>
      </c>
      <c r="B9" s="225" t="s">
        <v>634</v>
      </c>
      <c r="C9" s="6">
        <v>0</v>
      </c>
      <c r="D9" s="234">
        <v>0</v>
      </c>
    </row>
    <row r="10" spans="1:4" ht="12.75">
      <c r="A10" s="148" t="s">
        <v>542</v>
      </c>
      <c r="B10" s="225" t="s">
        <v>635</v>
      </c>
      <c r="C10" s="6">
        <v>0</v>
      </c>
      <c r="D10" s="234">
        <v>0</v>
      </c>
    </row>
    <row r="11" spans="1:4" ht="13.5" thickBot="1">
      <c r="A11" s="35" t="s">
        <v>544</v>
      </c>
      <c r="B11" s="228"/>
      <c r="C11" s="29">
        <v>0</v>
      </c>
      <c r="D11" s="235">
        <v>0</v>
      </c>
    </row>
    <row r="12" spans="1:4" ht="21" customHeight="1" thickBot="1">
      <c r="A12" s="554" t="s">
        <v>533</v>
      </c>
      <c r="B12" s="555" t="s">
        <v>139</v>
      </c>
      <c r="C12" s="556">
        <f>C13+C14+C15</f>
        <v>78550</v>
      </c>
      <c r="D12" s="557">
        <f>D13+D14+D15</f>
        <v>77058</v>
      </c>
    </row>
    <row r="13" spans="1:4" ht="26.25" customHeight="1">
      <c r="A13" s="30" t="s">
        <v>539</v>
      </c>
      <c r="B13" s="242" t="s">
        <v>648</v>
      </c>
      <c r="C13" s="21">
        <v>75000</v>
      </c>
      <c r="D13" s="233">
        <v>73508</v>
      </c>
    </row>
    <row r="14" spans="1:4" ht="27" customHeight="1">
      <c r="A14" s="657" t="s">
        <v>540</v>
      </c>
      <c r="B14" s="241" t="s">
        <v>650</v>
      </c>
      <c r="C14" s="11">
        <v>3550</v>
      </c>
      <c r="D14" s="658">
        <v>3550</v>
      </c>
    </row>
    <row r="15" spans="1:4" ht="38.25" customHeight="1" thickBot="1">
      <c r="A15" s="239" t="s">
        <v>542</v>
      </c>
      <c r="B15" s="240" t="s">
        <v>649</v>
      </c>
      <c r="C15" s="38">
        <v>0</v>
      </c>
      <c r="D15" s="236">
        <v>0</v>
      </c>
    </row>
    <row r="16" spans="1:4" ht="21" customHeight="1" thickBot="1">
      <c r="A16" s="554" t="s">
        <v>537</v>
      </c>
      <c r="B16" s="555" t="s">
        <v>492</v>
      </c>
      <c r="C16" s="557">
        <f>C17+C23</f>
        <v>126000</v>
      </c>
      <c r="D16" s="557">
        <f>D17+D23</f>
        <v>108896</v>
      </c>
    </row>
    <row r="17" spans="1:4" ht="18.75" customHeight="1">
      <c r="A17" s="558" t="s">
        <v>539</v>
      </c>
      <c r="B17" s="559" t="s">
        <v>636</v>
      </c>
      <c r="C17" s="560">
        <f>C18+C19+C22+C21+C20</f>
        <v>65000</v>
      </c>
      <c r="D17" s="561">
        <f>D18+D19+D22+D21+D20</f>
        <v>52896</v>
      </c>
    </row>
    <row r="18" spans="1:4" ht="39" customHeight="1">
      <c r="A18" s="148"/>
      <c r="B18" s="226" t="s">
        <v>637</v>
      </c>
      <c r="C18" s="6">
        <v>24000</v>
      </c>
      <c r="D18" s="234">
        <v>21950</v>
      </c>
    </row>
    <row r="19" spans="1:4" ht="39.75" customHeight="1">
      <c r="A19" s="148"/>
      <c r="B19" s="226" t="s">
        <v>638</v>
      </c>
      <c r="C19" s="6">
        <v>0</v>
      </c>
      <c r="D19" s="234">
        <v>0</v>
      </c>
    </row>
    <row r="20" spans="1:4" ht="49.5" customHeight="1">
      <c r="A20" s="148"/>
      <c r="B20" s="226" t="s">
        <v>639</v>
      </c>
      <c r="C20" s="6">
        <v>7000</v>
      </c>
      <c r="D20" s="234">
        <v>3250</v>
      </c>
    </row>
    <row r="21" spans="1:4" ht="16.5" customHeight="1">
      <c r="A21" s="148"/>
      <c r="B21" s="226" t="s">
        <v>640</v>
      </c>
      <c r="C21" s="6">
        <v>11000</v>
      </c>
      <c r="D21" s="234">
        <v>6880</v>
      </c>
    </row>
    <row r="22" spans="1:4" ht="17.25" customHeight="1">
      <c r="A22" s="148"/>
      <c r="B22" s="226" t="s">
        <v>641</v>
      </c>
      <c r="C22" s="6">
        <v>23000</v>
      </c>
      <c r="D22" s="234">
        <v>20816</v>
      </c>
    </row>
    <row r="23" spans="1:4" ht="18" customHeight="1">
      <c r="A23" s="562" t="s">
        <v>540</v>
      </c>
      <c r="B23" s="563" t="s">
        <v>642</v>
      </c>
      <c r="C23" s="564">
        <f>C24+C25</f>
        <v>61000</v>
      </c>
      <c r="D23" s="565">
        <f>D24+D25</f>
        <v>56000</v>
      </c>
    </row>
    <row r="24" spans="1:4" ht="12.75">
      <c r="A24" s="150"/>
      <c r="B24" s="222" t="s">
        <v>643</v>
      </c>
      <c r="C24" s="38">
        <v>5000</v>
      </c>
      <c r="D24" s="236">
        <v>0</v>
      </c>
    </row>
    <row r="25" spans="1:4" ht="24.75" customHeight="1" thickBot="1">
      <c r="A25" s="150"/>
      <c r="B25" s="226" t="s">
        <v>644</v>
      </c>
      <c r="C25" s="38">
        <v>56000</v>
      </c>
      <c r="D25" s="236">
        <v>56000</v>
      </c>
    </row>
    <row r="26" spans="1:4" ht="18" customHeight="1" thickBot="1">
      <c r="A26" s="554" t="s">
        <v>645</v>
      </c>
      <c r="B26" s="555" t="s">
        <v>646</v>
      </c>
      <c r="C26" s="556">
        <f>C27++C28-C29</f>
        <v>15237</v>
      </c>
      <c r="D26" s="557">
        <f>D27++D28-D29</f>
        <v>30849</v>
      </c>
    </row>
    <row r="27" spans="1:4" ht="12.75">
      <c r="A27" s="151" t="s">
        <v>539</v>
      </c>
      <c r="B27" s="227" t="s">
        <v>633</v>
      </c>
      <c r="C27" s="152">
        <v>15237</v>
      </c>
      <c r="D27" s="62">
        <v>30849</v>
      </c>
    </row>
    <row r="28" spans="1:4" ht="12.75">
      <c r="A28" s="148" t="s">
        <v>540</v>
      </c>
      <c r="B28" s="225" t="s">
        <v>634</v>
      </c>
      <c r="C28" s="45">
        <v>0</v>
      </c>
      <c r="D28" s="237">
        <v>0</v>
      </c>
    </row>
    <row r="29" spans="1:4" ht="13.5" thickBot="1">
      <c r="A29" s="153" t="s">
        <v>542</v>
      </c>
      <c r="B29" s="230" t="s">
        <v>635</v>
      </c>
      <c r="C29" s="154">
        <v>0</v>
      </c>
      <c r="D29" s="238">
        <v>0</v>
      </c>
    </row>
    <row r="30" ht="33.75" customHeight="1"/>
    <row r="31" spans="2:4" ht="12.75">
      <c r="B31" s="773"/>
      <c r="C31" s="773"/>
      <c r="D31" s="773"/>
    </row>
  </sheetData>
  <mergeCells count="3">
    <mergeCell ref="D1:D2"/>
    <mergeCell ref="A3:D3"/>
    <mergeCell ref="B31:D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D1" sqref="D1:D3"/>
    </sheetView>
  </sheetViews>
  <sheetFormatPr defaultColWidth="9.00390625" defaultRowHeight="12.75"/>
  <cols>
    <col min="1" max="1" width="5.125" style="0" customWidth="1"/>
    <col min="2" max="2" width="38.625" style="0" customWidth="1"/>
    <col min="3" max="3" width="20.25390625" style="0" customWidth="1"/>
    <col min="4" max="4" width="19.75390625" style="0" customWidth="1"/>
    <col min="5" max="5" width="0.2421875" style="0" customWidth="1"/>
  </cols>
  <sheetData>
    <row r="1" ht="40.5" customHeight="1">
      <c r="D1" s="775" t="s">
        <v>849</v>
      </c>
    </row>
    <row r="2" ht="12.75">
      <c r="D2" s="775"/>
    </row>
    <row r="3" ht="12.75">
      <c r="D3" s="775"/>
    </row>
    <row r="4" spans="1:4" ht="33.75" customHeight="1">
      <c r="A4" s="772" t="s">
        <v>50</v>
      </c>
      <c r="B4" s="772"/>
      <c r="C4" s="772"/>
      <c r="D4" s="772"/>
    </row>
    <row r="5" spans="1:3" ht="14.25" customHeight="1">
      <c r="A5" s="146"/>
      <c r="B5" s="146"/>
      <c r="C5" s="146"/>
    </row>
    <row r="6" ht="13.5" thickBot="1">
      <c r="D6" s="203"/>
    </row>
    <row r="7" spans="1:5" ht="31.5" customHeight="1" thickBot="1">
      <c r="A7" s="176" t="s">
        <v>528</v>
      </c>
      <c r="B7" s="578" t="s">
        <v>138</v>
      </c>
      <c r="C7" s="579" t="s">
        <v>52</v>
      </c>
      <c r="D7" s="580" t="s">
        <v>51</v>
      </c>
      <c r="E7" s="231"/>
    </row>
    <row r="8" spans="1:5" ht="16.5" customHeight="1">
      <c r="A8" s="571" t="s">
        <v>531</v>
      </c>
      <c r="B8" s="566" t="s">
        <v>632</v>
      </c>
      <c r="C8" s="567">
        <f>C9+C10-C11</f>
        <v>181885</v>
      </c>
      <c r="D8" s="572">
        <f>D9+D10-D11</f>
        <v>181885</v>
      </c>
      <c r="E8" s="231"/>
    </row>
    <row r="9" spans="1:5" ht="15.75" customHeight="1">
      <c r="A9" s="151" t="s">
        <v>539</v>
      </c>
      <c r="B9" s="227" t="s">
        <v>633</v>
      </c>
      <c r="C9" s="21">
        <v>185249</v>
      </c>
      <c r="D9" s="573">
        <v>185249</v>
      </c>
      <c r="E9" s="231"/>
    </row>
    <row r="10" spans="1:5" ht="18.75" customHeight="1">
      <c r="A10" s="148" t="s">
        <v>540</v>
      </c>
      <c r="B10" s="225" t="s">
        <v>634</v>
      </c>
      <c r="C10" s="6">
        <v>4712</v>
      </c>
      <c r="D10" s="574">
        <v>4712</v>
      </c>
      <c r="E10" s="231"/>
    </row>
    <row r="11" spans="1:5" ht="17.25" customHeight="1">
      <c r="A11" s="148" t="s">
        <v>542</v>
      </c>
      <c r="B11" s="225" t="s">
        <v>635</v>
      </c>
      <c r="C11" s="6">
        <v>8076</v>
      </c>
      <c r="D11" s="574">
        <v>8076</v>
      </c>
      <c r="E11" s="231"/>
    </row>
    <row r="12" spans="1:5" ht="16.5" customHeight="1" thickBot="1">
      <c r="A12" s="35" t="s">
        <v>544</v>
      </c>
      <c r="B12" s="228" t="s">
        <v>716</v>
      </c>
      <c r="C12" s="29">
        <v>0</v>
      </c>
      <c r="D12" s="575">
        <v>0</v>
      </c>
      <c r="E12" s="231"/>
    </row>
    <row r="13" spans="1:5" ht="20.25" customHeight="1" thickBot="1">
      <c r="A13" s="554" t="s">
        <v>533</v>
      </c>
      <c r="B13" s="568" t="s">
        <v>139</v>
      </c>
      <c r="C13" s="569">
        <f>C14+C16</f>
        <v>180000</v>
      </c>
      <c r="D13" s="570">
        <f>D14+D15+D16</f>
        <v>180028</v>
      </c>
      <c r="E13" s="231"/>
    </row>
    <row r="14" spans="1:5" ht="16.5" customHeight="1">
      <c r="A14" s="151" t="s">
        <v>539</v>
      </c>
      <c r="B14" s="221" t="s">
        <v>710</v>
      </c>
      <c r="C14" s="21">
        <v>150000</v>
      </c>
      <c r="D14" s="573">
        <v>146967</v>
      </c>
      <c r="E14" s="231"/>
    </row>
    <row r="15" spans="1:5" ht="16.5" customHeight="1">
      <c r="A15" s="151" t="s">
        <v>540</v>
      </c>
      <c r="B15" s="222" t="s">
        <v>711</v>
      </c>
      <c r="C15" s="21"/>
      <c r="D15" s="573">
        <v>3061</v>
      </c>
      <c r="E15" s="231"/>
    </row>
    <row r="16" spans="1:5" ht="42.75" customHeight="1" thickBot="1">
      <c r="A16" s="148" t="s">
        <v>542</v>
      </c>
      <c r="B16" s="223" t="s">
        <v>726</v>
      </c>
      <c r="C16" s="29">
        <v>30000</v>
      </c>
      <c r="D16" s="575">
        <v>30000</v>
      </c>
      <c r="E16" s="231"/>
    </row>
    <row r="17" spans="1:5" ht="18" customHeight="1" thickBot="1">
      <c r="A17" s="554" t="s">
        <v>537</v>
      </c>
      <c r="B17" s="568" t="s">
        <v>492</v>
      </c>
      <c r="C17" s="569">
        <f>C18+C27</f>
        <v>287000</v>
      </c>
      <c r="D17" s="570">
        <f>D18+D27</f>
        <v>155189</v>
      </c>
      <c r="E17" s="231"/>
    </row>
    <row r="18" spans="1:5" ht="17.25" customHeight="1">
      <c r="A18" s="558" t="s">
        <v>539</v>
      </c>
      <c r="B18" s="559" t="s">
        <v>636</v>
      </c>
      <c r="C18" s="560">
        <f>C19+C20+C23+C24+C25+C26</f>
        <v>247000</v>
      </c>
      <c r="D18" s="581">
        <f>D19+D20+D23+D24+D25+D26</f>
        <v>115189</v>
      </c>
      <c r="E18" s="231"/>
    </row>
    <row r="19" spans="1:5" ht="16.5" customHeight="1">
      <c r="A19" s="149"/>
      <c r="B19" s="224" t="s">
        <v>720</v>
      </c>
      <c r="C19" s="213">
        <v>7000</v>
      </c>
      <c r="D19" s="576">
        <v>7000</v>
      </c>
      <c r="E19" s="231"/>
    </row>
    <row r="20" spans="1:5" ht="17.25" customHeight="1">
      <c r="A20" s="148"/>
      <c r="B20" s="222" t="s">
        <v>712</v>
      </c>
      <c r="C20" s="6">
        <f>C21+C22</f>
        <v>30000</v>
      </c>
      <c r="D20" s="574">
        <f>D21+D22</f>
        <v>30006</v>
      </c>
      <c r="E20" s="231"/>
    </row>
    <row r="21" spans="1:5" ht="17.25" customHeight="1">
      <c r="A21" s="148"/>
      <c r="B21" s="225" t="s">
        <v>717</v>
      </c>
      <c r="C21" s="6">
        <v>15000</v>
      </c>
      <c r="D21" s="574">
        <v>15003</v>
      </c>
      <c r="E21" s="231"/>
    </row>
    <row r="22" spans="1:5" ht="17.25" customHeight="1">
      <c r="A22" s="148"/>
      <c r="B22" s="225" t="s">
        <v>718</v>
      </c>
      <c r="C22" s="6">
        <v>15000</v>
      </c>
      <c r="D22" s="574">
        <v>15003</v>
      </c>
      <c r="E22" s="231"/>
    </row>
    <row r="23" spans="1:5" ht="17.25" customHeight="1">
      <c r="A23" s="148"/>
      <c r="B23" s="222" t="s">
        <v>713</v>
      </c>
      <c r="C23" s="6">
        <v>56000</v>
      </c>
      <c r="D23" s="574">
        <v>33191</v>
      </c>
      <c r="E23" s="231"/>
    </row>
    <row r="24" spans="1:5" ht="16.5" customHeight="1">
      <c r="A24" s="148"/>
      <c r="B24" s="222" t="s">
        <v>714</v>
      </c>
      <c r="C24" s="6">
        <v>16000</v>
      </c>
      <c r="D24" s="574">
        <v>15484</v>
      </c>
      <c r="E24" s="231"/>
    </row>
    <row r="25" spans="1:5" ht="19.5" customHeight="1">
      <c r="A25" s="148"/>
      <c r="B25" s="226" t="s">
        <v>641</v>
      </c>
      <c r="C25" s="6">
        <v>138000</v>
      </c>
      <c r="D25" s="574">
        <v>29508</v>
      </c>
      <c r="E25" s="231"/>
    </row>
    <row r="26" spans="1:5" ht="18" customHeight="1">
      <c r="A26" s="148"/>
      <c r="B26" s="222" t="s">
        <v>727</v>
      </c>
      <c r="C26" s="6">
        <v>0</v>
      </c>
      <c r="D26" s="574">
        <v>0</v>
      </c>
      <c r="E26" s="231"/>
    </row>
    <row r="27" spans="1:5" ht="15.75" customHeight="1">
      <c r="A27" s="582" t="s">
        <v>540</v>
      </c>
      <c r="B27" s="583" t="s">
        <v>654</v>
      </c>
      <c r="C27" s="564">
        <f>C28</f>
        <v>40000</v>
      </c>
      <c r="D27" s="584">
        <f>D28</f>
        <v>40000</v>
      </c>
      <c r="E27" s="231"/>
    </row>
    <row r="28" spans="1:5" ht="26.25" customHeight="1" thickBot="1">
      <c r="A28" s="35"/>
      <c r="B28" s="229" t="s">
        <v>715</v>
      </c>
      <c r="C28" s="29">
        <v>40000</v>
      </c>
      <c r="D28" s="575">
        <v>40000</v>
      </c>
      <c r="E28" s="231"/>
    </row>
    <row r="29" spans="1:5" ht="16.5" customHeight="1" thickBot="1">
      <c r="A29" s="174" t="s">
        <v>561</v>
      </c>
      <c r="B29" s="325" t="s">
        <v>646</v>
      </c>
      <c r="C29" s="569">
        <f>C30+C31-C32</f>
        <v>74885</v>
      </c>
      <c r="D29" s="570">
        <f>D30+D31-D32</f>
        <v>246724</v>
      </c>
      <c r="E29" s="231"/>
    </row>
    <row r="30" spans="1:5" ht="15.75" customHeight="1">
      <c r="A30" s="151" t="s">
        <v>539</v>
      </c>
      <c r="B30" s="227" t="s">
        <v>633</v>
      </c>
      <c r="C30" s="21">
        <v>77385</v>
      </c>
      <c r="D30" s="573">
        <v>252547</v>
      </c>
      <c r="E30" s="231"/>
    </row>
    <row r="31" spans="1:5" ht="15" customHeight="1">
      <c r="A31" s="148" t="s">
        <v>540</v>
      </c>
      <c r="B31" s="225" t="s">
        <v>634</v>
      </c>
      <c r="C31" s="6">
        <v>5000</v>
      </c>
      <c r="D31" s="574">
        <v>2243</v>
      </c>
      <c r="E31" s="231"/>
    </row>
    <row r="32" spans="1:5" ht="15" customHeight="1" thickBot="1">
      <c r="A32" s="153" t="s">
        <v>542</v>
      </c>
      <c r="B32" s="230" t="s">
        <v>635</v>
      </c>
      <c r="C32" s="34">
        <v>7500</v>
      </c>
      <c r="D32" s="577">
        <v>8066</v>
      </c>
      <c r="E32" s="231"/>
    </row>
    <row r="35" spans="2:4" ht="12.75">
      <c r="B35" s="773"/>
      <c r="C35" s="773"/>
      <c r="D35" s="773"/>
    </row>
    <row r="40" spans="1:4" ht="12.75">
      <c r="A40" s="22"/>
      <c r="B40" s="22"/>
      <c r="C40" s="22"/>
      <c r="D40" s="776"/>
    </row>
    <row r="41" spans="1:4" ht="12" customHeight="1">
      <c r="A41" s="22"/>
      <c r="B41" s="22"/>
      <c r="C41" s="22"/>
      <c r="D41" s="776"/>
    </row>
    <row r="42" spans="1:4" ht="14.25" customHeight="1">
      <c r="A42" s="774"/>
      <c r="B42" s="774"/>
      <c r="C42" s="205"/>
      <c r="D42" s="22"/>
    </row>
    <row r="43" spans="1:4" ht="15.75">
      <c r="A43" s="205"/>
      <c r="B43" s="205"/>
      <c r="C43" s="205"/>
      <c r="D43" s="204"/>
    </row>
    <row r="44" spans="1:4" ht="12.75">
      <c r="A44" s="22"/>
      <c r="B44" s="22"/>
      <c r="C44" s="22"/>
      <c r="D44" s="206"/>
    </row>
    <row r="45" spans="1:4" ht="12.75">
      <c r="A45" s="41"/>
      <c r="B45" s="41"/>
      <c r="C45" s="41"/>
      <c r="D45" s="207"/>
    </row>
    <row r="46" spans="1:4" ht="12.75">
      <c r="A46" s="41"/>
      <c r="B46" s="39"/>
      <c r="C46" s="39"/>
      <c r="D46" s="39"/>
    </row>
    <row r="47" spans="1:4" ht="12.75">
      <c r="A47" s="208"/>
      <c r="B47" s="209"/>
      <c r="C47" s="209"/>
      <c r="D47" s="22"/>
    </row>
    <row r="48" spans="1:4" ht="12.75">
      <c r="A48" s="208"/>
      <c r="B48" s="209"/>
      <c r="C48" s="209"/>
      <c r="D48" s="22"/>
    </row>
    <row r="49" spans="1:4" ht="12.75">
      <c r="A49" s="208"/>
      <c r="B49" s="209"/>
      <c r="C49" s="209"/>
      <c r="D49" s="22"/>
    </row>
    <row r="50" spans="1:4" ht="12.75">
      <c r="A50" s="208"/>
      <c r="B50" s="209"/>
      <c r="C50" s="209"/>
      <c r="D50" s="22"/>
    </row>
    <row r="51" spans="1:4" ht="12.75">
      <c r="A51" s="41"/>
      <c r="B51" s="39"/>
      <c r="C51" s="39"/>
      <c r="D51" s="39"/>
    </row>
    <row r="52" spans="1:4" ht="12.75">
      <c r="A52" s="208"/>
      <c r="B52" s="22"/>
      <c r="C52" s="22"/>
      <c r="D52" s="22"/>
    </row>
    <row r="53" spans="1:4" ht="12.75">
      <c r="A53" s="41"/>
      <c r="B53" s="39"/>
      <c r="C53" s="39"/>
      <c r="D53" s="39"/>
    </row>
    <row r="54" spans="1:4" ht="12.75">
      <c r="A54" s="41"/>
      <c r="B54" s="39"/>
      <c r="C54" s="39"/>
      <c r="D54" s="39"/>
    </row>
    <row r="55" spans="1:4" ht="12.75">
      <c r="A55" s="208"/>
      <c r="B55" s="206"/>
      <c r="C55" s="206"/>
      <c r="D55" s="22"/>
    </row>
    <row r="56" spans="1:4" ht="12.75">
      <c r="A56" s="208"/>
      <c r="B56" s="206"/>
      <c r="C56" s="206"/>
      <c r="D56" s="22"/>
    </row>
    <row r="57" spans="1:4" ht="12.75">
      <c r="A57" s="210"/>
      <c r="B57" s="39"/>
      <c r="C57" s="39"/>
      <c r="D57" s="39"/>
    </row>
    <row r="58" spans="1:4" ht="12.75">
      <c r="A58" s="208"/>
      <c r="B58" s="206"/>
      <c r="C58" s="206"/>
      <c r="D58" s="22"/>
    </row>
    <row r="59" spans="1:4" ht="12.75">
      <c r="A59" s="41"/>
      <c r="B59" s="39"/>
      <c r="C59" s="39"/>
      <c r="D59" s="39"/>
    </row>
    <row r="60" spans="1:4" ht="12.75">
      <c r="A60" s="208"/>
      <c r="B60" s="209"/>
      <c r="C60" s="209"/>
      <c r="D60" s="22"/>
    </row>
    <row r="61" spans="1:4" ht="12.75">
      <c r="A61" s="208"/>
      <c r="B61" s="209"/>
      <c r="C61" s="209"/>
      <c r="D61" s="211"/>
    </row>
    <row r="62" spans="1:4" ht="12.75">
      <c r="A62" s="208"/>
      <c r="B62" s="209"/>
      <c r="C62" s="209"/>
      <c r="D62" s="211"/>
    </row>
    <row r="63" spans="1:4" ht="12.75">
      <c r="A63" s="22"/>
      <c r="B63" s="22"/>
      <c r="C63" s="22"/>
      <c r="D63" s="22"/>
    </row>
    <row r="64" spans="1:4" ht="12.75">
      <c r="A64" s="22"/>
      <c r="B64" s="22"/>
      <c r="C64" s="22"/>
      <c r="D64" s="22"/>
    </row>
    <row r="65" spans="1:4" ht="12.75">
      <c r="A65" s="22"/>
      <c r="B65" s="22"/>
      <c r="C65" s="22"/>
      <c r="D65" s="22"/>
    </row>
    <row r="66" spans="1:4" ht="12.75">
      <c r="A66" s="22"/>
      <c r="B66" s="22"/>
      <c r="C66" s="22"/>
      <c r="D66" s="22"/>
    </row>
    <row r="67" spans="1:4" ht="12.75">
      <c r="A67" s="22"/>
      <c r="B67" s="22"/>
      <c r="C67" s="22"/>
      <c r="D67" s="22"/>
    </row>
    <row r="68" spans="1:4" ht="12.75">
      <c r="A68" s="22"/>
      <c r="B68" s="22"/>
      <c r="C68" s="22"/>
      <c r="D68" s="22"/>
    </row>
    <row r="69" spans="1:4" ht="12.75">
      <c r="A69" s="22"/>
      <c r="B69" s="22"/>
      <c r="C69" s="22"/>
      <c r="D69" s="22"/>
    </row>
    <row r="70" spans="1:4" ht="12.75">
      <c r="A70" s="22"/>
      <c r="B70" s="22"/>
      <c r="C70" s="22"/>
      <c r="D70" s="22"/>
    </row>
    <row r="71" spans="1:4" ht="12.75">
      <c r="A71" s="22"/>
      <c r="B71" s="22"/>
      <c r="C71" s="22"/>
      <c r="D71" s="22"/>
    </row>
    <row r="72" spans="1:4" ht="12.75">
      <c r="A72" s="22"/>
      <c r="B72" s="22"/>
      <c r="C72" s="22"/>
      <c r="D72" s="22"/>
    </row>
    <row r="73" spans="1:4" ht="12.75">
      <c r="A73" s="22"/>
      <c r="B73" s="22"/>
      <c r="C73" s="22"/>
      <c r="D73" s="22"/>
    </row>
    <row r="74" spans="1:4" ht="12.75">
      <c r="A74" s="22"/>
      <c r="B74" s="22"/>
      <c r="C74" s="22"/>
      <c r="D74" s="22"/>
    </row>
    <row r="75" spans="1:4" ht="12.75">
      <c r="A75" s="22"/>
      <c r="B75" s="22"/>
      <c r="C75" s="22"/>
      <c r="D75" s="22"/>
    </row>
    <row r="76" spans="1:4" ht="12.75">
      <c r="A76" s="22"/>
      <c r="B76" s="22"/>
      <c r="C76" s="22"/>
      <c r="D76" s="22"/>
    </row>
    <row r="77" spans="1:4" ht="12.75">
      <c r="A77" s="22"/>
      <c r="B77" s="22"/>
      <c r="C77" s="22"/>
      <c r="D77" s="22"/>
    </row>
    <row r="78" spans="1:4" ht="12.75">
      <c r="A78" s="22"/>
      <c r="B78" s="22"/>
      <c r="C78" s="22"/>
      <c r="D78" s="22"/>
    </row>
    <row r="79" spans="1:4" ht="12.75">
      <c r="A79" s="22"/>
      <c r="B79" s="22"/>
      <c r="C79" s="22"/>
      <c r="D79" s="22"/>
    </row>
  </sheetData>
  <mergeCells count="5">
    <mergeCell ref="A42:B42"/>
    <mergeCell ref="D1:D3"/>
    <mergeCell ref="A4:D4"/>
    <mergeCell ref="B35:D35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1" sqref="E1:M1"/>
    </sheetView>
  </sheetViews>
  <sheetFormatPr defaultColWidth="9.00390625" defaultRowHeight="12.75"/>
  <cols>
    <col min="1" max="1" width="3.25390625" style="0" customWidth="1"/>
    <col min="2" max="2" width="4.00390625" style="0" customWidth="1"/>
    <col min="3" max="3" width="5.625" style="0" customWidth="1"/>
    <col min="4" max="4" width="7.00390625" style="0" customWidth="1"/>
    <col min="5" max="5" width="5.375" style="0" customWidth="1"/>
    <col min="6" max="6" width="16.75390625" style="0" customWidth="1"/>
    <col min="7" max="7" width="31.375" style="0" customWidth="1"/>
    <col min="8" max="8" width="13.25390625" style="0" customWidth="1"/>
    <col min="9" max="9" width="12.00390625" style="0" customWidth="1"/>
    <col min="10" max="10" width="0.2421875" style="0" customWidth="1"/>
    <col min="11" max="12" width="8.625" style="0" hidden="1" customWidth="1"/>
    <col min="13" max="13" width="9.125" style="0" hidden="1" customWidth="1"/>
  </cols>
  <sheetData>
    <row r="1" spans="5:13" ht="12.75" customHeight="1">
      <c r="E1" s="778"/>
      <c r="F1" s="778"/>
      <c r="G1" s="778"/>
      <c r="H1" s="778"/>
      <c r="I1" s="778"/>
      <c r="J1" s="778"/>
      <c r="K1" s="778"/>
      <c r="L1" s="778"/>
      <c r="M1" s="778"/>
    </row>
    <row r="2" ht="11.25" customHeight="1"/>
    <row r="3" ht="21" customHeight="1">
      <c r="H3" t="s">
        <v>13</v>
      </c>
    </row>
    <row r="4" ht="21" customHeight="1"/>
    <row r="5" ht="27" customHeight="1"/>
    <row r="6" ht="12.75">
      <c r="B6" t="s">
        <v>824</v>
      </c>
    </row>
    <row r="7" ht="12" customHeight="1">
      <c r="B7" s="20" t="s">
        <v>823</v>
      </c>
    </row>
    <row r="8" spans="3:8" ht="14.25" customHeight="1">
      <c r="C8" s="20" t="s">
        <v>825</v>
      </c>
      <c r="D8" s="20"/>
      <c r="E8" s="20"/>
      <c r="F8" s="20"/>
      <c r="G8" s="20"/>
      <c r="H8" s="20"/>
    </row>
    <row r="9" ht="14.25" customHeight="1"/>
    <row r="10" ht="14.25" customHeight="1"/>
    <row r="11" ht="14.25" customHeight="1" thickBot="1"/>
    <row r="12" spans="2:9" ht="37.5" customHeight="1">
      <c r="B12" s="486" t="s">
        <v>528</v>
      </c>
      <c r="C12" s="589" t="s">
        <v>493</v>
      </c>
      <c r="D12" s="589" t="s">
        <v>822</v>
      </c>
      <c r="E12" s="589" t="s">
        <v>218</v>
      </c>
      <c r="F12" s="589" t="s">
        <v>744</v>
      </c>
      <c r="G12" s="589" t="s">
        <v>747</v>
      </c>
      <c r="H12" s="590" t="s">
        <v>12</v>
      </c>
      <c r="I12" s="591" t="s">
        <v>11</v>
      </c>
    </row>
    <row r="13" spans="2:9" ht="10.5" customHeight="1">
      <c r="B13" s="340">
        <v>1</v>
      </c>
      <c r="C13" s="43">
        <v>2</v>
      </c>
      <c r="D13" s="43">
        <v>3</v>
      </c>
      <c r="E13" s="43">
        <v>4</v>
      </c>
      <c r="F13" s="43">
        <v>5</v>
      </c>
      <c r="G13" s="43">
        <v>6</v>
      </c>
      <c r="H13" s="43">
        <v>7</v>
      </c>
      <c r="I13" s="392">
        <v>8</v>
      </c>
    </row>
    <row r="14" spans="2:9" ht="77.25" customHeight="1">
      <c r="B14" s="472">
        <v>1</v>
      </c>
      <c r="C14" s="6">
        <v>926</v>
      </c>
      <c r="D14" s="6">
        <v>92695</v>
      </c>
      <c r="E14" s="6">
        <v>2820</v>
      </c>
      <c r="F14" s="7" t="s">
        <v>14</v>
      </c>
      <c r="G14" s="7" t="s">
        <v>15</v>
      </c>
      <c r="H14" s="278">
        <v>16000</v>
      </c>
      <c r="I14" s="585">
        <v>16000</v>
      </c>
    </row>
    <row r="15" spans="2:9" ht="21" customHeight="1" thickBot="1">
      <c r="B15" s="586" t="s">
        <v>748</v>
      </c>
      <c r="C15" s="34"/>
      <c r="D15" s="34"/>
      <c r="E15" s="34"/>
      <c r="F15" s="34"/>
      <c r="G15" s="34"/>
      <c r="H15" s="587">
        <f>H14</f>
        <v>16000</v>
      </c>
      <c r="I15" s="588">
        <f>I14</f>
        <v>16000</v>
      </c>
    </row>
    <row r="16" ht="19.5" customHeight="1"/>
    <row r="17" ht="18" customHeight="1"/>
    <row r="19" ht="14.25" customHeight="1"/>
    <row r="20" ht="11.25" customHeight="1">
      <c r="G20" t="s">
        <v>161</v>
      </c>
    </row>
    <row r="21" ht="11.25" customHeight="1"/>
    <row r="22" ht="10.5" customHeight="1">
      <c r="G22" t="s">
        <v>10</v>
      </c>
    </row>
    <row r="23" ht="10.5" customHeight="1"/>
    <row r="26" ht="22.5" customHeight="1"/>
    <row r="27" ht="6.75" customHeight="1"/>
    <row r="28" ht="3" customHeight="1"/>
    <row r="29" ht="18" customHeight="1"/>
    <row r="30" ht="18.75" customHeight="1"/>
    <row r="31" ht="17.25" customHeight="1"/>
    <row r="32" ht="18.75" customHeight="1"/>
    <row r="35" ht="15.75" customHeight="1"/>
    <row r="36" ht="15.75" customHeight="1"/>
    <row r="37" spans="1:13" ht="16.5" customHeight="1">
      <c r="A37" s="68"/>
      <c r="B37" s="68"/>
      <c r="C37" s="68"/>
      <c r="D37" s="68"/>
      <c r="E37" s="68"/>
      <c r="F37" s="68"/>
      <c r="G37" s="777"/>
      <c r="H37" s="777"/>
      <c r="I37" s="777"/>
      <c r="J37" s="777"/>
      <c r="K37" s="777"/>
      <c r="L37" s="777"/>
      <c r="M37" s="777"/>
    </row>
    <row r="38" ht="16.5" customHeight="1"/>
    <row r="39" spans="9:10" ht="12.75" hidden="1">
      <c r="I39" s="711" t="s">
        <v>81</v>
      </c>
      <c r="J39" s="711"/>
    </row>
  </sheetData>
  <mergeCells count="3">
    <mergeCell ref="G37:M37"/>
    <mergeCell ref="I39:J39"/>
    <mergeCell ref="E1:M1"/>
  </mergeCells>
  <printOptions/>
  <pageMargins left="0.1968503937007874" right="0.07874015748031496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4">
      <selection activeCell="G4" sqref="G4"/>
    </sheetView>
  </sheetViews>
  <sheetFormatPr defaultColWidth="9.00390625" defaultRowHeight="12.75"/>
  <cols>
    <col min="1" max="1" width="3.25390625" style="0" customWidth="1"/>
    <col min="2" max="2" width="4.75390625" style="0" customWidth="1"/>
    <col min="3" max="3" width="6.625" style="0" customWidth="1"/>
    <col min="4" max="4" width="7.00390625" style="0" customWidth="1"/>
    <col min="5" max="5" width="6.25390625" style="0" customWidth="1"/>
    <col min="6" max="6" width="22.125" style="0" customWidth="1"/>
    <col min="7" max="7" width="22.625" style="0" customWidth="1"/>
    <col min="8" max="8" width="13.75390625" style="0" customWidth="1"/>
    <col min="9" max="9" width="13.00390625" style="0" customWidth="1"/>
    <col min="10" max="10" width="0.6171875" style="0" customWidth="1"/>
    <col min="11" max="12" width="8.625" style="0" hidden="1" customWidth="1"/>
    <col min="13" max="13" width="9.125" style="0" hidden="1" customWidth="1"/>
  </cols>
  <sheetData>
    <row r="1" spans="5:13" ht="12.75" customHeight="1">
      <c r="E1" s="778"/>
      <c r="F1" s="778"/>
      <c r="G1" s="778"/>
      <c r="H1" s="778"/>
      <c r="I1" s="778"/>
      <c r="J1" s="778"/>
      <c r="K1" s="778"/>
      <c r="L1" s="778"/>
      <c r="M1" s="778"/>
    </row>
    <row r="2" ht="18" customHeight="1">
      <c r="H2" t="s">
        <v>5</v>
      </c>
    </row>
    <row r="3" ht="0.75" customHeight="1">
      <c r="A3">
        <v>7</v>
      </c>
    </row>
    <row r="4" ht="15.75" customHeight="1"/>
    <row r="5" ht="37.5" customHeight="1">
      <c r="A5" t="s">
        <v>8</v>
      </c>
    </row>
    <row r="6" ht="12" customHeight="1"/>
    <row r="7" ht="22.5" customHeight="1"/>
    <row r="8" spans="2:9" ht="39.75" customHeight="1">
      <c r="B8" s="592" t="s">
        <v>528</v>
      </c>
      <c r="C8" s="592" t="s">
        <v>493</v>
      </c>
      <c r="D8" s="592" t="s">
        <v>822</v>
      </c>
      <c r="E8" s="592" t="s">
        <v>218</v>
      </c>
      <c r="F8" s="593" t="s">
        <v>6</v>
      </c>
      <c r="G8" s="592" t="s">
        <v>747</v>
      </c>
      <c r="H8" s="593" t="s">
        <v>749</v>
      </c>
      <c r="I8" s="593" t="s">
        <v>750</v>
      </c>
    </row>
    <row r="9" spans="2:9" ht="10.5" customHeight="1"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</row>
    <row r="10" spans="2:9" ht="48" customHeight="1">
      <c r="B10" s="6">
        <v>1</v>
      </c>
      <c r="C10" s="6">
        <v>851</v>
      </c>
      <c r="D10" s="6">
        <v>85111</v>
      </c>
      <c r="E10" s="6">
        <v>2560</v>
      </c>
      <c r="F10" s="7" t="s">
        <v>7</v>
      </c>
      <c r="G10" s="7" t="s">
        <v>826</v>
      </c>
      <c r="H10" s="278">
        <v>595218</v>
      </c>
      <c r="I10" s="278">
        <v>595218</v>
      </c>
    </row>
    <row r="11" spans="2:9" ht="24" customHeight="1">
      <c r="B11" s="5" t="s">
        <v>9</v>
      </c>
      <c r="C11" s="6"/>
      <c r="D11" s="6"/>
      <c r="E11" s="6"/>
      <c r="F11" s="6"/>
      <c r="G11" s="6"/>
      <c r="H11" s="279">
        <f>H10</f>
        <v>595218</v>
      </c>
      <c r="I11" s="279">
        <f>I10</f>
        <v>595218</v>
      </c>
    </row>
    <row r="12" ht="19.5" customHeight="1"/>
    <row r="13" ht="18" customHeight="1"/>
    <row r="15" ht="14.25" customHeight="1"/>
    <row r="16" ht="11.25" customHeight="1"/>
    <row r="17" ht="11.25" customHeight="1"/>
    <row r="18" ht="10.5" customHeight="1"/>
    <row r="19" ht="10.5" customHeight="1"/>
    <row r="22" ht="12.75" customHeight="1"/>
    <row r="23" ht="12.75" customHeight="1"/>
    <row r="24" ht="11.25" customHeight="1"/>
    <row r="25" ht="18" customHeight="1"/>
    <row r="26" ht="18.75" customHeight="1"/>
    <row r="27" ht="17.25" customHeight="1"/>
    <row r="28" ht="18.75" customHeight="1"/>
    <row r="31" ht="15.75" customHeight="1"/>
    <row r="32" ht="15.75" customHeight="1"/>
    <row r="33" spans="1:13" ht="16.5" customHeight="1">
      <c r="A33" s="68"/>
      <c r="B33" s="68"/>
      <c r="C33" s="68"/>
      <c r="D33" s="68"/>
      <c r="E33" s="68"/>
      <c r="F33" s="68"/>
      <c r="G33" s="777"/>
      <c r="H33" s="777"/>
      <c r="I33" s="777"/>
      <c r="J33" s="777"/>
      <c r="K33" s="777"/>
      <c r="L33" s="777"/>
      <c r="M33" s="777"/>
    </row>
    <row r="34" ht="16.5" customHeight="1"/>
    <row r="35" spans="9:10" ht="12.75" hidden="1">
      <c r="I35" s="711" t="s">
        <v>81</v>
      </c>
      <c r="J35" s="711"/>
    </row>
  </sheetData>
  <mergeCells count="3">
    <mergeCell ref="E1:M1"/>
    <mergeCell ref="G33:M33"/>
    <mergeCell ref="I35:J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6">
      <selection activeCell="L32" sqref="L32"/>
    </sheetView>
  </sheetViews>
  <sheetFormatPr defaultColWidth="9.00390625" defaultRowHeight="12.75"/>
  <cols>
    <col min="1" max="1" width="2.00390625" style="0" customWidth="1"/>
    <col min="2" max="2" width="3.875" style="0" customWidth="1"/>
    <col min="3" max="3" width="5.625" style="0" customWidth="1"/>
    <col min="4" max="4" width="6.125" style="0" customWidth="1"/>
    <col min="5" max="5" width="4.75390625" style="0" customWidth="1"/>
    <col min="6" max="6" width="25.75390625" style="0" customWidth="1"/>
    <col min="7" max="7" width="19.875" style="0" customWidth="1"/>
    <col min="8" max="8" width="13.75390625" style="0" customWidth="1"/>
    <col min="9" max="9" width="12.75390625" style="0" customWidth="1"/>
    <col min="10" max="13" width="8.625" style="0" customWidth="1"/>
  </cols>
  <sheetData>
    <row r="1" spans="5:14" ht="8.25" customHeight="1"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2" spans="7:16" ht="6" customHeight="1">
      <c r="G2" s="778"/>
      <c r="H2" s="778"/>
      <c r="I2" s="778"/>
      <c r="J2" s="778"/>
      <c r="K2" s="778"/>
      <c r="L2" s="778"/>
      <c r="M2" s="778"/>
      <c r="N2" s="778"/>
      <c r="O2" s="778"/>
      <c r="P2" s="778"/>
    </row>
    <row r="3" spans="8:9" ht="40.5" customHeight="1">
      <c r="H3" s="469"/>
      <c r="I3" s="251" t="s">
        <v>770</v>
      </c>
    </row>
    <row r="4" ht="18.75" customHeight="1"/>
    <row r="5" ht="19.5" customHeight="1">
      <c r="A5" s="20" t="s">
        <v>827</v>
      </c>
    </row>
    <row r="6" spans="2:10" ht="15" customHeight="1">
      <c r="B6" s="22"/>
      <c r="C6" s="22"/>
      <c r="D6" s="22"/>
      <c r="E6" s="22"/>
      <c r="F6" s="22"/>
      <c r="G6" s="264"/>
      <c r="H6" s="22"/>
      <c r="I6" s="22"/>
      <c r="J6" s="22"/>
    </row>
    <row r="7" spans="2:10" ht="21" customHeight="1" thickBot="1">
      <c r="B7" s="263"/>
      <c r="C7" s="263"/>
      <c r="D7" s="263"/>
      <c r="E7" s="263"/>
      <c r="F7" s="263"/>
      <c r="G7" s="263"/>
      <c r="H7" s="263"/>
      <c r="I7" s="263"/>
      <c r="J7" s="263"/>
    </row>
    <row r="8" spans="2:10" ht="30.75" customHeight="1">
      <c r="B8" s="603" t="s">
        <v>528</v>
      </c>
      <c r="C8" s="604" t="s">
        <v>493</v>
      </c>
      <c r="D8" s="604" t="s">
        <v>822</v>
      </c>
      <c r="E8" s="604" t="s">
        <v>218</v>
      </c>
      <c r="F8" s="605" t="s">
        <v>747</v>
      </c>
      <c r="G8" s="605" t="s">
        <v>751</v>
      </c>
      <c r="H8" s="604" t="s">
        <v>749</v>
      </c>
      <c r="I8" s="605" t="s">
        <v>750</v>
      </c>
      <c r="J8" s="606" t="s">
        <v>746</v>
      </c>
    </row>
    <row r="9" spans="2:10" ht="10.5" customHeight="1" thickBot="1">
      <c r="B9" s="378">
        <v>1</v>
      </c>
      <c r="C9" s="262">
        <v>2</v>
      </c>
      <c r="D9" s="262">
        <v>3</v>
      </c>
      <c r="E9" s="262">
        <v>4</v>
      </c>
      <c r="F9" s="262">
        <v>5</v>
      </c>
      <c r="G9" s="262">
        <v>6</v>
      </c>
      <c r="H9" s="262">
        <v>7</v>
      </c>
      <c r="I9" s="262">
        <v>8</v>
      </c>
      <c r="J9" s="379">
        <v>9</v>
      </c>
    </row>
    <row r="10" spans="2:10" ht="19.5" customHeight="1" thickBot="1">
      <c r="B10" s="607">
        <v>1</v>
      </c>
      <c r="C10" s="608" t="s">
        <v>220</v>
      </c>
      <c r="D10" s="609"/>
      <c r="E10" s="609"/>
      <c r="F10" s="609" t="s">
        <v>603</v>
      </c>
      <c r="G10" s="609" t="s">
        <v>752</v>
      </c>
      <c r="H10" s="610">
        <f>H11</f>
        <v>608</v>
      </c>
      <c r="I10" s="610">
        <f>I11</f>
        <v>503</v>
      </c>
      <c r="J10" s="611">
        <f aca="true" t="shared" si="0" ref="J10:J15">I10/H10</f>
        <v>0.8273026315789473</v>
      </c>
    </row>
    <row r="11" spans="2:10" ht="20.25" customHeight="1">
      <c r="B11" s="594"/>
      <c r="C11" s="265"/>
      <c r="D11" s="265" t="s">
        <v>829</v>
      </c>
      <c r="E11" s="265"/>
      <c r="F11" s="268" t="s">
        <v>753</v>
      </c>
      <c r="G11" s="269" t="s">
        <v>752</v>
      </c>
      <c r="H11" s="270">
        <f>H12</f>
        <v>608</v>
      </c>
      <c r="I11" s="270">
        <f>I12</f>
        <v>503</v>
      </c>
      <c r="J11" s="595">
        <f t="shared" si="0"/>
        <v>0.8273026315789473</v>
      </c>
    </row>
    <row r="12" spans="2:10" ht="13.5" customHeight="1" thickBot="1">
      <c r="B12" s="596"/>
      <c r="C12" s="266"/>
      <c r="D12" s="266"/>
      <c r="E12" s="266" t="s">
        <v>149</v>
      </c>
      <c r="F12" s="194" t="s">
        <v>610</v>
      </c>
      <c r="G12" s="267"/>
      <c r="H12" s="65">
        <v>608</v>
      </c>
      <c r="I12" s="271">
        <v>503</v>
      </c>
      <c r="J12" s="597">
        <f t="shared" si="0"/>
        <v>0.8273026315789473</v>
      </c>
    </row>
    <row r="13" spans="2:10" ht="21" customHeight="1" thickBot="1">
      <c r="B13" s="612">
        <v>2</v>
      </c>
      <c r="C13" s="613" t="s">
        <v>283</v>
      </c>
      <c r="D13" s="614"/>
      <c r="E13" s="614"/>
      <c r="F13" s="615" t="s">
        <v>754</v>
      </c>
      <c r="G13" s="609" t="s">
        <v>752</v>
      </c>
      <c r="H13" s="616">
        <f>H14</f>
        <v>138000</v>
      </c>
      <c r="I13" s="616">
        <f>I14</f>
        <v>129965</v>
      </c>
      <c r="J13" s="617">
        <f t="shared" si="0"/>
        <v>0.9417753623188406</v>
      </c>
    </row>
    <row r="14" spans="2:10" ht="22.5" customHeight="1">
      <c r="B14" s="598"/>
      <c r="C14" s="265"/>
      <c r="D14" s="265" t="s">
        <v>285</v>
      </c>
      <c r="E14" s="265"/>
      <c r="F14" s="268" t="s">
        <v>771</v>
      </c>
      <c r="G14" s="269" t="s">
        <v>752</v>
      </c>
      <c r="H14" s="272">
        <f>H15+H16+H17+H18+H19+H20+H21+H22+H23</f>
        <v>138000</v>
      </c>
      <c r="I14" s="272">
        <f>I15+I16+I17+I18+I19+I20+I21+I22+I23</f>
        <v>129965</v>
      </c>
      <c r="J14" s="595">
        <f t="shared" si="0"/>
        <v>0.9417753623188406</v>
      </c>
    </row>
    <row r="15" spans="2:10" ht="21" customHeight="1">
      <c r="B15" s="454"/>
      <c r="C15" s="265"/>
      <c r="D15" s="265"/>
      <c r="E15" s="265" t="s">
        <v>755</v>
      </c>
      <c r="F15" s="47" t="s">
        <v>0</v>
      </c>
      <c r="G15" s="48"/>
      <c r="H15" s="43">
        <v>100000</v>
      </c>
      <c r="I15" s="272">
        <v>105426</v>
      </c>
      <c r="J15" s="599">
        <f t="shared" si="0"/>
        <v>1.05426</v>
      </c>
    </row>
    <row r="16" spans="2:10" ht="13.5" customHeight="1">
      <c r="B16" s="454"/>
      <c r="C16" s="265"/>
      <c r="D16" s="265"/>
      <c r="E16" s="265" t="s">
        <v>149</v>
      </c>
      <c r="F16" s="194" t="s">
        <v>610</v>
      </c>
      <c r="G16" s="48"/>
      <c r="H16" s="43">
        <v>0</v>
      </c>
      <c r="I16" s="272">
        <v>405</v>
      </c>
      <c r="J16" s="599">
        <v>0</v>
      </c>
    </row>
    <row r="17" spans="2:10" ht="15" customHeight="1">
      <c r="B17" s="454"/>
      <c r="C17" s="265"/>
      <c r="D17" s="265"/>
      <c r="E17" s="265" t="s">
        <v>150</v>
      </c>
      <c r="F17" s="48" t="s">
        <v>772</v>
      </c>
      <c r="G17" s="48"/>
      <c r="H17" s="43">
        <v>3000</v>
      </c>
      <c r="I17" s="272">
        <v>3059</v>
      </c>
      <c r="J17" s="599">
        <f>I17/H17</f>
        <v>1.0196666666666667</v>
      </c>
    </row>
    <row r="18" spans="2:10" ht="34.5" customHeight="1">
      <c r="B18" s="454"/>
      <c r="C18" s="265"/>
      <c r="D18" s="265"/>
      <c r="E18" s="265" t="s">
        <v>756</v>
      </c>
      <c r="F18" s="47" t="s">
        <v>1</v>
      </c>
      <c r="G18" s="48"/>
      <c r="H18" s="43">
        <v>33000</v>
      </c>
      <c r="I18" s="272">
        <v>16903</v>
      </c>
      <c r="J18" s="599">
        <f>I18/H18</f>
        <v>0.5122121212121212</v>
      </c>
    </row>
    <row r="19" spans="2:10" ht="22.5" customHeight="1">
      <c r="B19" s="454"/>
      <c r="C19" s="265"/>
      <c r="D19" s="265"/>
      <c r="E19" s="265" t="s">
        <v>757</v>
      </c>
      <c r="F19" s="47" t="s">
        <v>3</v>
      </c>
      <c r="G19" s="48"/>
      <c r="H19" s="43">
        <v>0</v>
      </c>
      <c r="I19" s="272">
        <v>231</v>
      </c>
      <c r="J19" s="599">
        <v>0</v>
      </c>
    </row>
    <row r="20" spans="2:10" ht="12.75" customHeight="1">
      <c r="B20" s="454"/>
      <c r="C20" s="265"/>
      <c r="D20" s="265"/>
      <c r="E20" s="265" t="s">
        <v>151</v>
      </c>
      <c r="F20" s="48" t="s">
        <v>613</v>
      </c>
      <c r="G20" s="48"/>
      <c r="H20" s="43">
        <v>2000</v>
      </c>
      <c r="I20" s="272">
        <v>246</v>
      </c>
      <c r="J20" s="599">
        <f>I20/H20</f>
        <v>0.123</v>
      </c>
    </row>
    <row r="21" spans="2:10" ht="23.25" customHeight="1">
      <c r="B21" s="454"/>
      <c r="C21" s="265"/>
      <c r="D21" s="265"/>
      <c r="E21" s="265" t="s">
        <v>457</v>
      </c>
      <c r="F21" s="47" t="s">
        <v>2</v>
      </c>
      <c r="G21" s="48"/>
      <c r="H21" s="43">
        <v>0</v>
      </c>
      <c r="I21" s="272">
        <v>1470</v>
      </c>
      <c r="J21" s="599">
        <v>0</v>
      </c>
    </row>
    <row r="22" spans="2:10" ht="13.5" customHeight="1">
      <c r="B22" s="454"/>
      <c r="C22" s="265"/>
      <c r="D22" s="265"/>
      <c r="E22" s="265" t="s">
        <v>148</v>
      </c>
      <c r="F22" s="195" t="s">
        <v>606</v>
      </c>
      <c r="G22" s="48"/>
      <c r="H22" s="43">
        <v>0</v>
      </c>
      <c r="I22" s="272">
        <v>2182</v>
      </c>
      <c r="J22" s="599">
        <v>0</v>
      </c>
    </row>
    <row r="23" spans="2:10" ht="14.25" customHeight="1" thickBot="1">
      <c r="B23" s="596"/>
      <c r="C23" s="266"/>
      <c r="D23" s="266"/>
      <c r="E23" s="266" t="s">
        <v>152</v>
      </c>
      <c r="F23" s="194" t="s">
        <v>628</v>
      </c>
      <c r="G23" s="194"/>
      <c r="H23" s="65">
        <v>0</v>
      </c>
      <c r="I23" s="271">
        <v>43</v>
      </c>
      <c r="J23" s="600">
        <v>0</v>
      </c>
    </row>
    <row r="24" spans="2:10" ht="27" customHeight="1" thickBot="1">
      <c r="B24" s="612">
        <v>3</v>
      </c>
      <c r="C24" s="613" t="s">
        <v>288</v>
      </c>
      <c r="D24" s="614"/>
      <c r="E24" s="614"/>
      <c r="F24" s="615" t="s">
        <v>77</v>
      </c>
      <c r="G24" s="618" t="s">
        <v>758</v>
      </c>
      <c r="H24" s="619">
        <f>H25</f>
        <v>0</v>
      </c>
      <c r="I24" s="619">
        <f>I25</f>
        <v>50149</v>
      </c>
      <c r="J24" s="620">
        <v>0</v>
      </c>
    </row>
    <row r="25" spans="2:10" ht="23.25" customHeight="1">
      <c r="B25" s="598"/>
      <c r="C25" s="265"/>
      <c r="D25" s="265" t="s">
        <v>297</v>
      </c>
      <c r="E25" s="265"/>
      <c r="F25" s="269" t="s">
        <v>298</v>
      </c>
      <c r="G25" s="273" t="s">
        <v>758</v>
      </c>
      <c r="H25" s="272">
        <f>H26+H27</f>
        <v>0</v>
      </c>
      <c r="I25" s="272">
        <f>I26+I27</f>
        <v>50149</v>
      </c>
      <c r="J25" s="601">
        <v>0</v>
      </c>
    </row>
    <row r="26" spans="2:10" ht="12.75" customHeight="1">
      <c r="B26" s="454"/>
      <c r="C26" s="265"/>
      <c r="D26" s="265"/>
      <c r="E26" s="265" t="s">
        <v>149</v>
      </c>
      <c r="F26" s="48" t="s">
        <v>610</v>
      </c>
      <c r="G26" s="48"/>
      <c r="H26" s="43">
        <v>0</v>
      </c>
      <c r="I26" s="272">
        <v>50147</v>
      </c>
      <c r="J26" s="599">
        <v>0</v>
      </c>
    </row>
    <row r="27" spans="2:10" ht="13.5" customHeight="1" thickBot="1">
      <c r="B27" s="596"/>
      <c r="C27" s="266"/>
      <c r="D27" s="266"/>
      <c r="E27" s="266" t="s">
        <v>148</v>
      </c>
      <c r="F27" s="195" t="s">
        <v>606</v>
      </c>
      <c r="G27" s="267"/>
      <c r="H27" s="65">
        <v>0</v>
      </c>
      <c r="I27" s="271">
        <v>2</v>
      </c>
      <c r="J27" s="600">
        <v>0</v>
      </c>
    </row>
    <row r="28" spans="2:10" ht="21" customHeight="1" thickBot="1">
      <c r="B28" s="612">
        <v>4</v>
      </c>
      <c r="C28" s="613" t="s">
        <v>300</v>
      </c>
      <c r="D28" s="614"/>
      <c r="E28" s="614"/>
      <c r="F28" s="615" t="s">
        <v>625</v>
      </c>
      <c r="G28" s="609" t="s">
        <v>752</v>
      </c>
      <c r="H28" s="616">
        <f>H29</f>
        <v>0</v>
      </c>
      <c r="I28" s="619">
        <f>I29</f>
        <v>48</v>
      </c>
      <c r="J28" s="617">
        <v>0</v>
      </c>
    </row>
    <row r="29" spans="2:10" ht="15.75" customHeight="1">
      <c r="B29" s="598"/>
      <c r="C29" s="265"/>
      <c r="D29" s="265" t="s">
        <v>302</v>
      </c>
      <c r="E29" s="265"/>
      <c r="F29" s="269" t="s">
        <v>303</v>
      </c>
      <c r="G29" s="269" t="s">
        <v>752</v>
      </c>
      <c r="H29" s="272">
        <f>H30</f>
        <v>0</v>
      </c>
      <c r="I29" s="272">
        <f>I30</f>
        <v>48</v>
      </c>
      <c r="J29" s="595">
        <v>0</v>
      </c>
    </row>
    <row r="30" spans="2:10" ht="15" customHeight="1" thickBot="1">
      <c r="B30" s="602"/>
      <c r="C30" s="266"/>
      <c r="D30" s="266"/>
      <c r="E30" s="266" t="s">
        <v>148</v>
      </c>
      <c r="F30" s="193" t="s">
        <v>606</v>
      </c>
      <c r="G30" s="193"/>
      <c r="H30" s="271"/>
      <c r="I30" s="271">
        <v>48</v>
      </c>
      <c r="J30" s="597">
        <v>0</v>
      </c>
    </row>
    <row r="31" spans="2:10" ht="36.75" customHeight="1" thickBot="1">
      <c r="B31" s="612">
        <v>5</v>
      </c>
      <c r="C31" s="613" t="s">
        <v>316</v>
      </c>
      <c r="D31" s="614"/>
      <c r="E31" s="614"/>
      <c r="F31" s="618" t="s">
        <v>828</v>
      </c>
      <c r="G31" s="618" t="s">
        <v>759</v>
      </c>
      <c r="H31" s="616">
        <f>H32</f>
        <v>0</v>
      </c>
      <c r="I31" s="619">
        <f>I32</f>
        <v>346</v>
      </c>
      <c r="J31" s="621">
        <v>0</v>
      </c>
    </row>
    <row r="32" spans="2:10" ht="36" customHeight="1">
      <c r="B32" s="598"/>
      <c r="C32" s="265"/>
      <c r="D32" s="265" t="s">
        <v>352</v>
      </c>
      <c r="E32" s="265"/>
      <c r="F32" s="274" t="s">
        <v>760</v>
      </c>
      <c r="G32" s="275" t="s">
        <v>759</v>
      </c>
      <c r="H32" s="272">
        <f>H33</f>
        <v>0</v>
      </c>
      <c r="I32" s="272">
        <f>I33</f>
        <v>346</v>
      </c>
      <c r="J32" s="276">
        <v>0</v>
      </c>
    </row>
    <row r="33" spans="2:10" ht="26.25" customHeight="1" thickBot="1">
      <c r="B33" s="596"/>
      <c r="C33" s="266"/>
      <c r="D33" s="266"/>
      <c r="E33" s="266" t="s">
        <v>457</v>
      </c>
      <c r="F33" s="47" t="s">
        <v>2</v>
      </c>
      <c r="G33" s="194"/>
      <c r="H33" s="65"/>
      <c r="I33" s="271">
        <v>346</v>
      </c>
      <c r="J33" s="600">
        <v>0</v>
      </c>
    </row>
    <row r="34" spans="2:10" ht="21" customHeight="1" thickBot="1">
      <c r="B34" s="301"/>
      <c r="C34" s="622"/>
      <c r="D34" s="622"/>
      <c r="E34" s="622"/>
      <c r="F34" s="623" t="s">
        <v>4</v>
      </c>
      <c r="G34" s="622"/>
      <c r="H34" s="303">
        <f>H10+H13+H24+H28+H31</f>
        <v>138608</v>
      </c>
      <c r="I34" s="303">
        <f>I10+I13+I24+I28+I31</f>
        <v>181011</v>
      </c>
      <c r="J34" s="624">
        <f>I34/H34</f>
        <v>1.3059202932009697</v>
      </c>
    </row>
    <row r="35" spans="2:10" ht="17.25" customHeight="1" hidden="1">
      <c r="B35" s="46"/>
      <c r="C35" s="46"/>
      <c r="D35" s="46"/>
      <c r="E35" s="46"/>
      <c r="F35" s="46"/>
      <c r="G35" s="46"/>
      <c r="H35" s="46"/>
      <c r="I35" s="46"/>
      <c r="J35" s="46"/>
    </row>
    <row r="36" spans="2:10" ht="14.25" customHeight="1">
      <c r="B36" s="46"/>
      <c r="C36" s="46" t="s">
        <v>161</v>
      </c>
      <c r="D36" s="46"/>
      <c r="E36" s="46"/>
      <c r="F36" s="46"/>
      <c r="G36" s="46"/>
      <c r="H36" s="46"/>
      <c r="I36" s="46"/>
      <c r="J36" s="46"/>
    </row>
    <row r="37" spans="2:10" ht="12.75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12.75">
      <c r="B38" s="46"/>
      <c r="C38" s="46"/>
      <c r="D38" s="46"/>
      <c r="E38" s="46"/>
      <c r="F38" s="46"/>
      <c r="G38" s="46"/>
      <c r="H38" s="46"/>
      <c r="I38" s="46"/>
      <c r="J38" s="46"/>
    </row>
    <row r="39" ht="15.75" customHeight="1"/>
    <row r="40" ht="15.75" customHeight="1"/>
    <row r="41" spans="1:14" ht="16.5" customHeight="1">
      <c r="A41" s="68"/>
      <c r="B41" s="68"/>
      <c r="C41" s="68"/>
      <c r="D41" s="68"/>
      <c r="E41" s="68"/>
      <c r="F41" s="68"/>
      <c r="G41" s="777"/>
      <c r="H41" s="777"/>
      <c r="I41" s="777"/>
      <c r="J41" s="777"/>
      <c r="K41" s="777"/>
      <c r="L41" s="777"/>
      <c r="M41" s="777"/>
      <c r="N41" s="777"/>
    </row>
    <row r="42" ht="16.5" customHeight="1"/>
    <row r="43" spans="9:11" ht="12.75" hidden="1">
      <c r="I43" s="711" t="s">
        <v>81</v>
      </c>
      <c r="J43" s="711"/>
      <c r="K43" s="711"/>
    </row>
  </sheetData>
  <mergeCells count="4">
    <mergeCell ref="E1:N1"/>
    <mergeCell ref="G41:N41"/>
    <mergeCell ref="I43:K43"/>
    <mergeCell ref="G2:P2"/>
  </mergeCells>
  <printOptions/>
  <pageMargins left="0.1968503937007874" right="0.03937007874015748" top="0.1968503937007874" bottom="0.2362204724409449" header="0.19685039370078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2"/>
  <sheetViews>
    <sheetView workbookViewId="0" topLeftCell="A161">
      <selection activeCell="B172" sqref="B172"/>
    </sheetView>
  </sheetViews>
  <sheetFormatPr defaultColWidth="9.00390625" defaultRowHeight="12.75"/>
  <cols>
    <col min="1" max="1" width="4.25390625" style="36" customWidth="1"/>
    <col min="2" max="2" width="30.25390625" style="0" customWidth="1"/>
    <col min="3" max="3" width="6.00390625" style="0" customWidth="1"/>
    <col min="4" max="4" width="8.375" style="0" customWidth="1"/>
    <col min="5" max="5" width="7.625" style="0" customWidth="1"/>
    <col min="6" max="6" width="4.25390625" style="0" hidden="1" customWidth="1"/>
    <col min="7" max="7" width="4.625" style="0" hidden="1" customWidth="1"/>
    <col min="8" max="8" width="8.125" style="0" hidden="1" customWidth="1"/>
    <col min="9" max="9" width="13.625" style="0" customWidth="1"/>
    <col min="10" max="10" width="12.125" style="0" customWidth="1"/>
    <col min="11" max="11" width="10.875" style="0" customWidth="1"/>
  </cols>
  <sheetData>
    <row r="1" spans="1:11" s="56" customFormat="1" ht="15.75" customHeight="1">
      <c r="A1" s="58"/>
      <c r="C1" s="710" t="s">
        <v>761</v>
      </c>
      <c r="D1" s="710"/>
      <c r="E1" s="710"/>
      <c r="F1" s="710"/>
      <c r="G1" s="710"/>
      <c r="H1" s="710"/>
      <c r="I1" s="710"/>
      <c r="J1" s="277"/>
      <c r="K1" s="277"/>
    </row>
    <row r="2" spans="1:11" s="56" customFormat="1" ht="12.75" customHeight="1">
      <c r="A2" s="58"/>
      <c r="C2" s="710"/>
      <c r="D2" s="710"/>
      <c r="E2" s="710"/>
      <c r="F2" s="710"/>
      <c r="G2" s="710"/>
      <c r="H2" s="710"/>
      <c r="I2" s="710"/>
      <c r="K2" s="277"/>
    </row>
    <row r="3" spans="1:11" s="56" customFormat="1" ht="15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73" customFormat="1" ht="24" customHeight="1">
      <c r="A4" s="75" t="s">
        <v>675</v>
      </c>
      <c r="B4" s="185"/>
      <c r="C4" s="184"/>
      <c r="D4" s="184"/>
      <c r="E4" s="184"/>
      <c r="F4" s="184"/>
      <c r="G4" s="184"/>
      <c r="H4" s="184"/>
      <c r="I4" s="74"/>
      <c r="J4" s="74"/>
      <c r="K4" s="74"/>
    </row>
    <row r="5" spans="1:11" s="56" customFormat="1" ht="8.25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s="56" customFormat="1" ht="12" customHeight="1">
      <c r="A6" s="701" t="s">
        <v>528</v>
      </c>
      <c r="B6" s="703" t="s">
        <v>216</v>
      </c>
      <c r="C6" s="703" t="s">
        <v>490</v>
      </c>
      <c r="D6" s="703"/>
      <c r="E6" s="703"/>
      <c r="F6" s="705" t="s">
        <v>547</v>
      </c>
      <c r="G6" s="705" t="s">
        <v>211</v>
      </c>
      <c r="H6" s="699" t="s">
        <v>212</v>
      </c>
      <c r="I6" s="697" t="s">
        <v>773</v>
      </c>
      <c r="J6" s="697" t="s">
        <v>774</v>
      </c>
      <c r="K6" s="708" t="s">
        <v>775</v>
      </c>
    </row>
    <row r="7" spans="1:12" s="56" customFormat="1" ht="10.5" customHeight="1">
      <c r="A7" s="702"/>
      <c r="B7" s="704"/>
      <c r="C7" s="704"/>
      <c r="D7" s="704"/>
      <c r="E7" s="704"/>
      <c r="F7" s="706"/>
      <c r="G7" s="706"/>
      <c r="H7" s="700"/>
      <c r="I7" s="698"/>
      <c r="J7" s="698"/>
      <c r="K7" s="709"/>
      <c r="L7" s="97"/>
    </row>
    <row r="8" spans="1:12" s="56" customFormat="1" ht="5.25" customHeight="1">
      <c r="A8" s="702"/>
      <c r="B8" s="704"/>
      <c r="C8" s="704"/>
      <c r="D8" s="704"/>
      <c r="E8" s="704"/>
      <c r="F8" s="706"/>
      <c r="G8" s="706"/>
      <c r="H8" s="700"/>
      <c r="I8" s="698"/>
      <c r="J8" s="698"/>
      <c r="K8" s="709"/>
      <c r="L8" s="97"/>
    </row>
    <row r="9" spans="1:11" s="97" customFormat="1" ht="12" customHeight="1">
      <c r="A9" s="702"/>
      <c r="B9" s="485" t="s">
        <v>601</v>
      </c>
      <c r="C9" s="485" t="s">
        <v>602</v>
      </c>
      <c r="D9" s="645" t="s">
        <v>494</v>
      </c>
      <c r="E9" s="485" t="s">
        <v>218</v>
      </c>
      <c r="F9" s="707"/>
      <c r="G9" s="707"/>
      <c r="H9" s="700"/>
      <c r="I9" s="698"/>
      <c r="J9" s="698"/>
      <c r="K9" s="709"/>
    </row>
    <row r="10" spans="1:11" s="97" customFormat="1" ht="10.5" customHeight="1">
      <c r="A10" s="468">
        <v>1</v>
      </c>
      <c r="B10" s="465">
        <v>2</v>
      </c>
      <c r="C10" s="465">
        <v>3</v>
      </c>
      <c r="D10" s="465">
        <v>4</v>
      </c>
      <c r="E10" s="465">
        <v>5</v>
      </c>
      <c r="F10" s="465">
        <v>6</v>
      </c>
      <c r="G10" s="465">
        <v>7</v>
      </c>
      <c r="H10" s="465">
        <v>8</v>
      </c>
      <c r="I10" s="465">
        <v>6</v>
      </c>
      <c r="J10" s="465">
        <v>7</v>
      </c>
      <c r="K10" s="466">
        <v>8</v>
      </c>
    </row>
    <row r="11" spans="1:16" ht="20.25" customHeight="1">
      <c r="A11" s="88" t="s">
        <v>539</v>
      </c>
      <c r="B11" s="67" t="s">
        <v>603</v>
      </c>
      <c r="C11" s="77" t="s">
        <v>220</v>
      </c>
      <c r="D11" s="80"/>
      <c r="E11" s="113"/>
      <c r="F11" s="114">
        <f>F12+F14+F16+F18</f>
        <v>101317</v>
      </c>
      <c r="G11" s="114">
        <f>G12+G14+G16+G18</f>
        <v>0</v>
      </c>
      <c r="H11" s="114">
        <f>H12+H14+H16+H18</f>
        <v>0</v>
      </c>
      <c r="I11" s="114">
        <f>I12+I14+I16+I18</f>
        <v>101317</v>
      </c>
      <c r="J11" s="114">
        <f>J12+J14+J16+J18</f>
        <v>101337</v>
      </c>
      <c r="K11" s="487">
        <f>J11/I11</f>
        <v>1.0001974002388543</v>
      </c>
      <c r="L11" s="22"/>
      <c r="M11" s="22"/>
      <c r="N11" s="22"/>
      <c r="O11" s="22"/>
      <c r="P11" s="22"/>
    </row>
    <row r="12" spans="1:11" ht="24" customHeight="1">
      <c r="A12" s="157" t="s">
        <v>604</v>
      </c>
      <c r="B12" s="189" t="s">
        <v>495</v>
      </c>
      <c r="C12" s="137"/>
      <c r="D12" s="136" t="s">
        <v>264</v>
      </c>
      <c r="E12" s="133"/>
      <c r="F12" s="133">
        <f>F13</f>
        <v>30000</v>
      </c>
      <c r="G12" s="133">
        <f>G13</f>
        <v>0</v>
      </c>
      <c r="H12" s="133">
        <f>H13</f>
        <v>0</v>
      </c>
      <c r="I12" s="133">
        <f>I13</f>
        <v>30000</v>
      </c>
      <c r="J12" s="133">
        <f>J13</f>
        <v>30000</v>
      </c>
      <c r="K12" s="488">
        <f>J12/I12</f>
        <v>1</v>
      </c>
    </row>
    <row r="13" spans="1:11" ht="23.25" customHeight="1">
      <c r="A13" s="89"/>
      <c r="B13" s="47" t="s">
        <v>124</v>
      </c>
      <c r="C13" s="10"/>
      <c r="D13" s="10"/>
      <c r="E13" s="115">
        <v>2110</v>
      </c>
      <c r="F13" s="70">
        <v>30000</v>
      </c>
      <c r="G13" s="70">
        <v>0</v>
      </c>
      <c r="H13" s="70">
        <v>0</v>
      </c>
      <c r="I13" s="117">
        <f>F13+G13-H13</f>
        <v>30000</v>
      </c>
      <c r="J13" s="117">
        <v>30000</v>
      </c>
      <c r="K13" s="410">
        <f>J13/I13</f>
        <v>1</v>
      </c>
    </row>
    <row r="14" spans="1:11" ht="24.75" customHeight="1">
      <c r="A14" s="157" t="s">
        <v>608</v>
      </c>
      <c r="B14" s="188" t="s">
        <v>656</v>
      </c>
      <c r="C14" s="136"/>
      <c r="D14" s="136" t="s">
        <v>657</v>
      </c>
      <c r="E14" s="138"/>
      <c r="F14" s="133">
        <f>F15</f>
        <v>13226</v>
      </c>
      <c r="G14" s="133">
        <f>G15</f>
        <v>0</v>
      </c>
      <c r="H14" s="133">
        <f>H15</f>
        <v>0</v>
      </c>
      <c r="I14" s="135">
        <f>I15</f>
        <v>13226</v>
      </c>
      <c r="J14" s="135">
        <f>J15</f>
        <v>13226</v>
      </c>
      <c r="K14" s="488">
        <f aca="true" t="shared" si="0" ref="K14:K77">J14/I14</f>
        <v>1</v>
      </c>
    </row>
    <row r="15" spans="1:11" ht="33" customHeight="1">
      <c r="A15" s="89"/>
      <c r="B15" s="47" t="s">
        <v>658</v>
      </c>
      <c r="C15" s="10"/>
      <c r="D15" s="10"/>
      <c r="E15" s="115">
        <v>2700</v>
      </c>
      <c r="F15" s="70">
        <v>13226</v>
      </c>
      <c r="G15" s="70">
        <v>0</v>
      </c>
      <c r="H15" s="70">
        <v>0</v>
      </c>
      <c r="I15" s="117">
        <f>F15+G15-H15</f>
        <v>13226</v>
      </c>
      <c r="J15" s="117">
        <v>13226</v>
      </c>
      <c r="K15" s="410">
        <f t="shared" si="0"/>
        <v>1</v>
      </c>
    </row>
    <row r="16" spans="1:11" ht="18.75" customHeight="1">
      <c r="A16" s="157" t="s">
        <v>71</v>
      </c>
      <c r="B16" s="188" t="s">
        <v>325</v>
      </c>
      <c r="C16" s="136"/>
      <c r="D16" s="136" t="s">
        <v>326</v>
      </c>
      <c r="E16" s="138"/>
      <c r="F16" s="133">
        <f>F17</f>
        <v>57651</v>
      </c>
      <c r="G16" s="133">
        <f>G17</f>
        <v>0</v>
      </c>
      <c r="H16" s="133">
        <f>H17</f>
        <v>0</v>
      </c>
      <c r="I16" s="133">
        <f>I17</f>
        <v>57651</v>
      </c>
      <c r="J16" s="133">
        <f>J17</f>
        <v>57651</v>
      </c>
      <c r="K16" s="488">
        <f t="shared" si="0"/>
        <v>1</v>
      </c>
    </row>
    <row r="17" spans="1:11" ht="25.5" customHeight="1">
      <c r="A17" s="89"/>
      <c r="B17" s="47" t="s">
        <v>327</v>
      </c>
      <c r="C17" s="10"/>
      <c r="D17" s="10"/>
      <c r="E17" s="115">
        <v>6260</v>
      </c>
      <c r="F17" s="70">
        <v>57651</v>
      </c>
      <c r="G17" s="70">
        <v>0</v>
      </c>
      <c r="H17" s="70">
        <v>0</v>
      </c>
      <c r="I17" s="117">
        <f>F17+G17-H17</f>
        <v>57651</v>
      </c>
      <c r="J17" s="117">
        <v>57651</v>
      </c>
      <c r="K17" s="410">
        <f t="shared" si="0"/>
        <v>1</v>
      </c>
    </row>
    <row r="18" spans="1:11" s="37" customFormat="1" ht="20.25" customHeight="1">
      <c r="A18" s="157" t="s">
        <v>73</v>
      </c>
      <c r="B18" s="134" t="s">
        <v>315</v>
      </c>
      <c r="C18" s="131"/>
      <c r="D18" s="131" t="s">
        <v>609</v>
      </c>
      <c r="E18" s="132"/>
      <c r="F18" s="135">
        <f>F19</f>
        <v>440</v>
      </c>
      <c r="G18" s="135">
        <f>G19</f>
        <v>0</v>
      </c>
      <c r="H18" s="135">
        <f>H19</f>
        <v>0</v>
      </c>
      <c r="I18" s="135">
        <f>I19</f>
        <v>440</v>
      </c>
      <c r="J18" s="135">
        <f>J19</f>
        <v>460</v>
      </c>
      <c r="K18" s="488">
        <f t="shared" si="0"/>
        <v>1.0454545454545454</v>
      </c>
    </row>
    <row r="19" spans="1:11" ht="18.75" customHeight="1">
      <c r="A19" s="45"/>
      <c r="B19" s="48" t="s">
        <v>610</v>
      </c>
      <c r="C19" s="10"/>
      <c r="D19" s="10"/>
      <c r="E19" s="116" t="s">
        <v>149</v>
      </c>
      <c r="F19" s="70">
        <v>440</v>
      </c>
      <c r="G19" s="70">
        <v>0</v>
      </c>
      <c r="H19" s="70">
        <v>0</v>
      </c>
      <c r="I19" s="70">
        <f>F19+G19-H19</f>
        <v>440</v>
      </c>
      <c r="J19" s="70">
        <v>460</v>
      </c>
      <c r="K19" s="410">
        <f t="shared" si="0"/>
        <v>1.0454545454545454</v>
      </c>
    </row>
    <row r="20" spans="1:11" s="57" customFormat="1" ht="19.5" customHeight="1">
      <c r="A20" s="88" t="s">
        <v>540</v>
      </c>
      <c r="B20" s="76" t="s">
        <v>76</v>
      </c>
      <c r="C20" s="77" t="s">
        <v>265</v>
      </c>
      <c r="D20" s="77"/>
      <c r="E20" s="118"/>
      <c r="F20" s="119">
        <f aca="true" t="shared" si="1" ref="F20:J21">F21</f>
        <v>139925</v>
      </c>
      <c r="G20" s="119">
        <f t="shared" si="1"/>
        <v>0</v>
      </c>
      <c r="H20" s="119">
        <f t="shared" si="1"/>
        <v>0</v>
      </c>
      <c r="I20" s="119">
        <f t="shared" si="1"/>
        <v>139925</v>
      </c>
      <c r="J20" s="119">
        <f t="shared" si="1"/>
        <v>139925</v>
      </c>
      <c r="K20" s="487">
        <f t="shared" si="0"/>
        <v>1</v>
      </c>
    </row>
    <row r="21" spans="1:11" s="91" customFormat="1" ht="19.5" customHeight="1">
      <c r="A21" s="157" t="s">
        <v>604</v>
      </c>
      <c r="B21" s="134" t="s">
        <v>146</v>
      </c>
      <c r="C21" s="131"/>
      <c r="D21" s="131" t="s">
        <v>147</v>
      </c>
      <c r="E21" s="132"/>
      <c r="F21" s="135">
        <f t="shared" si="1"/>
        <v>139925</v>
      </c>
      <c r="G21" s="135">
        <f t="shared" si="1"/>
        <v>0</v>
      </c>
      <c r="H21" s="135">
        <f t="shared" si="1"/>
        <v>0</v>
      </c>
      <c r="I21" s="135">
        <f t="shared" si="1"/>
        <v>139925</v>
      </c>
      <c r="J21" s="135">
        <f t="shared" si="1"/>
        <v>139925</v>
      </c>
      <c r="K21" s="488">
        <f t="shared" si="0"/>
        <v>1</v>
      </c>
    </row>
    <row r="22" spans="1:11" s="57" customFormat="1" ht="25.5" customHeight="1">
      <c r="A22" s="92"/>
      <c r="B22" s="69" t="s">
        <v>503</v>
      </c>
      <c r="C22" s="93"/>
      <c r="D22" s="93"/>
      <c r="E22" s="120" t="s">
        <v>156</v>
      </c>
      <c r="F22" s="121">
        <v>139925</v>
      </c>
      <c r="G22" s="122"/>
      <c r="H22" s="121">
        <v>0</v>
      </c>
      <c r="I22" s="117">
        <f>F22+G22+-H22</f>
        <v>139925</v>
      </c>
      <c r="J22" s="117">
        <v>139925</v>
      </c>
      <c r="K22" s="410">
        <f t="shared" si="0"/>
        <v>1</v>
      </c>
    </row>
    <row r="23" spans="1:11" ht="21" customHeight="1">
      <c r="A23" s="88" t="s">
        <v>542</v>
      </c>
      <c r="B23" s="67" t="s">
        <v>611</v>
      </c>
      <c r="C23" s="77" t="s">
        <v>269</v>
      </c>
      <c r="D23" s="77"/>
      <c r="E23" s="118"/>
      <c r="F23" s="119">
        <f>F24</f>
        <v>2844139</v>
      </c>
      <c r="G23" s="119">
        <f>G24</f>
        <v>0</v>
      </c>
      <c r="H23" s="119">
        <f>H24</f>
        <v>0</v>
      </c>
      <c r="I23" s="119">
        <f>I24</f>
        <v>2844139</v>
      </c>
      <c r="J23" s="119">
        <f>J24</f>
        <v>3742638</v>
      </c>
      <c r="K23" s="487">
        <f t="shared" si="0"/>
        <v>1.3159124782579192</v>
      </c>
    </row>
    <row r="24" spans="1:11" s="37" customFormat="1" ht="18.75" customHeight="1">
      <c r="A24" s="157" t="s">
        <v>604</v>
      </c>
      <c r="B24" s="130" t="s">
        <v>205</v>
      </c>
      <c r="C24" s="131"/>
      <c r="D24" s="131" t="s">
        <v>271</v>
      </c>
      <c r="E24" s="132"/>
      <c r="F24" s="135">
        <f>SUM(F25:F31)</f>
        <v>2844139</v>
      </c>
      <c r="G24" s="135">
        <f>SUM(G25:G31)</f>
        <v>0</v>
      </c>
      <c r="H24" s="135">
        <f>SUM(H25:H31)</f>
        <v>0</v>
      </c>
      <c r="I24" s="135">
        <f>SUM(I25:I31)</f>
        <v>2844139</v>
      </c>
      <c r="J24" s="135">
        <f>SUM(J25:J31)</f>
        <v>3742638</v>
      </c>
      <c r="K24" s="488">
        <f t="shared" si="0"/>
        <v>1.3159124782579192</v>
      </c>
    </row>
    <row r="25" spans="1:11" ht="22.5" customHeight="1">
      <c r="A25" s="45"/>
      <c r="B25" s="47" t="s">
        <v>612</v>
      </c>
      <c r="C25" s="10"/>
      <c r="D25" s="10"/>
      <c r="E25" s="116" t="s">
        <v>150</v>
      </c>
      <c r="F25" s="70">
        <v>5500</v>
      </c>
      <c r="G25" s="70">
        <v>0</v>
      </c>
      <c r="H25" s="70"/>
      <c r="I25" s="117">
        <f aca="true" t="shared" si="2" ref="I25:I31">F25+G25+-H25</f>
        <v>5500</v>
      </c>
      <c r="J25" s="117">
        <v>5796</v>
      </c>
      <c r="K25" s="410">
        <f t="shared" si="0"/>
        <v>1.0538181818181818</v>
      </c>
    </row>
    <row r="26" spans="1:11" ht="17.25" customHeight="1">
      <c r="A26" s="45"/>
      <c r="B26" s="47" t="s">
        <v>458</v>
      </c>
      <c r="C26" s="10"/>
      <c r="D26" s="10"/>
      <c r="E26" s="116" t="s">
        <v>457</v>
      </c>
      <c r="F26" s="70">
        <v>5572</v>
      </c>
      <c r="G26" s="70">
        <v>0</v>
      </c>
      <c r="H26" s="70"/>
      <c r="I26" s="117">
        <f t="shared" si="2"/>
        <v>5572</v>
      </c>
      <c r="J26" s="117">
        <v>5626</v>
      </c>
      <c r="K26" s="410">
        <f t="shared" si="0"/>
        <v>1.0096913137114143</v>
      </c>
    </row>
    <row r="27" spans="1:11" ht="19.5" customHeight="1">
      <c r="A27" s="45"/>
      <c r="B27" s="47" t="s">
        <v>606</v>
      </c>
      <c r="C27" s="10"/>
      <c r="D27" s="10"/>
      <c r="E27" s="116" t="s">
        <v>148</v>
      </c>
      <c r="F27" s="70">
        <v>192</v>
      </c>
      <c r="G27" s="70">
        <v>0</v>
      </c>
      <c r="H27" s="70">
        <v>0</v>
      </c>
      <c r="I27" s="117">
        <f t="shared" si="2"/>
        <v>192</v>
      </c>
      <c r="J27" s="117">
        <v>216</v>
      </c>
      <c r="K27" s="410">
        <f t="shared" si="0"/>
        <v>1.125</v>
      </c>
    </row>
    <row r="28" spans="1:11" ht="23.25" customHeight="1">
      <c r="A28" s="89"/>
      <c r="B28" s="85" t="s">
        <v>192</v>
      </c>
      <c r="C28" s="18"/>
      <c r="D28" s="18"/>
      <c r="E28" s="116" t="s">
        <v>549</v>
      </c>
      <c r="F28" s="117">
        <v>2290821</v>
      </c>
      <c r="G28" s="117">
        <v>0</v>
      </c>
      <c r="H28" s="117">
        <v>0</v>
      </c>
      <c r="I28" s="117">
        <f t="shared" si="2"/>
        <v>2290821</v>
      </c>
      <c r="J28" s="117">
        <v>3188946</v>
      </c>
      <c r="K28" s="410">
        <f t="shared" si="0"/>
        <v>1.3920537658769498</v>
      </c>
    </row>
    <row r="29" spans="1:11" ht="21.75" customHeight="1">
      <c r="A29" s="89"/>
      <c r="B29" s="85" t="s">
        <v>193</v>
      </c>
      <c r="C29" s="18"/>
      <c r="D29" s="18"/>
      <c r="E29" s="116" t="s">
        <v>140</v>
      </c>
      <c r="F29" s="117">
        <v>422054</v>
      </c>
      <c r="G29" s="117">
        <v>0</v>
      </c>
      <c r="H29" s="467">
        <v>0</v>
      </c>
      <c r="I29" s="117">
        <f t="shared" si="2"/>
        <v>422054</v>
      </c>
      <c r="J29" s="117">
        <v>422054</v>
      </c>
      <c r="K29" s="410">
        <f t="shared" si="0"/>
        <v>1</v>
      </c>
    </row>
    <row r="30" spans="1:11" ht="22.5" customHeight="1">
      <c r="A30" s="90"/>
      <c r="B30" s="47" t="s">
        <v>102</v>
      </c>
      <c r="C30" s="19"/>
      <c r="D30" s="26"/>
      <c r="E30" s="115">
        <v>6610</v>
      </c>
      <c r="F30" s="124">
        <v>50000</v>
      </c>
      <c r="G30" s="124">
        <v>0</v>
      </c>
      <c r="H30" s="124">
        <v>0</v>
      </c>
      <c r="I30" s="117">
        <f t="shared" si="2"/>
        <v>50000</v>
      </c>
      <c r="J30" s="117">
        <v>50000</v>
      </c>
      <c r="K30" s="410">
        <f t="shared" si="0"/>
        <v>1</v>
      </c>
    </row>
    <row r="31" spans="1:11" ht="22.5" customHeight="1">
      <c r="A31" s="90"/>
      <c r="B31" s="47" t="s">
        <v>102</v>
      </c>
      <c r="C31" s="19"/>
      <c r="D31" s="26"/>
      <c r="E31" s="115">
        <v>6619</v>
      </c>
      <c r="F31" s="124">
        <v>70000</v>
      </c>
      <c r="G31" s="124"/>
      <c r="H31" s="124"/>
      <c r="I31" s="117">
        <f t="shared" si="2"/>
        <v>70000</v>
      </c>
      <c r="J31" s="117">
        <v>70000</v>
      </c>
      <c r="K31" s="410">
        <f t="shared" si="0"/>
        <v>1</v>
      </c>
    </row>
    <row r="32" spans="1:11" ht="35.25" customHeight="1">
      <c r="A32" s="88" t="s">
        <v>544</v>
      </c>
      <c r="B32" s="76" t="s">
        <v>776</v>
      </c>
      <c r="C32" s="77" t="s">
        <v>283</v>
      </c>
      <c r="D32" s="79"/>
      <c r="E32" s="125"/>
      <c r="F32" s="119">
        <f>F33</f>
        <v>1006084</v>
      </c>
      <c r="G32" s="119">
        <f>G33</f>
        <v>0</v>
      </c>
      <c r="H32" s="119">
        <f>H33</f>
        <v>0</v>
      </c>
      <c r="I32" s="119">
        <f>I33</f>
        <v>1006084</v>
      </c>
      <c r="J32" s="119">
        <f>J33</f>
        <v>1006084</v>
      </c>
      <c r="K32" s="487">
        <f t="shared" si="0"/>
        <v>1</v>
      </c>
    </row>
    <row r="33" spans="1:11" ht="26.25" customHeight="1">
      <c r="A33" s="157" t="s">
        <v>604</v>
      </c>
      <c r="B33" s="188" t="s">
        <v>614</v>
      </c>
      <c r="C33" s="131"/>
      <c r="D33" s="131" t="s">
        <v>285</v>
      </c>
      <c r="E33" s="132"/>
      <c r="F33" s="135">
        <f>SUM(F34:F39)</f>
        <v>1006084</v>
      </c>
      <c r="G33" s="135">
        <f>SUM(G34:G39)</f>
        <v>0</v>
      </c>
      <c r="H33" s="135">
        <f>SUM(H34:H39)</f>
        <v>0</v>
      </c>
      <c r="I33" s="135">
        <f>SUM(I34:I39)</f>
        <v>1006084</v>
      </c>
      <c r="J33" s="135">
        <f>SUM(J34:J39)</f>
        <v>1006084</v>
      </c>
      <c r="K33" s="488">
        <f t="shared" si="0"/>
        <v>1</v>
      </c>
    </row>
    <row r="34" spans="1:11" ht="17.25" customHeight="1">
      <c r="A34" s="90"/>
      <c r="B34" s="48" t="s">
        <v>610</v>
      </c>
      <c r="C34" s="14"/>
      <c r="D34" s="18"/>
      <c r="E34" s="116" t="s">
        <v>149</v>
      </c>
      <c r="F34" s="70">
        <v>18</v>
      </c>
      <c r="G34" s="70"/>
      <c r="H34" s="70">
        <v>0</v>
      </c>
      <c r="I34" s="117">
        <f aca="true" t="shared" si="3" ref="I34:I39">F34+G34-H34</f>
        <v>18</v>
      </c>
      <c r="J34" s="117">
        <v>18</v>
      </c>
      <c r="K34" s="410">
        <f t="shared" si="0"/>
        <v>1</v>
      </c>
    </row>
    <row r="35" spans="1:11" ht="21.75" customHeight="1">
      <c r="A35" s="89"/>
      <c r="B35" s="47" t="s">
        <v>612</v>
      </c>
      <c r="C35" s="18"/>
      <c r="D35" s="18"/>
      <c r="E35" s="116" t="s">
        <v>150</v>
      </c>
      <c r="F35" s="70">
        <v>5500</v>
      </c>
      <c r="G35" s="70">
        <v>0</v>
      </c>
      <c r="H35" s="70"/>
      <c r="I35" s="117">
        <f t="shared" si="3"/>
        <v>5500</v>
      </c>
      <c r="J35" s="117">
        <v>5500</v>
      </c>
      <c r="K35" s="410">
        <f t="shared" si="0"/>
        <v>1</v>
      </c>
    </row>
    <row r="36" spans="1:11" ht="16.5" customHeight="1">
      <c r="A36" s="89"/>
      <c r="B36" s="47" t="s">
        <v>458</v>
      </c>
      <c r="C36" s="10"/>
      <c r="D36" s="10"/>
      <c r="E36" s="116" t="s">
        <v>457</v>
      </c>
      <c r="F36" s="70">
        <v>900892</v>
      </c>
      <c r="G36" s="70">
        <v>0</v>
      </c>
      <c r="H36" s="70">
        <v>0</v>
      </c>
      <c r="I36" s="117">
        <f t="shared" si="3"/>
        <v>900892</v>
      </c>
      <c r="J36" s="117">
        <v>900892</v>
      </c>
      <c r="K36" s="410">
        <f t="shared" si="0"/>
        <v>1</v>
      </c>
    </row>
    <row r="37" spans="1:11" ht="17.25" customHeight="1">
      <c r="A37" s="89"/>
      <c r="B37" s="47" t="s">
        <v>606</v>
      </c>
      <c r="C37" s="10"/>
      <c r="D37" s="10"/>
      <c r="E37" s="116" t="s">
        <v>148</v>
      </c>
      <c r="F37" s="70">
        <v>2689</v>
      </c>
      <c r="G37" s="70"/>
      <c r="H37" s="70"/>
      <c r="I37" s="117">
        <f t="shared" si="3"/>
        <v>2689</v>
      </c>
      <c r="J37" s="117">
        <v>2689</v>
      </c>
      <c r="K37" s="410">
        <f t="shared" si="0"/>
        <v>1</v>
      </c>
    </row>
    <row r="38" spans="1:11" ht="17.25" customHeight="1">
      <c r="A38" s="90"/>
      <c r="B38" s="47" t="s">
        <v>628</v>
      </c>
      <c r="C38" s="10"/>
      <c r="D38" s="10"/>
      <c r="E38" s="116" t="s">
        <v>152</v>
      </c>
      <c r="F38" s="70">
        <v>34985</v>
      </c>
      <c r="G38" s="70">
        <v>0</v>
      </c>
      <c r="H38" s="70"/>
      <c r="I38" s="117">
        <f t="shared" si="3"/>
        <v>34985</v>
      </c>
      <c r="J38" s="117">
        <v>34985</v>
      </c>
      <c r="K38" s="410">
        <f t="shared" si="0"/>
        <v>1</v>
      </c>
    </row>
    <row r="39" spans="1:11" ht="24" customHeight="1">
      <c r="A39" s="45"/>
      <c r="B39" s="47" t="s">
        <v>124</v>
      </c>
      <c r="C39" s="19"/>
      <c r="D39" s="19"/>
      <c r="E39" s="115">
        <v>2110</v>
      </c>
      <c r="F39" s="70">
        <v>62000</v>
      </c>
      <c r="G39" s="70"/>
      <c r="H39" s="70"/>
      <c r="I39" s="117">
        <f t="shared" si="3"/>
        <v>62000</v>
      </c>
      <c r="J39" s="117">
        <v>62000</v>
      </c>
      <c r="K39" s="410">
        <f t="shared" si="0"/>
        <v>1</v>
      </c>
    </row>
    <row r="40" spans="1:11" ht="21.75" customHeight="1">
      <c r="A40" s="88" t="s">
        <v>546</v>
      </c>
      <c r="B40" s="76" t="s">
        <v>77</v>
      </c>
      <c r="C40" s="72">
        <v>710</v>
      </c>
      <c r="D40" s="80"/>
      <c r="E40" s="113"/>
      <c r="F40" s="119">
        <f>F41+F43+F45+F48</f>
        <v>278438</v>
      </c>
      <c r="G40" s="119">
        <f>G41+G43+G45+G48</f>
        <v>0</v>
      </c>
      <c r="H40" s="119">
        <f>H41+H43+H45+H48</f>
        <v>0</v>
      </c>
      <c r="I40" s="119">
        <f>I41+I43+I45+I48</f>
        <v>278438</v>
      </c>
      <c r="J40" s="119">
        <f>J41+J43+J45+J48</f>
        <v>278449</v>
      </c>
      <c r="K40" s="487">
        <f t="shared" si="0"/>
        <v>1.000039506101897</v>
      </c>
    </row>
    <row r="41" spans="1:11" ht="24.75" customHeight="1">
      <c r="A41" s="158" t="s">
        <v>604</v>
      </c>
      <c r="B41" s="188" t="s">
        <v>294</v>
      </c>
      <c r="C41" s="137"/>
      <c r="D41" s="137">
        <v>71013</v>
      </c>
      <c r="E41" s="133"/>
      <c r="F41" s="133">
        <f>F42</f>
        <v>40000</v>
      </c>
      <c r="G41" s="133">
        <f>G42</f>
        <v>0</v>
      </c>
      <c r="H41" s="133">
        <f>H42</f>
        <v>0</v>
      </c>
      <c r="I41" s="133">
        <f>I42</f>
        <v>40000</v>
      </c>
      <c r="J41" s="133">
        <f>J42</f>
        <v>40000</v>
      </c>
      <c r="K41" s="488">
        <f t="shared" si="0"/>
        <v>1</v>
      </c>
    </row>
    <row r="42" spans="1:11" ht="21.75" customHeight="1">
      <c r="A42" s="45"/>
      <c r="B42" s="47" t="s">
        <v>124</v>
      </c>
      <c r="C42" s="19"/>
      <c r="D42" s="19"/>
      <c r="E42" s="115">
        <v>2110</v>
      </c>
      <c r="F42" s="70">
        <v>40000</v>
      </c>
      <c r="G42" s="70"/>
      <c r="H42" s="70"/>
      <c r="I42" s="117">
        <f>F42+G42-H42</f>
        <v>40000</v>
      </c>
      <c r="J42" s="117">
        <v>40000</v>
      </c>
      <c r="K42" s="410">
        <f t="shared" si="0"/>
        <v>1</v>
      </c>
    </row>
    <row r="43" spans="1:11" ht="23.25" customHeight="1">
      <c r="A43" s="158" t="s">
        <v>608</v>
      </c>
      <c r="B43" s="188" t="s">
        <v>296</v>
      </c>
      <c r="C43" s="137"/>
      <c r="D43" s="137">
        <v>71014</v>
      </c>
      <c r="E43" s="133"/>
      <c r="F43" s="133">
        <f>F44</f>
        <v>25000</v>
      </c>
      <c r="G43" s="133">
        <f>G44</f>
        <v>0</v>
      </c>
      <c r="H43" s="133">
        <f>H44</f>
        <v>0</v>
      </c>
      <c r="I43" s="135">
        <f>I44</f>
        <v>25000</v>
      </c>
      <c r="J43" s="135">
        <f>J44</f>
        <v>25000</v>
      </c>
      <c r="K43" s="488">
        <f t="shared" si="0"/>
        <v>1</v>
      </c>
    </row>
    <row r="44" spans="1:11" ht="23.25" customHeight="1">
      <c r="A44" s="45"/>
      <c r="B44" s="47" t="s">
        <v>124</v>
      </c>
      <c r="C44" s="19"/>
      <c r="D44" s="19"/>
      <c r="E44" s="115">
        <v>2110</v>
      </c>
      <c r="F44" s="70">
        <v>25000</v>
      </c>
      <c r="G44" s="70">
        <v>0</v>
      </c>
      <c r="H44" s="70"/>
      <c r="I44" s="117">
        <f>F44+G44-H44</f>
        <v>25000</v>
      </c>
      <c r="J44" s="117">
        <v>25000</v>
      </c>
      <c r="K44" s="410">
        <f t="shared" si="0"/>
        <v>1</v>
      </c>
    </row>
    <row r="45" spans="1:11" ht="17.25" customHeight="1">
      <c r="A45" s="158" t="s">
        <v>71</v>
      </c>
      <c r="B45" s="134" t="s">
        <v>298</v>
      </c>
      <c r="C45" s="137"/>
      <c r="D45" s="137">
        <v>71015</v>
      </c>
      <c r="E45" s="133"/>
      <c r="F45" s="133">
        <f>SUM(F46:F47)</f>
        <v>206438</v>
      </c>
      <c r="G45" s="133">
        <f>G46+G47</f>
        <v>0</v>
      </c>
      <c r="H45" s="133">
        <f>H46+H47</f>
        <v>0</v>
      </c>
      <c r="I45" s="135">
        <f>SUM(I46:I47)</f>
        <v>206438</v>
      </c>
      <c r="J45" s="135">
        <f>SUM(J46:J47)</f>
        <v>206449</v>
      </c>
      <c r="K45" s="488">
        <f t="shared" si="0"/>
        <v>1.000053284763464</v>
      </c>
    </row>
    <row r="46" spans="1:11" ht="15" customHeight="1">
      <c r="A46" s="45"/>
      <c r="B46" s="47" t="s">
        <v>606</v>
      </c>
      <c r="C46" s="155"/>
      <c r="D46" s="155"/>
      <c r="E46" s="156" t="s">
        <v>148</v>
      </c>
      <c r="F46" s="124">
        <v>160</v>
      </c>
      <c r="G46" s="124">
        <v>0</v>
      </c>
      <c r="H46" s="124"/>
      <c r="I46" s="165">
        <f>F46+G46-H46</f>
        <v>160</v>
      </c>
      <c r="J46" s="165">
        <v>171</v>
      </c>
      <c r="K46" s="410">
        <f t="shared" si="0"/>
        <v>1.06875</v>
      </c>
    </row>
    <row r="47" spans="1:11" ht="21" customHeight="1">
      <c r="A47" s="45"/>
      <c r="B47" s="47" t="s">
        <v>124</v>
      </c>
      <c r="C47" s="19"/>
      <c r="D47" s="19"/>
      <c r="E47" s="115">
        <v>2110</v>
      </c>
      <c r="F47" s="70">
        <v>206278</v>
      </c>
      <c r="G47" s="70">
        <v>0</v>
      </c>
      <c r="H47" s="70"/>
      <c r="I47" s="117">
        <f>F47+G47-H47</f>
        <v>206278</v>
      </c>
      <c r="J47" s="117">
        <v>206278</v>
      </c>
      <c r="K47" s="410">
        <f t="shared" si="0"/>
        <v>1</v>
      </c>
    </row>
    <row r="48" spans="1:11" ht="24" customHeight="1">
      <c r="A48" s="158" t="s">
        <v>73</v>
      </c>
      <c r="B48" s="134" t="s">
        <v>708</v>
      </c>
      <c r="C48" s="137"/>
      <c r="D48" s="137">
        <v>71030</v>
      </c>
      <c r="E48" s="138"/>
      <c r="F48" s="133">
        <f>F49</f>
        <v>7000</v>
      </c>
      <c r="G48" s="133">
        <f>G49</f>
        <v>0</v>
      </c>
      <c r="H48" s="133">
        <f>H49</f>
        <v>0</v>
      </c>
      <c r="I48" s="135">
        <f>I49</f>
        <v>7000</v>
      </c>
      <c r="J48" s="135">
        <f>J49</f>
        <v>7000</v>
      </c>
      <c r="K48" s="488">
        <f t="shared" si="0"/>
        <v>1</v>
      </c>
    </row>
    <row r="49" spans="1:11" ht="24.75" customHeight="1">
      <c r="A49" s="45"/>
      <c r="B49" s="47" t="s">
        <v>709</v>
      </c>
      <c r="C49" s="19"/>
      <c r="D49" s="19"/>
      <c r="E49" s="115">
        <v>2440</v>
      </c>
      <c r="F49" s="70">
        <v>7000</v>
      </c>
      <c r="G49" s="70">
        <v>0</v>
      </c>
      <c r="H49" s="70"/>
      <c r="I49" s="165">
        <f>F49+G49-H49</f>
        <v>7000</v>
      </c>
      <c r="J49" s="165">
        <v>7000</v>
      </c>
      <c r="K49" s="410">
        <f t="shared" si="0"/>
        <v>1</v>
      </c>
    </row>
    <row r="50" spans="1:11" ht="21.75" customHeight="1">
      <c r="A50" s="88" t="s">
        <v>569</v>
      </c>
      <c r="B50" s="76" t="s">
        <v>625</v>
      </c>
      <c r="C50" s="72">
        <v>750</v>
      </c>
      <c r="D50" s="80"/>
      <c r="E50" s="127"/>
      <c r="F50" s="119">
        <f>F51+F53+F59</f>
        <v>937536</v>
      </c>
      <c r="G50" s="119">
        <f>G51+G53+G59</f>
        <v>0</v>
      </c>
      <c r="H50" s="119">
        <f>H51+H53+H59</f>
        <v>0</v>
      </c>
      <c r="I50" s="119">
        <f>I51+I53+I59</f>
        <v>937536</v>
      </c>
      <c r="J50" s="119">
        <f>J51+J53+J59</f>
        <v>945760</v>
      </c>
      <c r="K50" s="487">
        <f t="shared" si="0"/>
        <v>1.0087719298245614</v>
      </c>
    </row>
    <row r="51" spans="1:11" ht="15" customHeight="1">
      <c r="A51" s="158" t="s">
        <v>604</v>
      </c>
      <c r="B51" s="134" t="s">
        <v>605</v>
      </c>
      <c r="C51" s="137"/>
      <c r="D51" s="137">
        <v>75011</v>
      </c>
      <c r="E51" s="133"/>
      <c r="F51" s="133">
        <f>F52</f>
        <v>102748</v>
      </c>
      <c r="G51" s="133">
        <f>G52</f>
        <v>0</v>
      </c>
      <c r="H51" s="133">
        <f>H52</f>
        <v>0</v>
      </c>
      <c r="I51" s="135">
        <f>I52</f>
        <v>102748</v>
      </c>
      <c r="J51" s="135">
        <f>J52</f>
        <v>102748</v>
      </c>
      <c r="K51" s="488">
        <f t="shared" si="0"/>
        <v>1</v>
      </c>
    </row>
    <row r="52" spans="1:11" ht="21.75" customHeight="1">
      <c r="A52" s="45"/>
      <c r="B52" s="47" t="s">
        <v>124</v>
      </c>
      <c r="C52" s="19"/>
      <c r="D52" s="19"/>
      <c r="E52" s="115">
        <v>2110</v>
      </c>
      <c r="F52" s="70">
        <v>102748</v>
      </c>
      <c r="G52" s="70"/>
      <c r="H52" s="70"/>
      <c r="I52" s="117">
        <f>F52+G52-H52</f>
        <v>102748</v>
      </c>
      <c r="J52" s="117">
        <v>102748</v>
      </c>
      <c r="K52" s="410">
        <f t="shared" si="0"/>
        <v>1</v>
      </c>
    </row>
    <row r="53" spans="1:11" s="37" customFormat="1" ht="15.75" customHeight="1">
      <c r="A53" s="157" t="s">
        <v>608</v>
      </c>
      <c r="B53" s="130" t="s">
        <v>626</v>
      </c>
      <c r="C53" s="140"/>
      <c r="D53" s="140">
        <v>75020</v>
      </c>
      <c r="E53" s="138"/>
      <c r="F53" s="135">
        <f>SUM(F54:F58)</f>
        <v>821788</v>
      </c>
      <c r="G53" s="135">
        <f>SUM(G54:G58)</f>
        <v>0</v>
      </c>
      <c r="H53" s="135">
        <f>SUM(H54:H58)</f>
        <v>0</v>
      </c>
      <c r="I53" s="135">
        <f>SUM(I54:I58)</f>
        <v>821788</v>
      </c>
      <c r="J53" s="135">
        <f>SUM(J54:J58)</f>
        <v>830012</v>
      </c>
      <c r="K53" s="488">
        <f t="shared" si="0"/>
        <v>1.0100074471761573</v>
      </c>
    </row>
    <row r="54" spans="1:11" ht="15.75" customHeight="1">
      <c r="A54" s="45"/>
      <c r="B54" s="48" t="s">
        <v>627</v>
      </c>
      <c r="C54" s="10"/>
      <c r="D54" s="10"/>
      <c r="E54" s="116" t="s">
        <v>153</v>
      </c>
      <c r="F54" s="70">
        <v>812174</v>
      </c>
      <c r="G54" s="70">
        <v>0</v>
      </c>
      <c r="H54" s="70">
        <v>0</v>
      </c>
      <c r="I54" s="117">
        <f>F54+G54-H54</f>
        <v>812174</v>
      </c>
      <c r="J54" s="117">
        <v>820348</v>
      </c>
      <c r="K54" s="410">
        <f t="shared" si="0"/>
        <v>1.0100643458175218</v>
      </c>
    </row>
    <row r="55" spans="1:11" ht="15.75" customHeight="1">
      <c r="A55" s="45"/>
      <c r="B55" s="48" t="s">
        <v>610</v>
      </c>
      <c r="C55" s="10"/>
      <c r="D55" s="10"/>
      <c r="E55" s="116" t="s">
        <v>149</v>
      </c>
      <c r="F55" s="70">
        <v>3360</v>
      </c>
      <c r="G55" s="70">
        <v>0</v>
      </c>
      <c r="H55" s="70"/>
      <c r="I55" s="117">
        <f>F55+G55-H55</f>
        <v>3360</v>
      </c>
      <c r="J55" s="117">
        <v>3376</v>
      </c>
      <c r="K55" s="410">
        <f t="shared" si="0"/>
        <v>1.0047619047619047</v>
      </c>
    </row>
    <row r="56" spans="1:11" ht="19.5" customHeight="1">
      <c r="A56" s="45"/>
      <c r="B56" s="47" t="s">
        <v>612</v>
      </c>
      <c r="C56" s="10"/>
      <c r="D56" s="10"/>
      <c r="E56" s="116" t="s">
        <v>150</v>
      </c>
      <c r="F56" s="70">
        <v>875</v>
      </c>
      <c r="G56" s="70">
        <v>0</v>
      </c>
      <c r="H56" s="70">
        <v>0</v>
      </c>
      <c r="I56" s="117">
        <f>F56+G56-H56</f>
        <v>875</v>
      </c>
      <c r="J56" s="117">
        <v>875</v>
      </c>
      <c r="K56" s="410">
        <f t="shared" si="0"/>
        <v>1</v>
      </c>
    </row>
    <row r="57" spans="1:11" ht="14.25" customHeight="1">
      <c r="A57" s="45"/>
      <c r="B57" s="48" t="s">
        <v>613</v>
      </c>
      <c r="C57" s="10"/>
      <c r="D57" s="10"/>
      <c r="E57" s="116" t="s">
        <v>151</v>
      </c>
      <c r="F57" s="70">
        <v>1605</v>
      </c>
      <c r="G57" s="70">
        <v>0</v>
      </c>
      <c r="H57" s="70"/>
      <c r="I57" s="117">
        <f>F57+G57-H57</f>
        <v>1605</v>
      </c>
      <c r="J57" s="117">
        <v>1605</v>
      </c>
      <c r="K57" s="410">
        <f t="shared" si="0"/>
        <v>1</v>
      </c>
    </row>
    <row r="58" spans="1:11" ht="15.75" customHeight="1">
      <c r="A58" s="45"/>
      <c r="B58" s="47" t="s">
        <v>628</v>
      </c>
      <c r="C58" s="10"/>
      <c r="D58" s="10"/>
      <c r="E58" s="116" t="s">
        <v>152</v>
      </c>
      <c r="F58" s="70">
        <v>3774</v>
      </c>
      <c r="G58" s="124">
        <v>0</v>
      </c>
      <c r="H58" s="70"/>
      <c r="I58" s="117">
        <f>F58+G58-H58</f>
        <v>3774</v>
      </c>
      <c r="J58" s="117">
        <v>3808</v>
      </c>
      <c r="K58" s="410">
        <f t="shared" si="0"/>
        <v>1.009009009009009</v>
      </c>
    </row>
    <row r="59" spans="1:11" ht="18" customHeight="1">
      <c r="A59" s="158" t="s">
        <v>71</v>
      </c>
      <c r="B59" s="134" t="s">
        <v>312</v>
      </c>
      <c r="C59" s="137"/>
      <c r="D59" s="137">
        <v>75045</v>
      </c>
      <c r="E59" s="133"/>
      <c r="F59" s="133">
        <f>F60</f>
        <v>13000</v>
      </c>
      <c r="G59" s="133">
        <f>G60</f>
        <v>0</v>
      </c>
      <c r="H59" s="133">
        <f>H60</f>
        <v>0</v>
      </c>
      <c r="I59" s="135">
        <f>I60</f>
        <v>13000</v>
      </c>
      <c r="J59" s="135">
        <f>J60</f>
        <v>13000</v>
      </c>
      <c r="K59" s="488">
        <f t="shared" si="0"/>
        <v>1</v>
      </c>
    </row>
    <row r="60" spans="1:11" ht="23.25" customHeight="1">
      <c r="A60" s="45"/>
      <c r="B60" s="47" t="s">
        <v>124</v>
      </c>
      <c r="C60" s="19"/>
      <c r="D60" s="19"/>
      <c r="E60" s="115">
        <v>2110</v>
      </c>
      <c r="F60" s="70">
        <v>13000</v>
      </c>
      <c r="G60" s="70"/>
      <c r="H60" s="70"/>
      <c r="I60" s="117">
        <f>F60+G60-H60</f>
        <v>13000</v>
      </c>
      <c r="J60" s="117">
        <v>13000</v>
      </c>
      <c r="K60" s="410">
        <f t="shared" si="0"/>
        <v>1</v>
      </c>
    </row>
    <row r="61" spans="1:11" ht="50.25" customHeight="1">
      <c r="A61" s="88" t="s">
        <v>570</v>
      </c>
      <c r="B61" s="76" t="s">
        <v>670</v>
      </c>
      <c r="C61" s="72"/>
      <c r="D61" s="72"/>
      <c r="E61" s="127"/>
      <c r="F61" s="114">
        <f aca="true" t="shared" si="4" ref="F61:H62">F62</f>
        <v>12520</v>
      </c>
      <c r="G61" s="114">
        <f t="shared" si="4"/>
        <v>0</v>
      </c>
      <c r="H61" s="114">
        <f t="shared" si="4"/>
        <v>0</v>
      </c>
      <c r="I61" s="119">
        <f>I62</f>
        <v>12520</v>
      </c>
      <c r="J61" s="119">
        <f>J62</f>
        <v>12520</v>
      </c>
      <c r="K61" s="487">
        <f t="shared" si="0"/>
        <v>1</v>
      </c>
    </row>
    <row r="62" spans="1:11" ht="25.5" customHeight="1">
      <c r="A62" s="158"/>
      <c r="B62" s="188" t="s">
        <v>673</v>
      </c>
      <c r="C62" s="137"/>
      <c r="D62" s="137">
        <v>75109</v>
      </c>
      <c r="E62" s="138"/>
      <c r="F62" s="133">
        <f t="shared" si="4"/>
        <v>12520</v>
      </c>
      <c r="G62" s="133">
        <f t="shared" si="4"/>
        <v>0</v>
      </c>
      <c r="H62" s="133">
        <f t="shared" si="4"/>
        <v>0</v>
      </c>
      <c r="I62" s="135">
        <f>I63</f>
        <v>12520</v>
      </c>
      <c r="J62" s="135">
        <f>J63</f>
        <v>12520</v>
      </c>
      <c r="K62" s="488">
        <f t="shared" si="0"/>
        <v>1</v>
      </c>
    </row>
    <row r="63" spans="1:11" ht="22.5" customHeight="1">
      <c r="A63" s="45"/>
      <c r="B63" s="47" t="s">
        <v>124</v>
      </c>
      <c r="C63" s="19"/>
      <c r="D63" s="19"/>
      <c r="E63" s="115">
        <v>2110</v>
      </c>
      <c r="F63" s="70">
        <v>12520</v>
      </c>
      <c r="G63" s="70">
        <v>0</v>
      </c>
      <c r="H63" s="70"/>
      <c r="I63" s="165">
        <f>F63+G63-H63</f>
        <v>12520</v>
      </c>
      <c r="J63" s="165">
        <v>12520</v>
      </c>
      <c r="K63" s="410">
        <f t="shared" si="0"/>
        <v>1</v>
      </c>
    </row>
    <row r="64" spans="1:11" ht="27" customHeight="1">
      <c r="A64" s="88" t="s">
        <v>559</v>
      </c>
      <c r="B64" s="76" t="s">
        <v>65</v>
      </c>
      <c r="C64" s="72">
        <v>754</v>
      </c>
      <c r="D64" s="80"/>
      <c r="E64" s="113"/>
      <c r="F64" s="119">
        <f>F65+F72</f>
        <v>2286430</v>
      </c>
      <c r="G64" s="119">
        <f>G65+G72</f>
        <v>0</v>
      </c>
      <c r="H64" s="119">
        <f>H65+H72</f>
        <v>0</v>
      </c>
      <c r="I64" s="119">
        <f>I65+I72</f>
        <v>2286430</v>
      </c>
      <c r="J64" s="119">
        <f>J65+J72</f>
        <v>2286519</v>
      </c>
      <c r="K64" s="487">
        <f t="shared" si="0"/>
        <v>1.0000389253115118</v>
      </c>
    </row>
    <row r="65" spans="1:11" ht="27.75" customHeight="1">
      <c r="A65" s="158" t="s">
        <v>604</v>
      </c>
      <c r="B65" s="134" t="s">
        <v>510</v>
      </c>
      <c r="C65" s="137"/>
      <c r="D65" s="137">
        <v>75411</v>
      </c>
      <c r="E65" s="133"/>
      <c r="F65" s="133">
        <f>SUM(F66:F71)</f>
        <v>2283430</v>
      </c>
      <c r="G65" s="133">
        <f>SUM(G66:G71)</f>
        <v>0</v>
      </c>
      <c r="H65" s="133">
        <f>SUM(H66:H71)</f>
        <v>0</v>
      </c>
      <c r="I65" s="135">
        <f>SUM(I66:I71)</f>
        <v>2283430</v>
      </c>
      <c r="J65" s="135">
        <f>SUM(J66:J71)</f>
        <v>2283519</v>
      </c>
      <c r="K65" s="488">
        <f t="shared" si="0"/>
        <v>1.0000389764520918</v>
      </c>
    </row>
    <row r="66" spans="1:11" ht="18.75" customHeight="1">
      <c r="A66" s="45"/>
      <c r="B66" s="47" t="s">
        <v>606</v>
      </c>
      <c r="C66" s="155"/>
      <c r="D66" s="155"/>
      <c r="E66" s="129" t="s">
        <v>148</v>
      </c>
      <c r="F66" s="124">
        <v>1430</v>
      </c>
      <c r="G66" s="124">
        <v>0</v>
      </c>
      <c r="H66" s="124"/>
      <c r="I66" s="165">
        <f aca="true" t="shared" si="5" ref="I66:I71">F66+G66-H66</f>
        <v>1430</v>
      </c>
      <c r="J66" s="165">
        <v>1519</v>
      </c>
      <c r="K66" s="410">
        <f t="shared" si="0"/>
        <v>1.0622377622377623</v>
      </c>
    </row>
    <row r="67" spans="1:11" ht="18.75" customHeight="1">
      <c r="A67" s="45"/>
      <c r="B67" s="47" t="s">
        <v>628</v>
      </c>
      <c r="C67" s="155"/>
      <c r="D67" s="155"/>
      <c r="E67" s="129" t="s">
        <v>152</v>
      </c>
      <c r="F67" s="124">
        <v>50000</v>
      </c>
      <c r="G67" s="124">
        <v>0</v>
      </c>
      <c r="H67" s="124"/>
      <c r="I67" s="165">
        <f t="shared" si="5"/>
        <v>50000</v>
      </c>
      <c r="J67" s="165">
        <v>50000</v>
      </c>
      <c r="K67" s="410">
        <f t="shared" si="0"/>
        <v>1</v>
      </c>
    </row>
    <row r="68" spans="1:11" ht="21" customHeight="1">
      <c r="A68" s="45"/>
      <c r="B68" s="47" t="s">
        <v>124</v>
      </c>
      <c r="C68" s="19"/>
      <c r="D68" s="19"/>
      <c r="E68" s="115">
        <v>2110</v>
      </c>
      <c r="F68" s="70">
        <v>2201000</v>
      </c>
      <c r="G68" s="70"/>
      <c r="H68" s="70">
        <v>0</v>
      </c>
      <c r="I68" s="117">
        <f t="shared" si="5"/>
        <v>2201000</v>
      </c>
      <c r="J68" s="117">
        <v>2201000</v>
      </c>
      <c r="K68" s="410">
        <f t="shared" si="0"/>
        <v>1</v>
      </c>
    </row>
    <row r="69" spans="1:11" ht="21.75" customHeight="1">
      <c r="A69" s="90"/>
      <c r="B69" s="47" t="s">
        <v>124</v>
      </c>
      <c r="C69" s="19"/>
      <c r="D69" s="12"/>
      <c r="E69" s="115">
        <v>2310</v>
      </c>
      <c r="F69" s="70">
        <v>1000</v>
      </c>
      <c r="G69" s="70"/>
      <c r="H69" s="70"/>
      <c r="I69" s="117">
        <f t="shared" si="5"/>
        <v>1000</v>
      </c>
      <c r="J69" s="117">
        <v>1000</v>
      </c>
      <c r="K69" s="410">
        <f t="shared" si="0"/>
        <v>1</v>
      </c>
    </row>
    <row r="70" spans="1:11" ht="21.75" customHeight="1">
      <c r="A70" s="90"/>
      <c r="B70" s="47" t="s">
        <v>102</v>
      </c>
      <c r="C70" s="19"/>
      <c r="D70" s="12"/>
      <c r="E70" s="115">
        <v>6610</v>
      </c>
      <c r="F70" s="70">
        <v>10000</v>
      </c>
      <c r="G70" s="70">
        <v>0</v>
      </c>
      <c r="H70" s="70"/>
      <c r="I70" s="117">
        <f t="shared" si="5"/>
        <v>10000</v>
      </c>
      <c r="J70" s="117">
        <v>10000</v>
      </c>
      <c r="K70" s="410">
        <f t="shared" si="0"/>
        <v>1</v>
      </c>
    </row>
    <row r="71" spans="1:11" ht="34.5" customHeight="1">
      <c r="A71" s="90"/>
      <c r="B71" s="47" t="s">
        <v>676</v>
      </c>
      <c r="C71" s="19"/>
      <c r="D71" s="12"/>
      <c r="E71" s="115">
        <v>6630</v>
      </c>
      <c r="F71" s="70">
        <v>20000</v>
      </c>
      <c r="G71" s="70">
        <v>0</v>
      </c>
      <c r="H71" s="70"/>
      <c r="I71" s="117">
        <f t="shared" si="5"/>
        <v>20000</v>
      </c>
      <c r="J71" s="117">
        <v>20000</v>
      </c>
      <c r="K71" s="410">
        <f t="shared" si="0"/>
        <v>1</v>
      </c>
    </row>
    <row r="72" spans="1:11" ht="20.25" customHeight="1">
      <c r="A72" s="158" t="s">
        <v>608</v>
      </c>
      <c r="B72" s="134" t="s">
        <v>403</v>
      </c>
      <c r="C72" s="137"/>
      <c r="D72" s="137">
        <v>75414</v>
      </c>
      <c r="E72" s="133"/>
      <c r="F72" s="133">
        <f>F80</f>
        <v>3000</v>
      </c>
      <c r="G72" s="133">
        <f>G80</f>
        <v>0</v>
      </c>
      <c r="H72" s="133">
        <f>H80</f>
        <v>0</v>
      </c>
      <c r="I72" s="135">
        <f>I80</f>
        <v>3000</v>
      </c>
      <c r="J72" s="135">
        <f>J80</f>
        <v>3000</v>
      </c>
      <c r="K72" s="488">
        <f t="shared" si="0"/>
        <v>1</v>
      </c>
    </row>
    <row r="73" spans="1:11" ht="21.75" customHeight="1" hidden="1">
      <c r="A73" s="90" t="s">
        <v>608</v>
      </c>
      <c r="B73" s="3" t="s">
        <v>315</v>
      </c>
      <c r="C73" s="14"/>
      <c r="D73" s="14" t="s">
        <v>314</v>
      </c>
      <c r="E73" s="126"/>
      <c r="F73" s="70"/>
      <c r="G73" s="70"/>
      <c r="H73" s="70"/>
      <c r="I73" s="117">
        <f aca="true" t="shared" si="6" ref="I73:I80">F73+G73-H73</f>
        <v>0</v>
      </c>
      <c r="J73" s="117"/>
      <c r="K73" s="410" t="e">
        <f t="shared" si="0"/>
        <v>#DIV/0!</v>
      </c>
    </row>
    <row r="74" spans="1:11" ht="0.75" customHeight="1" hidden="1">
      <c r="A74" s="45"/>
      <c r="B74" s="7" t="s">
        <v>121</v>
      </c>
      <c r="C74" s="10"/>
      <c r="D74" s="10"/>
      <c r="E74" s="116" t="s">
        <v>120</v>
      </c>
      <c r="F74" s="70"/>
      <c r="G74" s="70"/>
      <c r="H74" s="70"/>
      <c r="I74" s="117">
        <f t="shared" si="6"/>
        <v>0</v>
      </c>
      <c r="J74" s="117"/>
      <c r="K74" s="410" t="e">
        <f t="shared" si="0"/>
        <v>#DIV/0!</v>
      </c>
    </row>
    <row r="75" spans="1:11" ht="25.5" customHeight="1" hidden="1">
      <c r="A75" s="90" t="s">
        <v>546</v>
      </c>
      <c r="B75" s="3" t="s">
        <v>65</v>
      </c>
      <c r="C75" s="26">
        <v>754</v>
      </c>
      <c r="D75" s="19"/>
      <c r="E75" s="115"/>
      <c r="F75" s="123">
        <f>F76+F78</f>
        <v>0</v>
      </c>
      <c r="G75" s="123"/>
      <c r="H75" s="123"/>
      <c r="I75" s="117">
        <f t="shared" si="6"/>
        <v>0</v>
      </c>
      <c r="J75" s="117"/>
      <c r="K75" s="410" t="e">
        <f t="shared" si="0"/>
        <v>#DIV/0!</v>
      </c>
    </row>
    <row r="76" spans="1:11" ht="21.75" customHeight="1" hidden="1">
      <c r="A76" s="90" t="s">
        <v>604</v>
      </c>
      <c r="B76" s="5" t="s">
        <v>339</v>
      </c>
      <c r="C76" s="26"/>
      <c r="D76" s="26">
        <v>75405</v>
      </c>
      <c r="E76" s="128"/>
      <c r="F76" s="70"/>
      <c r="G76" s="70"/>
      <c r="H76" s="70"/>
      <c r="I76" s="117">
        <f t="shared" si="6"/>
        <v>0</v>
      </c>
      <c r="J76" s="117"/>
      <c r="K76" s="410" t="e">
        <f t="shared" si="0"/>
        <v>#DIV/0!</v>
      </c>
    </row>
    <row r="77" spans="1:11" ht="0.75" customHeight="1" hidden="1">
      <c r="A77" s="45"/>
      <c r="B77" s="7" t="s">
        <v>606</v>
      </c>
      <c r="C77" s="10"/>
      <c r="D77" s="10"/>
      <c r="E77" s="116" t="s">
        <v>607</v>
      </c>
      <c r="F77" s="70"/>
      <c r="G77" s="70"/>
      <c r="H77" s="70"/>
      <c r="I77" s="117">
        <f t="shared" si="6"/>
        <v>0</v>
      </c>
      <c r="J77" s="117"/>
      <c r="K77" s="410" t="e">
        <f t="shared" si="0"/>
        <v>#DIV/0!</v>
      </c>
    </row>
    <row r="78" spans="1:11" ht="24.75" customHeight="1" hidden="1">
      <c r="A78" s="90" t="s">
        <v>604</v>
      </c>
      <c r="B78" s="3" t="s">
        <v>510</v>
      </c>
      <c r="C78" s="14"/>
      <c r="D78" s="14" t="s">
        <v>352</v>
      </c>
      <c r="E78" s="126"/>
      <c r="F78" s="123">
        <f>F79</f>
        <v>0</v>
      </c>
      <c r="G78" s="123"/>
      <c r="H78" s="123"/>
      <c r="I78" s="117">
        <f t="shared" si="6"/>
        <v>0</v>
      </c>
      <c r="J78" s="117"/>
      <c r="K78" s="410" t="e">
        <f aca="true" t="shared" si="7" ref="K78:K143">J78/I78</f>
        <v>#DIV/0!</v>
      </c>
    </row>
    <row r="79" spans="1:11" ht="13.5" customHeight="1" hidden="1">
      <c r="A79" s="45"/>
      <c r="B79" s="7" t="s">
        <v>606</v>
      </c>
      <c r="C79" s="10"/>
      <c r="D79" s="10"/>
      <c r="E79" s="116" t="s">
        <v>148</v>
      </c>
      <c r="F79" s="70">
        <v>0</v>
      </c>
      <c r="G79" s="70"/>
      <c r="H79" s="70"/>
      <c r="I79" s="117">
        <f t="shared" si="6"/>
        <v>0</v>
      </c>
      <c r="J79" s="117"/>
      <c r="K79" s="410" t="e">
        <f t="shared" si="7"/>
        <v>#DIV/0!</v>
      </c>
    </row>
    <row r="80" spans="1:11" ht="24.75" customHeight="1">
      <c r="A80" s="45"/>
      <c r="B80" s="47" t="s">
        <v>124</v>
      </c>
      <c r="C80" s="10"/>
      <c r="D80" s="10"/>
      <c r="E80" s="115">
        <v>2110</v>
      </c>
      <c r="F80" s="70">
        <v>3000</v>
      </c>
      <c r="G80" s="70"/>
      <c r="H80" s="70"/>
      <c r="I80" s="117">
        <f t="shared" si="6"/>
        <v>3000</v>
      </c>
      <c r="J80" s="117">
        <v>3000</v>
      </c>
      <c r="K80" s="410">
        <f t="shared" si="7"/>
        <v>1</v>
      </c>
    </row>
    <row r="81" spans="1:11" ht="35.25" customHeight="1">
      <c r="A81" s="88" t="s">
        <v>600</v>
      </c>
      <c r="B81" s="81" t="s">
        <v>166</v>
      </c>
      <c r="C81" s="77" t="s">
        <v>66</v>
      </c>
      <c r="D81" s="79"/>
      <c r="E81" s="125"/>
      <c r="F81" s="119">
        <f>F82</f>
        <v>2050087</v>
      </c>
      <c r="G81" s="119">
        <f>G82</f>
        <v>0</v>
      </c>
      <c r="H81" s="119">
        <f>H82</f>
        <v>0</v>
      </c>
      <c r="I81" s="119">
        <f>I82</f>
        <v>2050087</v>
      </c>
      <c r="J81" s="119">
        <f>J82</f>
        <v>2127281</v>
      </c>
      <c r="K81" s="487">
        <f t="shared" si="7"/>
        <v>1.0376540117565742</v>
      </c>
    </row>
    <row r="82" spans="1:11" s="37" customFormat="1" ht="26.25" customHeight="1">
      <c r="A82" s="157" t="s">
        <v>604</v>
      </c>
      <c r="B82" s="187" t="s">
        <v>164</v>
      </c>
      <c r="C82" s="131"/>
      <c r="D82" s="131" t="s">
        <v>67</v>
      </c>
      <c r="E82" s="132"/>
      <c r="F82" s="135">
        <f>SUM(F83:F84)</f>
        <v>2050087</v>
      </c>
      <c r="G82" s="135">
        <f>SUM(G83:G84)</f>
        <v>0</v>
      </c>
      <c r="H82" s="135">
        <f>SUM(H83:H84)</f>
        <v>0</v>
      </c>
      <c r="I82" s="135">
        <f>SUM(I83:I84)</f>
        <v>2050087</v>
      </c>
      <c r="J82" s="135">
        <f>SUM(J83:J84)</f>
        <v>2127281</v>
      </c>
      <c r="K82" s="488">
        <f t="shared" si="7"/>
        <v>1.0376540117565742</v>
      </c>
    </row>
    <row r="83" spans="1:11" ht="19.5" customHeight="1">
      <c r="A83" s="45"/>
      <c r="B83" s="47" t="s">
        <v>165</v>
      </c>
      <c r="C83" s="10"/>
      <c r="D83" s="10"/>
      <c r="E83" s="116" t="s">
        <v>154</v>
      </c>
      <c r="F83" s="70">
        <v>1971187</v>
      </c>
      <c r="G83" s="70">
        <v>0</v>
      </c>
      <c r="H83" s="70"/>
      <c r="I83" s="117">
        <f>F83+G83-H83</f>
        <v>1971187</v>
      </c>
      <c r="J83" s="117">
        <v>2039944</v>
      </c>
      <c r="K83" s="410">
        <f t="shared" si="7"/>
        <v>1.034881013318371</v>
      </c>
    </row>
    <row r="84" spans="1:11" ht="19.5" customHeight="1">
      <c r="A84" s="45"/>
      <c r="B84" s="47" t="s">
        <v>275</v>
      </c>
      <c r="C84" s="10"/>
      <c r="D84" s="10"/>
      <c r="E84" s="116" t="s">
        <v>155</v>
      </c>
      <c r="F84" s="70">
        <v>78900</v>
      </c>
      <c r="G84" s="70"/>
      <c r="H84" s="70">
        <v>0</v>
      </c>
      <c r="I84" s="117">
        <f>F84+G84-H84</f>
        <v>78900</v>
      </c>
      <c r="J84" s="117">
        <v>87337</v>
      </c>
      <c r="K84" s="410">
        <f t="shared" si="7"/>
        <v>1.1069328263624842</v>
      </c>
    </row>
    <row r="85" spans="1:11" ht="21" customHeight="1">
      <c r="A85" s="88" t="s">
        <v>594</v>
      </c>
      <c r="B85" s="78" t="s">
        <v>68</v>
      </c>
      <c r="C85" s="72">
        <v>758</v>
      </c>
      <c r="D85" s="80"/>
      <c r="E85" s="113"/>
      <c r="F85" s="119">
        <f>F86+F88+F91+F94+F96</f>
        <v>16935092</v>
      </c>
      <c r="G85" s="119">
        <f>G86+G88+G91+G94+G96</f>
        <v>0</v>
      </c>
      <c r="H85" s="119">
        <f>H86+H88+H91+H94+H96</f>
        <v>0</v>
      </c>
      <c r="I85" s="119">
        <f>I86+I88+I91+I94+I96</f>
        <v>16935092</v>
      </c>
      <c r="J85" s="119">
        <f>J86+J88+J91+J94+J96</f>
        <v>16936140</v>
      </c>
      <c r="K85" s="487">
        <f t="shared" si="7"/>
        <v>1.0000618833366834</v>
      </c>
    </row>
    <row r="86" spans="1:11" s="96" customFormat="1" ht="22.5" customHeight="1">
      <c r="A86" s="157" t="s">
        <v>604</v>
      </c>
      <c r="B86" s="186" t="s">
        <v>677</v>
      </c>
      <c r="C86" s="140"/>
      <c r="D86" s="140">
        <v>75801</v>
      </c>
      <c r="E86" s="138"/>
      <c r="F86" s="135">
        <f>F87</f>
        <v>13338738</v>
      </c>
      <c r="G86" s="135">
        <f>G87</f>
        <v>0</v>
      </c>
      <c r="H86" s="135">
        <f>H87</f>
        <v>0</v>
      </c>
      <c r="I86" s="135">
        <f>I87</f>
        <v>13338738</v>
      </c>
      <c r="J86" s="135">
        <f>J87</f>
        <v>13338738</v>
      </c>
      <c r="K86" s="488">
        <f t="shared" si="7"/>
        <v>1</v>
      </c>
    </row>
    <row r="87" spans="1:11" ht="21.75" customHeight="1">
      <c r="A87" s="45"/>
      <c r="B87" s="47" t="s">
        <v>554</v>
      </c>
      <c r="C87" s="19"/>
      <c r="D87" s="19"/>
      <c r="E87" s="116" t="s">
        <v>157</v>
      </c>
      <c r="F87" s="70">
        <v>13338738</v>
      </c>
      <c r="G87" s="70">
        <v>0</v>
      </c>
      <c r="H87" s="70"/>
      <c r="I87" s="117">
        <f>F87+G87-H87</f>
        <v>13338738</v>
      </c>
      <c r="J87" s="117">
        <v>13338738</v>
      </c>
      <c r="K87" s="410">
        <f t="shared" si="7"/>
        <v>1</v>
      </c>
    </row>
    <row r="88" spans="1:11" ht="24" customHeight="1">
      <c r="A88" s="158" t="s">
        <v>608</v>
      </c>
      <c r="B88" s="186" t="s">
        <v>329</v>
      </c>
      <c r="C88" s="137"/>
      <c r="D88" s="137">
        <v>75802</v>
      </c>
      <c r="E88" s="132"/>
      <c r="F88" s="133">
        <f>SUM(F89:F90)</f>
        <v>496584</v>
      </c>
      <c r="G88" s="133">
        <f>SUM(G89:G90)</f>
        <v>0</v>
      </c>
      <c r="H88" s="133">
        <f>SUM(H89:H90)</f>
        <v>0</v>
      </c>
      <c r="I88" s="135">
        <f>SUM(I89:I90)</f>
        <v>496584</v>
      </c>
      <c r="J88" s="135">
        <f>SUM(J89:J90)</f>
        <v>496584</v>
      </c>
      <c r="K88" s="488">
        <f t="shared" si="7"/>
        <v>1</v>
      </c>
    </row>
    <row r="89" spans="1:11" ht="24" customHeight="1">
      <c r="A89" s="190"/>
      <c r="B89" s="108" t="s">
        <v>706</v>
      </c>
      <c r="C89" s="155"/>
      <c r="D89" s="155"/>
      <c r="E89" s="129" t="s">
        <v>705</v>
      </c>
      <c r="F89" s="124">
        <v>296584</v>
      </c>
      <c r="G89" s="124">
        <v>0</v>
      </c>
      <c r="H89" s="124"/>
      <c r="I89" s="165">
        <f>F89+G89-H89</f>
        <v>296584</v>
      </c>
      <c r="J89" s="165">
        <v>296584</v>
      </c>
      <c r="K89" s="410">
        <f t="shared" si="7"/>
        <v>1</v>
      </c>
    </row>
    <row r="90" spans="1:11" ht="25.5" customHeight="1">
      <c r="A90" s="45"/>
      <c r="B90" s="47" t="s">
        <v>331</v>
      </c>
      <c r="C90" s="19"/>
      <c r="D90" s="19"/>
      <c r="E90" s="116" t="s">
        <v>330</v>
      </c>
      <c r="F90" s="70">
        <v>200000</v>
      </c>
      <c r="G90" s="70">
        <v>0</v>
      </c>
      <c r="H90" s="70"/>
      <c r="I90" s="117">
        <f>F90+G90-H90</f>
        <v>200000</v>
      </c>
      <c r="J90" s="117">
        <v>200000</v>
      </c>
      <c r="K90" s="410">
        <f t="shared" si="7"/>
        <v>1</v>
      </c>
    </row>
    <row r="91" spans="1:11" s="96" customFormat="1" ht="26.25" customHeight="1">
      <c r="A91" s="157" t="s">
        <v>71</v>
      </c>
      <c r="B91" s="134" t="s">
        <v>118</v>
      </c>
      <c r="C91" s="140"/>
      <c r="D91" s="140">
        <v>75803</v>
      </c>
      <c r="E91" s="132"/>
      <c r="F91" s="133">
        <f>SUM(F92:F93)</f>
        <v>1619480</v>
      </c>
      <c r="G91" s="133">
        <f>SUM(G92:G93)</f>
        <v>0</v>
      </c>
      <c r="H91" s="133">
        <f>SUM(H92:H93)</f>
        <v>0</v>
      </c>
      <c r="I91" s="135">
        <f>SUM(I92:I93)</f>
        <v>1619480</v>
      </c>
      <c r="J91" s="135">
        <f>SUM(J92:J93)</f>
        <v>1619480</v>
      </c>
      <c r="K91" s="488">
        <f t="shared" si="7"/>
        <v>1</v>
      </c>
    </row>
    <row r="92" spans="1:11" ht="19.5" customHeight="1">
      <c r="A92" s="31"/>
      <c r="B92" s="47" t="s">
        <v>555</v>
      </c>
      <c r="C92" s="19"/>
      <c r="D92" s="19"/>
      <c r="E92" s="116" t="s">
        <v>157</v>
      </c>
      <c r="F92" s="70">
        <v>1314250</v>
      </c>
      <c r="G92" s="70"/>
      <c r="H92" s="70"/>
      <c r="I92" s="117">
        <f>F92+G92-H92</f>
        <v>1314250</v>
      </c>
      <c r="J92" s="117">
        <v>1314250</v>
      </c>
      <c r="K92" s="410">
        <f t="shared" si="7"/>
        <v>1</v>
      </c>
    </row>
    <row r="93" spans="1:12" ht="21.75" customHeight="1">
      <c r="A93" s="31"/>
      <c r="B93" s="47" t="s">
        <v>504</v>
      </c>
      <c r="C93" s="19"/>
      <c r="D93" s="19"/>
      <c r="E93" s="116" t="s">
        <v>157</v>
      </c>
      <c r="F93" s="70">
        <v>305230</v>
      </c>
      <c r="G93" s="70"/>
      <c r="H93" s="70"/>
      <c r="I93" s="117">
        <f>F93+G93-H93</f>
        <v>305230</v>
      </c>
      <c r="J93" s="117">
        <v>305230</v>
      </c>
      <c r="K93" s="410">
        <f t="shared" si="7"/>
        <v>1</v>
      </c>
      <c r="L93" s="60"/>
    </row>
    <row r="94" spans="1:12" s="37" customFormat="1" ht="20.25" customHeight="1">
      <c r="A94" s="157" t="s">
        <v>73</v>
      </c>
      <c r="B94" s="186" t="s">
        <v>69</v>
      </c>
      <c r="C94" s="140"/>
      <c r="D94" s="140">
        <v>75814</v>
      </c>
      <c r="E94" s="132"/>
      <c r="F94" s="135">
        <f>F95</f>
        <v>28000</v>
      </c>
      <c r="G94" s="135">
        <f>G95</f>
        <v>0</v>
      </c>
      <c r="H94" s="135">
        <f>H95</f>
        <v>0</v>
      </c>
      <c r="I94" s="135">
        <f>I95</f>
        <v>28000</v>
      </c>
      <c r="J94" s="135">
        <f>J95</f>
        <v>29048</v>
      </c>
      <c r="K94" s="488">
        <f t="shared" si="7"/>
        <v>1.0374285714285714</v>
      </c>
      <c r="L94" s="143"/>
    </row>
    <row r="95" spans="1:11" s="22" customFormat="1" ht="18.75" customHeight="1">
      <c r="A95" s="45"/>
      <c r="B95" s="47" t="s">
        <v>606</v>
      </c>
      <c r="C95" s="19"/>
      <c r="D95" s="19"/>
      <c r="E95" s="116" t="s">
        <v>148</v>
      </c>
      <c r="F95" s="70">
        <v>28000</v>
      </c>
      <c r="G95" s="70">
        <v>0</v>
      </c>
      <c r="H95" s="70">
        <v>0</v>
      </c>
      <c r="I95" s="117">
        <f>F95+G95-H95</f>
        <v>28000</v>
      </c>
      <c r="J95" s="117">
        <v>29048</v>
      </c>
      <c r="K95" s="410">
        <f t="shared" si="7"/>
        <v>1.0374285714285714</v>
      </c>
    </row>
    <row r="96" spans="1:11" s="219" customFormat="1" ht="25.5" customHeight="1">
      <c r="A96" s="157" t="s">
        <v>328</v>
      </c>
      <c r="B96" s="186" t="s">
        <v>221</v>
      </c>
      <c r="C96" s="140"/>
      <c r="D96" s="140">
        <v>75832</v>
      </c>
      <c r="E96" s="132"/>
      <c r="F96" s="133">
        <f>F97</f>
        <v>1452290</v>
      </c>
      <c r="G96" s="133">
        <f>G97</f>
        <v>0</v>
      </c>
      <c r="H96" s="133">
        <f>H97</f>
        <v>0</v>
      </c>
      <c r="I96" s="135">
        <f>I97</f>
        <v>1452290</v>
      </c>
      <c r="J96" s="135">
        <f>J97</f>
        <v>1452290</v>
      </c>
      <c r="K96" s="488">
        <f t="shared" si="7"/>
        <v>1</v>
      </c>
    </row>
    <row r="97" spans="1:11" s="39" customFormat="1" ht="20.25" customHeight="1">
      <c r="A97" s="90"/>
      <c r="B97" s="47" t="s">
        <v>556</v>
      </c>
      <c r="C97" s="26"/>
      <c r="D97" s="26"/>
      <c r="E97" s="116" t="s">
        <v>157</v>
      </c>
      <c r="F97" s="70">
        <v>1452290</v>
      </c>
      <c r="G97" s="70"/>
      <c r="H97" s="70">
        <v>0</v>
      </c>
      <c r="I97" s="117">
        <f>F97+G97-H97</f>
        <v>1452290</v>
      </c>
      <c r="J97" s="117">
        <v>1452290</v>
      </c>
      <c r="K97" s="410">
        <f t="shared" si="7"/>
        <v>1</v>
      </c>
    </row>
    <row r="98" spans="1:11" s="22" customFormat="1" ht="23.25" customHeight="1">
      <c r="A98" s="88" t="s">
        <v>196</v>
      </c>
      <c r="B98" s="78" t="s">
        <v>70</v>
      </c>
      <c r="C98" s="77" t="s">
        <v>369</v>
      </c>
      <c r="D98" s="79"/>
      <c r="E98" s="125"/>
      <c r="F98" s="119">
        <f>F99+F104+F110+F112</f>
        <v>452683</v>
      </c>
      <c r="G98" s="119">
        <f>G99+G104+G110+G112</f>
        <v>0</v>
      </c>
      <c r="H98" s="119">
        <f>H99+H104+H110+H112</f>
        <v>0</v>
      </c>
      <c r="I98" s="119">
        <f>I99+I104+I110+I112</f>
        <v>452683</v>
      </c>
      <c r="J98" s="119">
        <f>J99+J104+J110+J112</f>
        <v>456854</v>
      </c>
      <c r="K98" s="487">
        <f t="shared" si="7"/>
        <v>1.009213953252055</v>
      </c>
    </row>
    <row r="99" spans="1:12" s="37" customFormat="1" ht="18.75" customHeight="1">
      <c r="A99" s="157" t="s">
        <v>604</v>
      </c>
      <c r="B99" s="130" t="s">
        <v>386</v>
      </c>
      <c r="C99" s="131"/>
      <c r="D99" s="131" t="s">
        <v>385</v>
      </c>
      <c r="E99" s="132"/>
      <c r="F99" s="133">
        <f>SUM(F100:F103)</f>
        <v>19920</v>
      </c>
      <c r="G99" s="133">
        <f>SUM(G100:G103)</f>
        <v>0</v>
      </c>
      <c r="H99" s="133">
        <f>SUM(H100:H103)</f>
        <v>0</v>
      </c>
      <c r="I99" s="135">
        <f>SUM(I100:I103)</f>
        <v>19920</v>
      </c>
      <c r="J99" s="135">
        <f>SUM(J100:J103)</f>
        <v>19986</v>
      </c>
      <c r="K99" s="488">
        <f t="shared" si="7"/>
        <v>1.003313253012048</v>
      </c>
      <c r="L99" s="143"/>
    </row>
    <row r="100" spans="1:11" ht="18" customHeight="1">
      <c r="A100" s="45"/>
      <c r="B100" s="48" t="s">
        <v>610</v>
      </c>
      <c r="C100" s="10"/>
      <c r="D100" s="10"/>
      <c r="E100" s="116" t="s">
        <v>149</v>
      </c>
      <c r="F100" s="70">
        <v>240</v>
      </c>
      <c r="G100" s="70">
        <v>0</v>
      </c>
      <c r="H100" s="70"/>
      <c r="I100" s="117">
        <f>F100+G100-H100</f>
        <v>240</v>
      </c>
      <c r="J100" s="117">
        <v>237</v>
      </c>
      <c r="K100" s="410">
        <f t="shared" si="7"/>
        <v>0.9875</v>
      </c>
    </row>
    <row r="101" spans="1:11" ht="21.75" customHeight="1">
      <c r="A101" s="45"/>
      <c r="B101" s="47" t="s">
        <v>191</v>
      </c>
      <c r="C101" s="10"/>
      <c r="D101" s="10"/>
      <c r="E101" s="116" t="s">
        <v>150</v>
      </c>
      <c r="F101" s="70">
        <v>19000</v>
      </c>
      <c r="G101" s="70">
        <v>0</v>
      </c>
      <c r="H101" s="70"/>
      <c r="I101" s="117">
        <f>F101+G101-H101</f>
        <v>19000</v>
      </c>
      <c r="J101" s="117">
        <v>19046</v>
      </c>
      <c r="K101" s="410">
        <f t="shared" si="7"/>
        <v>1.0024210526315789</v>
      </c>
    </row>
    <row r="102" spans="1:11" ht="18.75" customHeight="1">
      <c r="A102" s="45"/>
      <c r="B102" s="47" t="s">
        <v>613</v>
      </c>
      <c r="C102" s="10"/>
      <c r="D102" s="10"/>
      <c r="E102" s="116" t="s">
        <v>151</v>
      </c>
      <c r="F102" s="70">
        <v>60</v>
      </c>
      <c r="G102" s="70">
        <v>0</v>
      </c>
      <c r="H102" s="70"/>
      <c r="I102" s="117">
        <f>F102+G102-H102</f>
        <v>60</v>
      </c>
      <c r="J102" s="117">
        <v>60</v>
      </c>
      <c r="K102" s="410">
        <f t="shared" si="7"/>
        <v>1</v>
      </c>
    </row>
    <row r="103" spans="1:11" ht="18.75" customHeight="1">
      <c r="A103" s="45"/>
      <c r="B103" s="47" t="s">
        <v>606</v>
      </c>
      <c r="C103" s="10"/>
      <c r="D103" s="10"/>
      <c r="E103" s="116" t="s">
        <v>148</v>
      </c>
      <c r="F103" s="70">
        <v>620</v>
      </c>
      <c r="G103" s="70">
        <v>0</v>
      </c>
      <c r="H103" s="70"/>
      <c r="I103" s="117">
        <f>F103+G103-H103</f>
        <v>620</v>
      </c>
      <c r="J103" s="117">
        <v>643</v>
      </c>
      <c r="K103" s="410">
        <f t="shared" si="7"/>
        <v>1.0370967741935484</v>
      </c>
    </row>
    <row r="104" spans="1:11" s="37" customFormat="1" ht="21" customHeight="1">
      <c r="A104" s="157" t="s">
        <v>608</v>
      </c>
      <c r="B104" s="134" t="s">
        <v>394</v>
      </c>
      <c r="C104" s="131"/>
      <c r="D104" s="131" t="s">
        <v>393</v>
      </c>
      <c r="E104" s="132"/>
      <c r="F104" s="135">
        <f>SUM(F105:F109)</f>
        <v>142163</v>
      </c>
      <c r="G104" s="135">
        <f>SUM(G105:G109)</f>
        <v>0</v>
      </c>
      <c r="H104" s="135">
        <f>SUM(H105:H109)</f>
        <v>0</v>
      </c>
      <c r="I104" s="135">
        <f>SUM(I105:I109)</f>
        <v>142163</v>
      </c>
      <c r="J104" s="135">
        <f>SUM(J105:J109)</f>
        <v>146268</v>
      </c>
      <c r="K104" s="488">
        <f t="shared" si="7"/>
        <v>1.0288753051075175</v>
      </c>
    </row>
    <row r="105" spans="1:11" ht="23.25" customHeight="1">
      <c r="A105" s="45"/>
      <c r="B105" s="47" t="s">
        <v>191</v>
      </c>
      <c r="C105" s="10"/>
      <c r="D105" s="10"/>
      <c r="E105" s="116" t="s">
        <v>150</v>
      </c>
      <c r="F105" s="70">
        <v>65700</v>
      </c>
      <c r="G105" s="70"/>
      <c r="H105" s="70">
        <v>0</v>
      </c>
      <c r="I105" s="117">
        <f>F105+G105-H105</f>
        <v>65700</v>
      </c>
      <c r="J105" s="117">
        <v>71047</v>
      </c>
      <c r="K105" s="410">
        <f t="shared" si="7"/>
        <v>1.0813850837138508</v>
      </c>
    </row>
    <row r="106" spans="1:11" ht="19.5" customHeight="1">
      <c r="A106" s="45"/>
      <c r="B106" s="47" t="s">
        <v>613</v>
      </c>
      <c r="C106" s="10"/>
      <c r="D106" s="10"/>
      <c r="E106" s="116" t="s">
        <v>151</v>
      </c>
      <c r="F106" s="70">
        <v>56998</v>
      </c>
      <c r="G106" s="70">
        <v>0</v>
      </c>
      <c r="H106" s="70">
        <v>0</v>
      </c>
      <c r="I106" s="117">
        <f>F106+G106-H106</f>
        <v>56998</v>
      </c>
      <c r="J106" s="117">
        <v>57465</v>
      </c>
      <c r="K106" s="410">
        <f t="shared" si="7"/>
        <v>1.0081932699392961</v>
      </c>
    </row>
    <row r="107" spans="1:11" ht="18.75" customHeight="1">
      <c r="A107" s="45"/>
      <c r="B107" s="47" t="s">
        <v>458</v>
      </c>
      <c r="C107" s="10"/>
      <c r="D107" s="10"/>
      <c r="E107" s="116" t="s">
        <v>457</v>
      </c>
      <c r="F107" s="70">
        <v>3383</v>
      </c>
      <c r="G107" s="70">
        <v>0</v>
      </c>
      <c r="H107" s="70"/>
      <c r="I107" s="117">
        <f>F107+G107-H107</f>
        <v>3383</v>
      </c>
      <c r="J107" s="117">
        <v>3383</v>
      </c>
      <c r="K107" s="410">
        <f t="shared" si="7"/>
        <v>1</v>
      </c>
    </row>
    <row r="108" spans="1:11" ht="19.5" customHeight="1">
      <c r="A108" s="45"/>
      <c r="B108" s="47" t="s">
        <v>606</v>
      </c>
      <c r="C108" s="10"/>
      <c r="D108" s="10"/>
      <c r="E108" s="116" t="s">
        <v>148</v>
      </c>
      <c r="F108" s="70">
        <v>620</v>
      </c>
      <c r="G108" s="70">
        <v>0</v>
      </c>
      <c r="H108" s="70">
        <v>0</v>
      </c>
      <c r="I108" s="117">
        <f>F108+G108-H108</f>
        <v>620</v>
      </c>
      <c r="J108" s="117">
        <v>666</v>
      </c>
      <c r="K108" s="410">
        <f t="shared" si="7"/>
        <v>1.0741935483870968</v>
      </c>
    </row>
    <row r="109" spans="1:11" ht="22.5" customHeight="1">
      <c r="A109" s="45"/>
      <c r="B109" s="47" t="s">
        <v>628</v>
      </c>
      <c r="C109" s="10"/>
      <c r="D109" s="10"/>
      <c r="E109" s="116" t="s">
        <v>152</v>
      </c>
      <c r="F109" s="70">
        <v>15462</v>
      </c>
      <c r="G109" s="70">
        <v>0</v>
      </c>
      <c r="H109" s="70"/>
      <c r="I109" s="117">
        <f>F109+G109-H109</f>
        <v>15462</v>
      </c>
      <c r="J109" s="117">
        <v>13707</v>
      </c>
      <c r="K109" s="410">
        <f t="shared" si="7"/>
        <v>0.8864959254947613</v>
      </c>
    </row>
    <row r="110" spans="1:11" ht="24" customHeight="1">
      <c r="A110" s="158" t="s">
        <v>71</v>
      </c>
      <c r="B110" s="134" t="s">
        <v>198</v>
      </c>
      <c r="C110" s="136"/>
      <c r="D110" s="136" t="s">
        <v>199</v>
      </c>
      <c r="E110" s="132"/>
      <c r="F110" s="133">
        <f>F111</f>
        <v>290000</v>
      </c>
      <c r="G110" s="133">
        <f>G111</f>
        <v>0</v>
      </c>
      <c r="H110" s="133">
        <f>H111</f>
        <v>0</v>
      </c>
      <c r="I110" s="135">
        <f>I111</f>
        <v>290000</v>
      </c>
      <c r="J110" s="135">
        <f>J111</f>
        <v>290000</v>
      </c>
      <c r="K110" s="488">
        <f t="shared" si="7"/>
        <v>1</v>
      </c>
    </row>
    <row r="111" spans="1:11" ht="33" customHeight="1">
      <c r="A111" s="45"/>
      <c r="B111" s="47" t="s">
        <v>707</v>
      </c>
      <c r="C111" s="10"/>
      <c r="D111" s="10"/>
      <c r="E111" s="116" t="s">
        <v>197</v>
      </c>
      <c r="F111" s="70">
        <v>290000</v>
      </c>
      <c r="G111" s="70">
        <v>0</v>
      </c>
      <c r="H111" s="70"/>
      <c r="I111" s="117">
        <f>F111+G111-H111</f>
        <v>290000</v>
      </c>
      <c r="J111" s="117">
        <v>290000</v>
      </c>
      <c r="K111" s="410">
        <f t="shared" si="7"/>
        <v>1</v>
      </c>
    </row>
    <row r="112" spans="1:11" ht="25.5" customHeight="1">
      <c r="A112" s="158" t="s">
        <v>73</v>
      </c>
      <c r="B112" s="134" t="s">
        <v>315</v>
      </c>
      <c r="C112" s="136"/>
      <c r="D112" s="136" t="s">
        <v>407</v>
      </c>
      <c r="E112" s="132"/>
      <c r="F112" s="133">
        <f>F113</f>
        <v>600</v>
      </c>
      <c r="G112" s="133">
        <f>G113</f>
        <v>0</v>
      </c>
      <c r="H112" s="133">
        <f>H113</f>
        <v>0</v>
      </c>
      <c r="I112" s="135">
        <f>I113</f>
        <v>600</v>
      </c>
      <c r="J112" s="135">
        <f>J113</f>
        <v>600</v>
      </c>
      <c r="K112" s="488">
        <f t="shared" si="7"/>
        <v>1</v>
      </c>
    </row>
    <row r="113" spans="1:11" ht="27" customHeight="1">
      <c r="A113" s="45"/>
      <c r="B113" s="47" t="s">
        <v>233</v>
      </c>
      <c r="C113" s="10"/>
      <c r="D113" s="10"/>
      <c r="E113" s="116" t="s">
        <v>323</v>
      </c>
      <c r="F113" s="70">
        <v>600</v>
      </c>
      <c r="G113" s="70">
        <v>0</v>
      </c>
      <c r="H113" s="70">
        <v>0</v>
      </c>
      <c r="I113" s="117">
        <f>F113+G113-H113</f>
        <v>600</v>
      </c>
      <c r="J113" s="117">
        <v>600</v>
      </c>
      <c r="K113" s="410">
        <f t="shared" si="7"/>
        <v>1</v>
      </c>
    </row>
    <row r="114" spans="1:11" ht="26.25" customHeight="1">
      <c r="A114" s="88" t="s">
        <v>595</v>
      </c>
      <c r="B114" s="76" t="s">
        <v>551</v>
      </c>
      <c r="C114" s="72">
        <v>803</v>
      </c>
      <c r="D114" s="83"/>
      <c r="E114" s="127"/>
      <c r="F114" s="114">
        <f>F115</f>
        <v>247768</v>
      </c>
      <c r="G114" s="114">
        <f>G115</f>
        <v>0</v>
      </c>
      <c r="H114" s="114">
        <f>H115</f>
        <v>0</v>
      </c>
      <c r="I114" s="119">
        <f>I115</f>
        <v>247768</v>
      </c>
      <c r="J114" s="119">
        <f>J115</f>
        <v>247886</v>
      </c>
      <c r="K114" s="487">
        <f t="shared" si="7"/>
        <v>1.0004762519776564</v>
      </c>
    </row>
    <row r="115" spans="1:11" s="96" customFormat="1" ht="24" customHeight="1">
      <c r="A115" s="157" t="s">
        <v>604</v>
      </c>
      <c r="B115" s="188" t="s">
        <v>466</v>
      </c>
      <c r="C115" s="140"/>
      <c r="D115" s="140">
        <v>80309</v>
      </c>
      <c r="E115" s="138"/>
      <c r="F115" s="133">
        <f>SUM(F116:F119)</f>
        <v>247768</v>
      </c>
      <c r="G115" s="133">
        <f>G116+G118+G119</f>
        <v>0</v>
      </c>
      <c r="H115" s="133">
        <f>H116+H118+H119</f>
        <v>0</v>
      </c>
      <c r="I115" s="135">
        <f>SUM(I116:I119)</f>
        <v>247768</v>
      </c>
      <c r="J115" s="135">
        <f>SUM(J116:J119)</f>
        <v>247886</v>
      </c>
      <c r="K115" s="488">
        <f t="shared" si="7"/>
        <v>1.0004762519776564</v>
      </c>
    </row>
    <row r="116" spans="1:11" s="96" customFormat="1" ht="25.5" customHeight="1">
      <c r="A116" s="94"/>
      <c r="B116" s="108" t="s">
        <v>606</v>
      </c>
      <c r="C116" s="95"/>
      <c r="D116" s="95"/>
      <c r="E116" s="129" t="s">
        <v>148</v>
      </c>
      <c r="F116" s="124">
        <v>25</v>
      </c>
      <c r="G116" s="124">
        <v>0</v>
      </c>
      <c r="H116" s="124">
        <v>0</v>
      </c>
      <c r="I116" s="117">
        <f>F116+G116-H116</f>
        <v>25</v>
      </c>
      <c r="J116" s="117">
        <v>92</v>
      </c>
      <c r="K116" s="410">
        <f t="shared" si="7"/>
        <v>3.68</v>
      </c>
    </row>
    <row r="117" spans="1:11" s="96" customFormat="1" ht="25.5" customHeight="1">
      <c r="A117" s="94"/>
      <c r="B117" s="108" t="s">
        <v>606</v>
      </c>
      <c r="C117" s="95"/>
      <c r="D117" s="95"/>
      <c r="E117" s="129" t="s">
        <v>148</v>
      </c>
      <c r="F117" s="124"/>
      <c r="G117" s="124"/>
      <c r="H117" s="124"/>
      <c r="I117" s="117">
        <v>0</v>
      </c>
      <c r="J117" s="117">
        <v>51</v>
      </c>
      <c r="K117" s="410">
        <v>0</v>
      </c>
    </row>
    <row r="118" spans="1:11" ht="47.25" customHeight="1">
      <c r="A118" s="89"/>
      <c r="B118" s="47" t="s">
        <v>105</v>
      </c>
      <c r="C118" s="12"/>
      <c r="D118" s="12"/>
      <c r="E118" s="115">
        <v>2888</v>
      </c>
      <c r="F118" s="70">
        <v>177056</v>
      </c>
      <c r="G118" s="70"/>
      <c r="H118" s="70">
        <v>0</v>
      </c>
      <c r="I118" s="117">
        <f>F118+G118-H118</f>
        <v>177056</v>
      </c>
      <c r="J118" s="117">
        <v>185807</v>
      </c>
      <c r="K118" s="410">
        <f t="shared" si="7"/>
        <v>1.0494250406651002</v>
      </c>
    </row>
    <row r="119" spans="1:11" ht="44.25" customHeight="1">
      <c r="A119" s="89"/>
      <c r="B119" s="47" t="s">
        <v>105</v>
      </c>
      <c r="C119" s="12"/>
      <c r="D119" s="12"/>
      <c r="E119" s="115">
        <v>2889</v>
      </c>
      <c r="F119" s="70">
        <v>70687</v>
      </c>
      <c r="G119" s="70"/>
      <c r="H119" s="70">
        <v>0</v>
      </c>
      <c r="I119" s="117">
        <f>F119+G119-H119</f>
        <v>70687</v>
      </c>
      <c r="J119" s="117">
        <v>61936</v>
      </c>
      <c r="K119" s="410">
        <f t="shared" si="7"/>
        <v>0.8762007158317654</v>
      </c>
    </row>
    <row r="120" spans="1:11" ht="22.5" customHeight="1">
      <c r="A120" s="88" t="s">
        <v>126</v>
      </c>
      <c r="B120" s="76" t="s">
        <v>72</v>
      </c>
      <c r="C120" s="77" t="s">
        <v>408</v>
      </c>
      <c r="D120" s="77"/>
      <c r="E120" s="118"/>
      <c r="F120" s="114">
        <f>F121+F127</f>
        <v>1065307</v>
      </c>
      <c r="G120" s="114">
        <f>G121+G127</f>
        <v>0</v>
      </c>
      <c r="H120" s="114">
        <f>H121+H127</f>
        <v>0</v>
      </c>
      <c r="I120" s="119">
        <f>I121+I127</f>
        <v>1065307</v>
      </c>
      <c r="J120" s="119">
        <f>J121+J127</f>
        <v>1853755</v>
      </c>
      <c r="K120" s="487">
        <f t="shared" si="7"/>
        <v>1.740113413316537</v>
      </c>
    </row>
    <row r="121" spans="1:11" s="37" customFormat="1" ht="21" customHeight="1">
      <c r="A121" s="157" t="s">
        <v>604</v>
      </c>
      <c r="B121" s="134" t="s">
        <v>411</v>
      </c>
      <c r="C121" s="131"/>
      <c r="D121" s="131" t="s">
        <v>410</v>
      </c>
      <c r="E121" s="132"/>
      <c r="F121" s="133">
        <f>SUM(F122:F126)</f>
        <v>486658</v>
      </c>
      <c r="G121" s="133">
        <f>SUM(G122:G126)</f>
        <v>0</v>
      </c>
      <c r="H121" s="133">
        <f>SUM(H122:H126)</f>
        <v>0</v>
      </c>
      <c r="I121" s="133">
        <f>SUM(I122:I126)</f>
        <v>486658</v>
      </c>
      <c r="J121" s="133">
        <f>SUM(J122:J126)</f>
        <v>1275106</v>
      </c>
      <c r="K121" s="488">
        <f t="shared" si="7"/>
        <v>2.6201274817222773</v>
      </c>
    </row>
    <row r="122" spans="1:11" ht="23.25" customHeight="1">
      <c r="A122" s="45"/>
      <c r="B122" s="47" t="s">
        <v>459</v>
      </c>
      <c r="C122" s="10"/>
      <c r="D122" s="10"/>
      <c r="E122" s="116" t="s">
        <v>150</v>
      </c>
      <c r="F122" s="70">
        <v>54120</v>
      </c>
      <c r="G122" s="70"/>
      <c r="H122" s="70"/>
      <c r="I122" s="117">
        <f>F122+G122-H122</f>
        <v>54120</v>
      </c>
      <c r="J122" s="117">
        <v>54120</v>
      </c>
      <c r="K122" s="410">
        <f t="shared" si="7"/>
        <v>1</v>
      </c>
    </row>
    <row r="123" spans="1:11" ht="33.75" customHeight="1">
      <c r="A123" s="45"/>
      <c r="B123" s="47" t="s">
        <v>732</v>
      </c>
      <c r="C123" s="10"/>
      <c r="D123" s="10"/>
      <c r="E123" s="116" t="s">
        <v>549</v>
      </c>
      <c r="F123" s="70"/>
      <c r="G123" s="70"/>
      <c r="H123" s="70"/>
      <c r="I123" s="117">
        <v>0</v>
      </c>
      <c r="J123" s="117">
        <v>788448</v>
      </c>
      <c r="K123" s="410">
        <v>0</v>
      </c>
    </row>
    <row r="124" spans="1:11" ht="33" customHeight="1">
      <c r="A124" s="89"/>
      <c r="B124" s="47" t="s">
        <v>732</v>
      </c>
      <c r="C124" s="18"/>
      <c r="D124" s="18"/>
      <c r="E124" s="116" t="s">
        <v>731</v>
      </c>
      <c r="F124" s="117">
        <v>10886</v>
      </c>
      <c r="G124" s="117">
        <v>0</v>
      </c>
      <c r="H124" s="117"/>
      <c r="I124" s="117">
        <f>F124+G124-H124</f>
        <v>10886</v>
      </c>
      <c r="J124" s="117">
        <v>10886</v>
      </c>
      <c r="K124" s="410">
        <f t="shared" si="7"/>
        <v>1</v>
      </c>
    </row>
    <row r="125" spans="1:11" ht="24" customHeight="1">
      <c r="A125" s="89"/>
      <c r="B125" s="47" t="s">
        <v>193</v>
      </c>
      <c r="C125" s="18"/>
      <c r="D125" s="18"/>
      <c r="E125" s="116" t="s">
        <v>140</v>
      </c>
      <c r="F125" s="117">
        <v>10064</v>
      </c>
      <c r="G125" s="117"/>
      <c r="H125" s="117">
        <v>0</v>
      </c>
      <c r="I125" s="117">
        <f>F125+G125-H125</f>
        <v>10064</v>
      </c>
      <c r="J125" s="117">
        <v>10064</v>
      </c>
      <c r="K125" s="410">
        <f t="shared" si="7"/>
        <v>1</v>
      </c>
    </row>
    <row r="126" spans="1:11" ht="26.25" customHeight="1">
      <c r="A126" s="90"/>
      <c r="B126" s="47" t="s">
        <v>102</v>
      </c>
      <c r="C126" s="19"/>
      <c r="D126" s="26"/>
      <c r="E126" s="115">
        <v>6619</v>
      </c>
      <c r="F126" s="124">
        <v>411588</v>
      </c>
      <c r="G126" s="124"/>
      <c r="H126" s="124"/>
      <c r="I126" s="117">
        <f>F126+G126-H126</f>
        <v>411588</v>
      </c>
      <c r="J126" s="117">
        <v>411588</v>
      </c>
      <c r="K126" s="410">
        <f t="shared" si="7"/>
        <v>1</v>
      </c>
    </row>
    <row r="127" spans="1:11" ht="27.75" customHeight="1">
      <c r="A127" s="158" t="s">
        <v>608</v>
      </c>
      <c r="B127" s="139" t="s">
        <v>78</v>
      </c>
      <c r="C127" s="137"/>
      <c r="D127" s="137">
        <v>85156</v>
      </c>
      <c r="E127" s="133"/>
      <c r="F127" s="133">
        <f>F128</f>
        <v>578649</v>
      </c>
      <c r="G127" s="133">
        <f>G128</f>
        <v>0</v>
      </c>
      <c r="H127" s="133">
        <f>H128</f>
        <v>0</v>
      </c>
      <c r="I127" s="135">
        <f>I128</f>
        <v>578649</v>
      </c>
      <c r="J127" s="135">
        <f>J128</f>
        <v>578649</v>
      </c>
      <c r="K127" s="488">
        <f t="shared" si="7"/>
        <v>1</v>
      </c>
    </row>
    <row r="128" spans="1:11" ht="30" customHeight="1">
      <c r="A128" s="45"/>
      <c r="B128" s="47" t="s">
        <v>125</v>
      </c>
      <c r="C128" s="19"/>
      <c r="D128" s="19"/>
      <c r="E128" s="115">
        <v>2110</v>
      </c>
      <c r="F128" s="70">
        <v>578649</v>
      </c>
      <c r="G128" s="70">
        <v>0</v>
      </c>
      <c r="H128" s="70"/>
      <c r="I128" s="117">
        <f>F128+G128-H128</f>
        <v>578649</v>
      </c>
      <c r="J128" s="117">
        <v>578649</v>
      </c>
      <c r="K128" s="410">
        <f t="shared" si="7"/>
        <v>1</v>
      </c>
    </row>
    <row r="129" spans="1:11" ht="24.75" customHeight="1">
      <c r="A129" s="88" t="s">
        <v>669</v>
      </c>
      <c r="B129" s="76" t="s">
        <v>357</v>
      </c>
      <c r="C129" s="72">
        <v>852</v>
      </c>
      <c r="D129" s="72"/>
      <c r="E129" s="127"/>
      <c r="F129" s="114">
        <f>F130+F135+F141+F143+F146+F150+F153</f>
        <v>1919881</v>
      </c>
      <c r="G129" s="114">
        <f>G130+G135+G141+G143+G146+G150+G153</f>
        <v>0</v>
      </c>
      <c r="H129" s="114">
        <f>H130+H135+H141+H143+H146+H150+H153</f>
        <v>0</v>
      </c>
      <c r="I129" s="166">
        <f>I130+I135+I141+I143+I146+I150+I153</f>
        <v>1919881</v>
      </c>
      <c r="J129" s="166">
        <f>J130+J135+J141+J143+J146+J150+J153</f>
        <v>1919908</v>
      </c>
      <c r="K129" s="487">
        <f t="shared" si="7"/>
        <v>1.0000140633716361</v>
      </c>
    </row>
    <row r="130" spans="1:11" s="37" customFormat="1" ht="30.75" customHeight="1">
      <c r="A130" s="157" t="s">
        <v>604</v>
      </c>
      <c r="B130" s="134" t="s">
        <v>519</v>
      </c>
      <c r="C130" s="131"/>
      <c r="D130" s="131" t="s">
        <v>358</v>
      </c>
      <c r="E130" s="132"/>
      <c r="F130" s="135">
        <f>SUM(F131:F134)</f>
        <v>312682</v>
      </c>
      <c r="G130" s="135">
        <f>SUM(G131:G134)</f>
        <v>0</v>
      </c>
      <c r="H130" s="135">
        <f>SUM(H131:H134)</f>
        <v>0</v>
      </c>
      <c r="I130" s="135">
        <f>SUM(I131:I134)</f>
        <v>312682</v>
      </c>
      <c r="J130" s="135">
        <f>SUM(J131:J134)</f>
        <v>312903</v>
      </c>
      <c r="K130" s="488">
        <f t="shared" si="7"/>
        <v>1.0007067883664553</v>
      </c>
    </row>
    <row r="131" spans="1:11" ht="24" customHeight="1">
      <c r="A131" s="90"/>
      <c r="B131" s="47" t="s">
        <v>486</v>
      </c>
      <c r="C131" s="14"/>
      <c r="D131" s="14"/>
      <c r="E131" s="116" t="s">
        <v>487</v>
      </c>
      <c r="F131" s="117">
        <v>2000</v>
      </c>
      <c r="G131" s="117">
        <v>0</v>
      </c>
      <c r="H131" s="117"/>
      <c r="I131" s="117">
        <f>F131+G131-H131</f>
        <v>2000</v>
      </c>
      <c r="J131" s="117">
        <v>2174</v>
      </c>
      <c r="K131" s="410">
        <f t="shared" si="7"/>
        <v>1.087</v>
      </c>
    </row>
    <row r="132" spans="1:11" ht="21.75" customHeight="1">
      <c r="A132" s="90"/>
      <c r="B132" s="48" t="s">
        <v>606</v>
      </c>
      <c r="C132" s="10"/>
      <c r="D132" s="10"/>
      <c r="E132" s="116" t="s">
        <v>148</v>
      </c>
      <c r="F132" s="70">
        <v>130</v>
      </c>
      <c r="G132" s="70"/>
      <c r="H132" s="70">
        <v>0</v>
      </c>
      <c r="I132" s="117">
        <f>F132+G132-H132</f>
        <v>130</v>
      </c>
      <c r="J132" s="117">
        <v>177</v>
      </c>
      <c r="K132" s="410">
        <f t="shared" si="7"/>
        <v>1.3615384615384616</v>
      </c>
    </row>
    <row r="133" spans="1:11" ht="24" customHeight="1">
      <c r="A133" s="90"/>
      <c r="B133" s="47" t="s">
        <v>233</v>
      </c>
      <c r="C133" s="10"/>
      <c r="D133" s="10"/>
      <c r="E133" s="116" t="s">
        <v>323</v>
      </c>
      <c r="F133" s="70">
        <v>127000</v>
      </c>
      <c r="G133" s="70">
        <v>0</v>
      </c>
      <c r="H133" s="70">
        <v>0</v>
      </c>
      <c r="I133" s="117">
        <f>F133+G133-H133</f>
        <v>127000</v>
      </c>
      <c r="J133" s="117">
        <v>127000</v>
      </c>
      <c r="K133" s="410">
        <f t="shared" si="7"/>
        <v>1</v>
      </c>
    </row>
    <row r="134" spans="1:11" s="20" customFormat="1" ht="28.5" customHeight="1">
      <c r="A134" s="90"/>
      <c r="B134" s="47" t="s">
        <v>127</v>
      </c>
      <c r="C134" s="26"/>
      <c r="D134" s="12"/>
      <c r="E134" s="115">
        <v>2320</v>
      </c>
      <c r="F134" s="70">
        <v>183552</v>
      </c>
      <c r="G134" s="70"/>
      <c r="H134" s="70"/>
      <c r="I134" s="117">
        <f>F134+G134-H134</f>
        <v>183552</v>
      </c>
      <c r="J134" s="117">
        <v>183552</v>
      </c>
      <c r="K134" s="410">
        <f t="shared" si="7"/>
        <v>1</v>
      </c>
    </row>
    <row r="135" spans="1:11" s="37" customFormat="1" ht="23.25" customHeight="1">
      <c r="A135" s="157" t="s">
        <v>608</v>
      </c>
      <c r="B135" s="130" t="s">
        <v>421</v>
      </c>
      <c r="C135" s="131"/>
      <c r="D135" s="131" t="s">
        <v>359</v>
      </c>
      <c r="E135" s="132"/>
      <c r="F135" s="135">
        <f>SUM(F136:F140)</f>
        <v>1062808</v>
      </c>
      <c r="G135" s="135">
        <f>G136+G137+G138+G139+G140</f>
        <v>0</v>
      </c>
      <c r="H135" s="135">
        <f>H136+H137+H138+H139+H140</f>
        <v>0</v>
      </c>
      <c r="I135" s="135">
        <f>SUM(I136:I140)</f>
        <v>1062808</v>
      </c>
      <c r="J135" s="135">
        <f>SUM(J136:J140)</f>
        <v>1062800</v>
      </c>
      <c r="K135" s="488">
        <f t="shared" si="7"/>
        <v>0.9999924727702464</v>
      </c>
    </row>
    <row r="136" spans="1:11" ht="21.75" customHeight="1">
      <c r="A136" s="45"/>
      <c r="B136" s="48" t="s">
        <v>613</v>
      </c>
      <c r="C136" s="10"/>
      <c r="D136" s="10"/>
      <c r="E136" s="116" t="s">
        <v>151</v>
      </c>
      <c r="F136" s="70">
        <v>384500</v>
      </c>
      <c r="G136" s="70">
        <v>0</v>
      </c>
      <c r="H136" s="70"/>
      <c r="I136" s="117">
        <f>F136+G136-H136</f>
        <v>384500</v>
      </c>
      <c r="J136" s="117">
        <v>384500</v>
      </c>
      <c r="K136" s="410">
        <f t="shared" si="7"/>
        <v>1</v>
      </c>
    </row>
    <row r="137" spans="1:11" ht="21" customHeight="1">
      <c r="A137" s="45"/>
      <c r="B137" s="47" t="s">
        <v>458</v>
      </c>
      <c r="C137" s="10"/>
      <c r="D137" s="10"/>
      <c r="E137" s="116" t="s">
        <v>457</v>
      </c>
      <c r="F137" s="70">
        <v>149</v>
      </c>
      <c r="G137" s="70">
        <v>0</v>
      </c>
      <c r="H137" s="70"/>
      <c r="I137" s="117">
        <f>F137+G137-H137</f>
        <v>149</v>
      </c>
      <c r="J137" s="117">
        <v>149</v>
      </c>
      <c r="K137" s="410">
        <f t="shared" si="7"/>
        <v>1</v>
      </c>
    </row>
    <row r="138" spans="1:11" ht="21.75" customHeight="1">
      <c r="A138" s="45"/>
      <c r="B138" s="47" t="s">
        <v>606</v>
      </c>
      <c r="C138" s="10"/>
      <c r="D138" s="10"/>
      <c r="E138" s="116" t="s">
        <v>148</v>
      </c>
      <c r="F138" s="70">
        <v>200</v>
      </c>
      <c r="G138" s="70">
        <v>0</v>
      </c>
      <c r="H138" s="70"/>
      <c r="I138" s="117">
        <f>F138+G138-H138</f>
        <v>200</v>
      </c>
      <c r="J138" s="117">
        <v>192</v>
      </c>
      <c r="K138" s="410">
        <f t="shared" si="7"/>
        <v>0.96</v>
      </c>
    </row>
    <row r="139" spans="1:11" ht="21" customHeight="1">
      <c r="A139" s="45"/>
      <c r="B139" s="47" t="s">
        <v>628</v>
      </c>
      <c r="C139" s="10"/>
      <c r="D139" s="10"/>
      <c r="E139" s="116" t="s">
        <v>152</v>
      </c>
      <c r="F139" s="70">
        <v>26</v>
      </c>
      <c r="G139" s="70"/>
      <c r="H139" s="70"/>
      <c r="I139" s="117">
        <f>F139+G139-H139</f>
        <v>26</v>
      </c>
      <c r="J139" s="117">
        <v>26</v>
      </c>
      <c r="K139" s="410">
        <f t="shared" si="7"/>
        <v>1</v>
      </c>
    </row>
    <row r="140" spans="1:11" ht="21" customHeight="1">
      <c r="A140" s="45"/>
      <c r="B140" s="47" t="s">
        <v>232</v>
      </c>
      <c r="C140" s="19"/>
      <c r="D140" s="26"/>
      <c r="E140" s="115">
        <v>2130</v>
      </c>
      <c r="F140" s="117">
        <v>677933</v>
      </c>
      <c r="G140" s="117">
        <v>0</v>
      </c>
      <c r="H140" s="117">
        <v>0</v>
      </c>
      <c r="I140" s="117">
        <f>F140+G140-H140</f>
        <v>677933</v>
      </c>
      <c r="J140" s="117">
        <v>677933</v>
      </c>
      <c r="K140" s="410">
        <f t="shared" si="7"/>
        <v>1</v>
      </c>
    </row>
    <row r="141" spans="1:11" ht="21" customHeight="1">
      <c r="A141" s="158" t="s">
        <v>71</v>
      </c>
      <c r="B141" s="134" t="s">
        <v>663</v>
      </c>
      <c r="C141" s="137"/>
      <c r="D141" s="144">
        <v>85203</v>
      </c>
      <c r="E141" s="138"/>
      <c r="F141" s="135">
        <f>F142</f>
        <v>235666</v>
      </c>
      <c r="G141" s="135">
        <f>G142</f>
        <v>0</v>
      </c>
      <c r="H141" s="135">
        <f>H142</f>
        <v>0</v>
      </c>
      <c r="I141" s="135">
        <f>I142</f>
        <v>235666</v>
      </c>
      <c r="J141" s="135">
        <f>J142</f>
        <v>235666</v>
      </c>
      <c r="K141" s="488">
        <f t="shared" si="7"/>
        <v>1</v>
      </c>
    </row>
    <row r="142" spans="1:11" ht="21.75" customHeight="1">
      <c r="A142" s="45"/>
      <c r="B142" s="47" t="s">
        <v>125</v>
      </c>
      <c r="C142" s="19"/>
      <c r="D142" s="26"/>
      <c r="E142" s="115">
        <v>2110</v>
      </c>
      <c r="F142" s="117">
        <v>235666</v>
      </c>
      <c r="G142" s="117"/>
      <c r="H142" s="117"/>
      <c r="I142" s="165">
        <f>F142+G142-H142</f>
        <v>235666</v>
      </c>
      <c r="J142" s="165">
        <v>235666</v>
      </c>
      <c r="K142" s="410">
        <f t="shared" si="7"/>
        <v>1</v>
      </c>
    </row>
    <row r="143" spans="1:11" s="37" customFormat="1" ht="22.5" customHeight="1">
      <c r="A143" s="157" t="s">
        <v>73</v>
      </c>
      <c r="B143" s="134" t="s">
        <v>520</v>
      </c>
      <c r="C143" s="131"/>
      <c r="D143" s="131" t="s">
        <v>364</v>
      </c>
      <c r="E143" s="132"/>
      <c r="F143" s="133">
        <f>SUM(F144:F145)</f>
        <v>65825</v>
      </c>
      <c r="G143" s="133">
        <f>SUM(G144:G145)</f>
        <v>0</v>
      </c>
      <c r="H143" s="133">
        <f>SUM(H144:H145)</f>
        <v>0</v>
      </c>
      <c r="I143" s="133">
        <f>SUM(I144:I145)</f>
        <v>65825</v>
      </c>
      <c r="J143" s="133">
        <f>SUM(J144:J145)</f>
        <v>65648</v>
      </c>
      <c r="K143" s="488">
        <f t="shared" si="7"/>
        <v>0.9973110520319027</v>
      </c>
    </row>
    <row r="144" spans="1:11" ht="21" customHeight="1">
      <c r="A144" s="45"/>
      <c r="B144" s="47" t="s">
        <v>486</v>
      </c>
      <c r="C144" s="10"/>
      <c r="D144" s="10"/>
      <c r="E144" s="116" t="s">
        <v>487</v>
      </c>
      <c r="F144" s="70">
        <v>1240</v>
      </c>
      <c r="G144" s="70">
        <v>0</v>
      </c>
      <c r="H144" s="70"/>
      <c r="I144" s="117">
        <f>F144+G144-H144</f>
        <v>1240</v>
      </c>
      <c r="J144" s="117">
        <v>1428</v>
      </c>
      <c r="K144" s="410">
        <f aca="true" t="shared" si="8" ref="K144:K196">J144/I144</f>
        <v>1.1516129032258065</v>
      </c>
    </row>
    <row r="145" spans="1:11" ht="22.5" customHeight="1">
      <c r="A145" s="45"/>
      <c r="B145" s="47" t="s">
        <v>127</v>
      </c>
      <c r="C145" s="10"/>
      <c r="D145" s="10"/>
      <c r="E145" s="116" t="s">
        <v>400</v>
      </c>
      <c r="F145" s="70">
        <v>64585</v>
      </c>
      <c r="G145" s="70">
        <v>0</v>
      </c>
      <c r="H145" s="70"/>
      <c r="I145" s="117">
        <f>F145+G145-H145</f>
        <v>64585</v>
      </c>
      <c r="J145" s="117">
        <v>64220</v>
      </c>
      <c r="K145" s="410">
        <f t="shared" si="8"/>
        <v>0.9943485329410854</v>
      </c>
    </row>
    <row r="146" spans="1:11" s="37" customFormat="1" ht="19.5" customHeight="1">
      <c r="A146" s="646" t="s">
        <v>328</v>
      </c>
      <c r="B146" s="134" t="s">
        <v>548</v>
      </c>
      <c r="C146" s="131"/>
      <c r="D146" s="131" t="s">
        <v>360</v>
      </c>
      <c r="E146" s="132"/>
      <c r="F146" s="133">
        <f>SUM(F147:F149)</f>
        <v>6400</v>
      </c>
      <c r="G146" s="133">
        <f>SUM(G147:G149)</f>
        <v>0</v>
      </c>
      <c r="H146" s="133">
        <f>SUM(H147:H149)</f>
        <v>0</v>
      </c>
      <c r="I146" s="135">
        <f>SUM(I147:I149)</f>
        <v>6400</v>
      </c>
      <c r="J146" s="135">
        <f>SUM(J147:J149)</f>
        <v>6391</v>
      </c>
      <c r="K146" s="647">
        <f t="shared" si="8"/>
        <v>0.99859375</v>
      </c>
    </row>
    <row r="147" spans="1:11" ht="17.25" customHeight="1">
      <c r="A147" s="45"/>
      <c r="B147" s="47" t="s">
        <v>606</v>
      </c>
      <c r="C147" s="10"/>
      <c r="D147" s="10"/>
      <c r="E147" s="116" t="s">
        <v>148</v>
      </c>
      <c r="F147" s="70">
        <v>400</v>
      </c>
      <c r="G147" s="70">
        <v>0</v>
      </c>
      <c r="H147" s="70"/>
      <c r="I147" s="117">
        <f>F147+G147-H147</f>
        <v>400</v>
      </c>
      <c r="J147" s="117">
        <v>391</v>
      </c>
      <c r="K147" s="410">
        <f t="shared" si="8"/>
        <v>0.9775</v>
      </c>
    </row>
    <row r="148" spans="1:11" ht="21" customHeight="1">
      <c r="A148" s="45"/>
      <c r="B148" s="47" t="s">
        <v>125</v>
      </c>
      <c r="C148" s="10"/>
      <c r="D148" s="10"/>
      <c r="E148" s="116" t="s">
        <v>396</v>
      </c>
      <c r="F148" s="70">
        <v>3000</v>
      </c>
      <c r="G148" s="70">
        <v>0</v>
      </c>
      <c r="H148" s="70"/>
      <c r="I148" s="117">
        <f>F148+G148-H148</f>
        <v>3000</v>
      </c>
      <c r="J148" s="117">
        <v>3000</v>
      </c>
      <c r="K148" s="410">
        <f t="shared" si="8"/>
        <v>1</v>
      </c>
    </row>
    <row r="149" spans="1:11" ht="20.25" customHeight="1">
      <c r="A149" s="45"/>
      <c r="B149" s="47" t="s">
        <v>128</v>
      </c>
      <c r="C149" s="10"/>
      <c r="D149" s="10"/>
      <c r="E149" s="116" t="s">
        <v>323</v>
      </c>
      <c r="F149" s="70">
        <v>3000</v>
      </c>
      <c r="G149" s="70">
        <v>0</v>
      </c>
      <c r="H149" s="70"/>
      <c r="I149" s="117">
        <f>F149+G149-H149</f>
        <v>3000</v>
      </c>
      <c r="J149" s="117">
        <v>3000</v>
      </c>
      <c r="K149" s="410">
        <f t="shared" si="8"/>
        <v>1</v>
      </c>
    </row>
    <row r="150" spans="1:11" ht="33.75" customHeight="1">
      <c r="A150" s="158" t="s">
        <v>661</v>
      </c>
      <c r="B150" s="186" t="s">
        <v>480</v>
      </c>
      <c r="C150" s="136"/>
      <c r="D150" s="136" t="s">
        <v>479</v>
      </c>
      <c r="E150" s="132"/>
      <c r="F150" s="133">
        <f>SUM(F151:F152)</f>
        <v>76500</v>
      </c>
      <c r="G150" s="133">
        <f>SUM(G151:G152)</f>
        <v>0</v>
      </c>
      <c r="H150" s="133">
        <f>SUM(H151:H152)</f>
        <v>0</v>
      </c>
      <c r="I150" s="135">
        <f>SUM(I151:I152)</f>
        <v>76500</v>
      </c>
      <c r="J150" s="135">
        <f>SUM(J151:J152)</f>
        <v>76500</v>
      </c>
      <c r="K150" s="488">
        <f t="shared" si="8"/>
        <v>1</v>
      </c>
    </row>
    <row r="151" spans="1:11" ht="18" customHeight="1">
      <c r="A151" s="190"/>
      <c r="B151" s="47" t="s">
        <v>628</v>
      </c>
      <c r="C151" s="145"/>
      <c r="D151" s="145"/>
      <c r="E151" s="129" t="s">
        <v>152</v>
      </c>
      <c r="F151" s="124">
        <v>1500</v>
      </c>
      <c r="G151" s="124">
        <v>0</v>
      </c>
      <c r="H151" s="124"/>
      <c r="I151" s="165">
        <f>F151+G151-H151</f>
        <v>1500</v>
      </c>
      <c r="J151" s="165">
        <v>1500</v>
      </c>
      <c r="K151" s="410">
        <f t="shared" si="8"/>
        <v>1</v>
      </c>
    </row>
    <row r="152" spans="1:11" ht="22.5" customHeight="1">
      <c r="A152" s="45"/>
      <c r="B152" s="47" t="s">
        <v>128</v>
      </c>
      <c r="C152" s="10"/>
      <c r="D152" s="10"/>
      <c r="E152" s="116" t="s">
        <v>323</v>
      </c>
      <c r="F152" s="70">
        <v>75000</v>
      </c>
      <c r="G152" s="70">
        <v>0</v>
      </c>
      <c r="H152" s="70"/>
      <c r="I152" s="165">
        <f>F152+G152-H152</f>
        <v>75000</v>
      </c>
      <c r="J152" s="165">
        <v>75000</v>
      </c>
      <c r="K152" s="410">
        <f t="shared" si="8"/>
        <v>1</v>
      </c>
    </row>
    <row r="153" spans="1:11" ht="20.25" customHeight="1">
      <c r="A153" s="158" t="s">
        <v>662</v>
      </c>
      <c r="B153" s="134" t="s">
        <v>315</v>
      </c>
      <c r="C153" s="136"/>
      <c r="D153" s="136" t="s">
        <v>362</v>
      </c>
      <c r="E153" s="132"/>
      <c r="F153" s="133">
        <f>F154</f>
        <v>160000</v>
      </c>
      <c r="G153" s="133">
        <f>G154</f>
        <v>0</v>
      </c>
      <c r="H153" s="133">
        <f>H154</f>
        <v>0</v>
      </c>
      <c r="I153" s="135">
        <f>I154</f>
        <v>160000</v>
      </c>
      <c r="J153" s="135">
        <f>J154</f>
        <v>160000</v>
      </c>
      <c r="K153" s="488">
        <f t="shared" si="8"/>
        <v>1</v>
      </c>
    </row>
    <row r="154" spans="1:11" ht="20.25" customHeight="1">
      <c r="A154" s="45"/>
      <c r="B154" s="47" t="s">
        <v>660</v>
      </c>
      <c r="C154" s="10"/>
      <c r="D154" s="10"/>
      <c r="E154" s="116" t="s">
        <v>659</v>
      </c>
      <c r="F154" s="70">
        <v>160000</v>
      </c>
      <c r="G154" s="70">
        <v>0</v>
      </c>
      <c r="H154" s="70"/>
      <c r="I154" s="165">
        <f>F154+G154-H154</f>
        <v>160000</v>
      </c>
      <c r="J154" s="165">
        <v>160000</v>
      </c>
      <c r="K154" s="410">
        <f t="shared" si="8"/>
        <v>1</v>
      </c>
    </row>
    <row r="155" spans="1:11" ht="25.5" customHeight="1">
      <c r="A155" s="88" t="s">
        <v>129</v>
      </c>
      <c r="B155" s="76" t="s">
        <v>361</v>
      </c>
      <c r="C155" s="77" t="s">
        <v>415</v>
      </c>
      <c r="D155" s="77"/>
      <c r="E155" s="118"/>
      <c r="F155" s="114">
        <f>F156+F160+F165</f>
        <v>1150802</v>
      </c>
      <c r="G155" s="114">
        <f>G156+G160+G165</f>
        <v>0</v>
      </c>
      <c r="H155" s="114">
        <f>H156+H160+H165</f>
        <v>0</v>
      </c>
      <c r="I155" s="119">
        <f>I156+I160+I165</f>
        <v>1150802</v>
      </c>
      <c r="J155" s="119">
        <f>J156+J160+J165</f>
        <v>1205403</v>
      </c>
      <c r="K155" s="487">
        <f t="shared" si="8"/>
        <v>1.0474460419776817</v>
      </c>
    </row>
    <row r="156" spans="1:11" s="37" customFormat="1" ht="15.75" customHeight="1">
      <c r="A156" s="157" t="s">
        <v>604</v>
      </c>
      <c r="B156" s="134" t="s">
        <v>74</v>
      </c>
      <c r="C156" s="131"/>
      <c r="D156" s="131" t="s">
        <v>426</v>
      </c>
      <c r="E156" s="132"/>
      <c r="F156" s="135">
        <f>SUM(F157:F159)</f>
        <v>684268</v>
      </c>
      <c r="G156" s="135">
        <f>G157+G158+G159</f>
        <v>0</v>
      </c>
      <c r="H156" s="135">
        <f>H157+H158+H159</f>
        <v>0</v>
      </c>
      <c r="I156" s="135">
        <f>SUM(I157:I159)</f>
        <v>684268</v>
      </c>
      <c r="J156" s="135">
        <f>SUM(J157:J159)</f>
        <v>738268</v>
      </c>
      <c r="K156" s="488">
        <f t="shared" si="8"/>
        <v>1.07891644794145</v>
      </c>
    </row>
    <row r="157" spans="1:11" ht="17.25" customHeight="1">
      <c r="A157" s="45"/>
      <c r="B157" s="47" t="s">
        <v>628</v>
      </c>
      <c r="C157" s="10"/>
      <c r="D157" s="10"/>
      <c r="E157" s="116" t="s">
        <v>152</v>
      </c>
      <c r="F157" s="70">
        <v>20951</v>
      </c>
      <c r="G157" s="70">
        <v>0</v>
      </c>
      <c r="H157" s="70">
        <v>0</v>
      </c>
      <c r="I157" s="117">
        <f>F157+G157-H157</f>
        <v>20951</v>
      </c>
      <c r="J157" s="117">
        <v>20951</v>
      </c>
      <c r="K157" s="410">
        <f t="shared" si="8"/>
        <v>1</v>
      </c>
    </row>
    <row r="158" spans="1:11" ht="26.25" customHeight="1">
      <c r="A158" s="45"/>
      <c r="B158" s="47" t="s">
        <v>709</v>
      </c>
      <c r="C158" s="10"/>
      <c r="D158" s="10"/>
      <c r="E158" s="116" t="s">
        <v>591</v>
      </c>
      <c r="F158" s="70">
        <v>63675</v>
      </c>
      <c r="G158" s="70">
        <v>0</v>
      </c>
      <c r="H158" s="70">
        <v>0</v>
      </c>
      <c r="I158" s="117">
        <f>F158+G158-H158</f>
        <v>63675</v>
      </c>
      <c r="J158" s="117">
        <v>63675</v>
      </c>
      <c r="K158" s="410">
        <f t="shared" si="8"/>
        <v>1</v>
      </c>
    </row>
    <row r="159" spans="1:12" ht="33.75" customHeight="1">
      <c r="A159" s="45"/>
      <c r="B159" s="47" t="s">
        <v>552</v>
      </c>
      <c r="C159" s="10"/>
      <c r="D159" s="10"/>
      <c r="E159" s="116" t="s">
        <v>590</v>
      </c>
      <c r="F159" s="70">
        <v>599642</v>
      </c>
      <c r="G159" s="70">
        <v>0</v>
      </c>
      <c r="H159" s="70"/>
      <c r="I159" s="117">
        <f>F159+G159-H159</f>
        <v>599642</v>
      </c>
      <c r="J159" s="117">
        <v>653642</v>
      </c>
      <c r="K159" s="410">
        <f t="shared" si="8"/>
        <v>1.0900537320601291</v>
      </c>
      <c r="L159" s="22"/>
    </row>
    <row r="160" spans="1:12" s="37" customFormat="1" ht="21" customHeight="1">
      <c r="A160" s="157" t="s">
        <v>608</v>
      </c>
      <c r="B160" s="141" t="s">
        <v>429</v>
      </c>
      <c r="C160" s="131"/>
      <c r="D160" s="131" t="s">
        <v>428</v>
      </c>
      <c r="E160" s="132"/>
      <c r="F160" s="135">
        <f>SUM(F161:F164)</f>
        <v>177415</v>
      </c>
      <c r="G160" s="135">
        <f>SUM(G161:G164)</f>
        <v>0</v>
      </c>
      <c r="H160" s="135">
        <f>SUM(H161:H164)</f>
        <v>0</v>
      </c>
      <c r="I160" s="135">
        <f>SUM(I161:I164)</f>
        <v>177415</v>
      </c>
      <c r="J160" s="135">
        <f>SUM(J161:J164)</f>
        <v>177507</v>
      </c>
      <c r="K160" s="488">
        <f t="shared" si="8"/>
        <v>1.0005185581827918</v>
      </c>
      <c r="L160" s="143"/>
    </row>
    <row r="161" spans="1:12" ht="14.25" customHeight="1">
      <c r="A161" s="90"/>
      <c r="B161" s="47" t="s">
        <v>458</v>
      </c>
      <c r="C161" s="14"/>
      <c r="D161" s="18"/>
      <c r="E161" s="116" t="s">
        <v>457</v>
      </c>
      <c r="F161" s="117">
        <v>22500</v>
      </c>
      <c r="G161" s="117">
        <v>0</v>
      </c>
      <c r="H161" s="117"/>
      <c r="I161" s="117">
        <f>F161+G161-H161</f>
        <v>22500</v>
      </c>
      <c r="J161" s="117">
        <v>22500</v>
      </c>
      <c r="K161" s="410">
        <f t="shared" si="8"/>
        <v>1</v>
      </c>
      <c r="L161" s="66"/>
    </row>
    <row r="162" spans="1:12" ht="14.25" customHeight="1">
      <c r="A162" s="45"/>
      <c r="B162" s="47" t="s">
        <v>606</v>
      </c>
      <c r="C162" s="10"/>
      <c r="D162" s="10"/>
      <c r="E162" s="116" t="s">
        <v>148</v>
      </c>
      <c r="F162" s="70">
        <v>85</v>
      </c>
      <c r="G162" s="70"/>
      <c r="H162" s="70">
        <v>0</v>
      </c>
      <c r="I162" s="117">
        <f>F162+G162-H162</f>
        <v>85</v>
      </c>
      <c r="J162" s="117">
        <v>177</v>
      </c>
      <c r="K162" s="410">
        <f t="shared" si="8"/>
        <v>2.0823529411764707</v>
      </c>
      <c r="L162" s="66"/>
    </row>
    <row r="163" spans="1:12" ht="16.5" customHeight="1">
      <c r="A163" s="45"/>
      <c r="B163" s="47" t="s">
        <v>628</v>
      </c>
      <c r="C163" s="10"/>
      <c r="D163" s="10"/>
      <c r="E163" s="116" t="s">
        <v>152</v>
      </c>
      <c r="F163" s="70">
        <v>14030</v>
      </c>
      <c r="G163" s="70"/>
      <c r="H163" s="70"/>
      <c r="I163" s="117">
        <f>F163+G163-H163</f>
        <v>14030</v>
      </c>
      <c r="J163" s="117">
        <v>14030</v>
      </c>
      <c r="K163" s="410">
        <f t="shared" si="8"/>
        <v>1</v>
      </c>
      <c r="L163" s="66"/>
    </row>
    <row r="164" spans="1:12" ht="19.5" customHeight="1">
      <c r="A164" s="90"/>
      <c r="B164" s="47" t="s">
        <v>234</v>
      </c>
      <c r="C164" s="12"/>
      <c r="D164" s="12"/>
      <c r="E164" s="115">
        <v>2690</v>
      </c>
      <c r="F164" s="70">
        <v>140800</v>
      </c>
      <c r="G164" s="70"/>
      <c r="H164" s="70"/>
      <c r="I164" s="117">
        <f>F164+G164-H164</f>
        <v>140800</v>
      </c>
      <c r="J164" s="117">
        <v>140800</v>
      </c>
      <c r="K164" s="410">
        <f t="shared" si="8"/>
        <v>1</v>
      </c>
      <c r="L164" s="66"/>
    </row>
    <row r="165" spans="1:12" ht="22.5" customHeight="1">
      <c r="A165" s="157" t="s">
        <v>71</v>
      </c>
      <c r="B165" s="134" t="s">
        <v>315</v>
      </c>
      <c r="C165" s="140"/>
      <c r="D165" s="144">
        <v>85395</v>
      </c>
      <c r="E165" s="138"/>
      <c r="F165" s="133">
        <f>SUM(F166:F169)</f>
        <v>289119</v>
      </c>
      <c r="G165" s="133">
        <f>SUM(G166:G169)</f>
        <v>0</v>
      </c>
      <c r="H165" s="133">
        <f>SUM(H166:H169)</f>
        <v>0</v>
      </c>
      <c r="I165" s="135">
        <f>SUM(I166:I169)</f>
        <v>289119</v>
      </c>
      <c r="J165" s="135">
        <f>SUM(J166:J169)</f>
        <v>289628</v>
      </c>
      <c r="K165" s="488">
        <f t="shared" si="8"/>
        <v>1.0017605207544298</v>
      </c>
      <c r="L165" s="66"/>
    </row>
    <row r="166" spans="1:12" ht="15" customHeight="1">
      <c r="A166" s="182"/>
      <c r="B166" s="47" t="s">
        <v>606</v>
      </c>
      <c r="C166" s="95"/>
      <c r="D166" s="183"/>
      <c r="E166" s="129" t="s">
        <v>148</v>
      </c>
      <c r="F166" s="124">
        <v>15</v>
      </c>
      <c r="G166" s="124">
        <v>0</v>
      </c>
      <c r="H166" s="124"/>
      <c r="I166" s="165">
        <f>F166+G166-H166</f>
        <v>15</v>
      </c>
      <c r="J166" s="165">
        <v>488</v>
      </c>
      <c r="K166" s="410">
        <f t="shared" si="8"/>
        <v>32.53333333333333</v>
      </c>
      <c r="L166" s="66"/>
    </row>
    <row r="167" spans="1:12" ht="17.25" customHeight="1">
      <c r="A167" s="182"/>
      <c r="B167" s="47" t="s">
        <v>606</v>
      </c>
      <c r="C167" s="95"/>
      <c r="D167" s="183"/>
      <c r="E167" s="129" t="s">
        <v>148</v>
      </c>
      <c r="F167" s="124"/>
      <c r="G167" s="124"/>
      <c r="H167" s="124"/>
      <c r="I167" s="165">
        <v>0</v>
      </c>
      <c r="J167" s="165">
        <v>36</v>
      </c>
      <c r="K167" s="410">
        <v>0</v>
      </c>
      <c r="L167" s="66"/>
    </row>
    <row r="168" spans="1:12" ht="45.75" customHeight="1">
      <c r="A168" s="90"/>
      <c r="B168" s="47" t="s">
        <v>89</v>
      </c>
      <c r="C168" s="12"/>
      <c r="D168" s="12"/>
      <c r="E168" s="115">
        <v>2888</v>
      </c>
      <c r="F168" s="70">
        <v>216828</v>
      </c>
      <c r="G168" s="70">
        <v>0</v>
      </c>
      <c r="H168" s="70">
        <v>0</v>
      </c>
      <c r="I168" s="165">
        <f>F168+G168-H168</f>
        <v>216828</v>
      </c>
      <c r="J168" s="165">
        <v>216828</v>
      </c>
      <c r="K168" s="410">
        <f t="shared" si="8"/>
        <v>1</v>
      </c>
      <c r="L168" s="66"/>
    </row>
    <row r="169" spans="1:12" ht="47.25" customHeight="1">
      <c r="A169" s="90"/>
      <c r="B169" s="47" t="s">
        <v>89</v>
      </c>
      <c r="C169" s="12"/>
      <c r="D169" s="12"/>
      <c r="E169" s="115">
        <v>2889</v>
      </c>
      <c r="F169" s="70">
        <v>72276</v>
      </c>
      <c r="G169" s="70">
        <v>0</v>
      </c>
      <c r="H169" s="70">
        <v>0</v>
      </c>
      <c r="I169" s="165">
        <f>F169+G169-H169</f>
        <v>72276</v>
      </c>
      <c r="J169" s="165">
        <v>72276</v>
      </c>
      <c r="K169" s="410">
        <f t="shared" si="8"/>
        <v>1</v>
      </c>
      <c r="L169" s="22"/>
    </row>
    <row r="170" spans="1:11" ht="28.5" customHeight="1">
      <c r="A170" s="88" t="s">
        <v>131</v>
      </c>
      <c r="B170" s="82" t="s">
        <v>75</v>
      </c>
      <c r="C170" s="77" t="s">
        <v>431</v>
      </c>
      <c r="D170" s="79"/>
      <c r="E170" s="125"/>
      <c r="F170" s="119">
        <f>F171+F177+F180+F186</f>
        <v>1477801</v>
      </c>
      <c r="G170" s="119">
        <f>G171+G177+G180+G186</f>
        <v>0</v>
      </c>
      <c r="H170" s="119">
        <f>H171+H177+H180+H186</f>
        <v>0</v>
      </c>
      <c r="I170" s="119">
        <f>I171+I177+I180+I186</f>
        <v>1477801</v>
      </c>
      <c r="J170" s="119">
        <f>J171+J177+J180+J186</f>
        <v>1462523</v>
      </c>
      <c r="K170" s="487">
        <f t="shared" si="8"/>
        <v>0.9896616662189294</v>
      </c>
    </row>
    <row r="171" spans="1:11" s="37" customFormat="1" ht="30.75" customHeight="1">
      <c r="A171" s="157" t="s">
        <v>604</v>
      </c>
      <c r="B171" s="134" t="s">
        <v>434</v>
      </c>
      <c r="C171" s="131"/>
      <c r="D171" s="131" t="s">
        <v>433</v>
      </c>
      <c r="E171" s="132"/>
      <c r="F171" s="135">
        <f>SUM(F172:F176)</f>
        <v>105836</v>
      </c>
      <c r="G171" s="135">
        <f>SUM(G172:G176)</f>
        <v>0</v>
      </c>
      <c r="H171" s="135">
        <f>SUM(H172:H176)</f>
        <v>0</v>
      </c>
      <c r="I171" s="135">
        <f>SUM(I172:I176)</f>
        <v>105836</v>
      </c>
      <c r="J171" s="135">
        <f>SUM(J172:J176)</f>
        <v>114352</v>
      </c>
      <c r="K171" s="488">
        <f t="shared" si="8"/>
        <v>1.0804641142900335</v>
      </c>
    </row>
    <row r="172" spans="1:11" ht="21.75" customHeight="1">
      <c r="A172" s="45"/>
      <c r="B172" s="47" t="s">
        <v>488</v>
      </c>
      <c r="C172" s="10"/>
      <c r="D172" s="10"/>
      <c r="E172" s="116" t="s">
        <v>487</v>
      </c>
      <c r="F172" s="70">
        <v>46000</v>
      </c>
      <c r="G172" s="70">
        <v>0</v>
      </c>
      <c r="H172" s="70"/>
      <c r="I172" s="117">
        <f>F172+G172-H172</f>
        <v>46000</v>
      </c>
      <c r="J172" s="117">
        <v>51605</v>
      </c>
      <c r="K172" s="410">
        <f t="shared" si="8"/>
        <v>1.1218478260869564</v>
      </c>
    </row>
    <row r="173" spans="1:11" ht="20.25" customHeight="1">
      <c r="A173" s="45"/>
      <c r="B173" s="47" t="s">
        <v>191</v>
      </c>
      <c r="C173" s="10"/>
      <c r="D173" s="10"/>
      <c r="E173" s="116" t="s">
        <v>150</v>
      </c>
      <c r="F173" s="70">
        <v>41048</v>
      </c>
      <c r="G173" s="70">
        <v>0</v>
      </c>
      <c r="H173" s="70">
        <v>0</v>
      </c>
      <c r="I173" s="117">
        <f>F173+G173-H173</f>
        <v>41048</v>
      </c>
      <c r="J173" s="117">
        <v>41048</v>
      </c>
      <c r="K173" s="410">
        <f t="shared" si="8"/>
        <v>1</v>
      </c>
    </row>
    <row r="174" spans="1:11" ht="18" customHeight="1">
      <c r="A174" s="45"/>
      <c r="B174" s="47" t="s">
        <v>88</v>
      </c>
      <c r="C174" s="10"/>
      <c r="D174" s="10"/>
      <c r="E174" s="116" t="s">
        <v>457</v>
      </c>
      <c r="F174" s="70">
        <v>2738</v>
      </c>
      <c r="G174" s="70">
        <v>0</v>
      </c>
      <c r="H174" s="70"/>
      <c r="I174" s="117">
        <f>F174+G174-H174</f>
        <v>2738</v>
      </c>
      <c r="J174" s="117">
        <v>2738</v>
      </c>
      <c r="K174" s="410">
        <f t="shared" si="8"/>
        <v>1</v>
      </c>
    </row>
    <row r="175" spans="1:11" ht="17.25" customHeight="1">
      <c r="A175" s="45"/>
      <c r="B175" s="47" t="s">
        <v>606</v>
      </c>
      <c r="C175" s="10"/>
      <c r="D175" s="10"/>
      <c r="E175" s="116" t="s">
        <v>148</v>
      </c>
      <c r="F175" s="70">
        <v>800</v>
      </c>
      <c r="G175" s="70">
        <v>0</v>
      </c>
      <c r="H175" s="70"/>
      <c r="I175" s="117">
        <f>F175+G175-H175</f>
        <v>800</v>
      </c>
      <c r="J175" s="117">
        <v>996</v>
      </c>
      <c r="K175" s="410">
        <f t="shared" si="8"/>
        <v>1.245</v>
      </c>
    </row>
    <row r="176" spans="1:11" ht="16.5" customHeight="1">
      <c r="A176" s="45"/>
      <c r="B176" s="47" t="s">
        <v>628</v>
      </c>
      <c r="C176" s="10"/>
      <c r="D176" s="10"/>
      <c r="E176" s="116" t="s">
        <v>152</v>
      </c>
      <c r="F176" s="70">
        <v>15250</v>
      </c>
      <c r="G176" s="70">
        <v>0</v>
      </c>
      <c r="H176" s="70"/>
      <c r="I176" s="117">
        <f>F176+G176-H176</f>
        <v>15250</v>
      </c>
      <c r="J176" s="117">
        <v>17965</v>
      </c>
      <c r="K176" s="410">
        <f t="shared" si="8"/>
        <v>1.1780327868852458</v>
      </c>
    </row>
    <row r="177" spans="1:11" s="37" customFormat="1" ht="24.75" customHeight="1">
      <c r="A177" s="157" t="s">
        <v>608</v>
      </c>
      <c r="B177" s="134" t="s">
        <v>167</v>
      </c>
      <c r="C177" s="131"/>
      <c r="D177" s="131" t="s">
        <v>435</v>
      </c>
      <c r="E177" s="132"/>
      <c r="F177" s="135">
        <f>SUM(F178:F179)</f>
        <v>14484</v>
      </c>
      <c r="G177" s="135">
        <f>SUM(G178:G179)</f>
        <v>0</v>
      </c>
      <c r="H177" s="135">
        <f>SUM(H178:H179)</f>
        <v>0</v>
      </c>
      <c r="I177" s="135">
        <f>SUM(I178:I179)</f>
        <v>14484</v>
      </c>
      <c r="J177" s="135">
        <f>SUM(J178:J179)</f>
        <v>14483</v>
      </c>
      <c r="K177" s="488">
        <f t="shared" si="8"/>
        <v>0.9999309582988125</v>
      </c>
    </row>
    <row r="178" spans="1:11" ht="23.25" customHeight="1">
      <c r="A178" s="45"/>
      <c r="B178" s="47" t="s">
        <v>191</v>
      </c>
      <c r="C178" s="10"/>
      <c r="D178" s="10"/>
      <c r="E178" s="116" t="s">
        <v>150</v>
      </c>
      <c r="F178" s="70">
        <v>14434</v>
      </c>
      <c r="G178" s="70">
        <v>0</v>
      </c>
      <c r="H178" s="70"/>
      <c r="I178" s="117">
        <f>F178+G178-H178</f>
        <v>14434</v>
      </c>
      <c r="J178" s="117">
        <v>14434</v>
      </c>
      <c r="K178" s="410">
        <f t="shared" si="8"/>
        <v>1</v>
      </c>
    </row>
    <row r="179" spans="1:11" ht="18.75" customHeight="1">
      <c r="A179" s="45"/>
      <c r="B179" s="47" t="s">
        <v>606</v>
      </c>
      <c r="C179" s="10"/>
      <c r="D179" s="10"/>
      <c r="E179" s="116" t="s">
        <v>148</v>
      </c>
      <c r="F179" s="70">
        <v>50</v>
      </c>
      <c r="G179" s="70">
        <v>0</v>
      </c>
      <c r="H179" s="70"/>
      <c r="I179" s="117">
        <f>F179+G179-H179</f>
        <v>50</v>
      </c>
      <c r="J179" s="117">
        <v>49</v>
      </c>
      <c r="K179" s="410">
        <f t="shared" si="8"/>
        <v>0.98</v>
      </c>
    </row>
    <row r="180" spans="1:11" s="37" customFormat="1" ht="20.25" customHeight="1">
      <c r="A180" s="157" t="s">
        <v>71</v>
      </c>
      <c r="B180" s="134" t="s">
        <v>438</v>
      </c>
      <c r="C180" s="131"/>
      <c r="D180" s="131" t="s">
        <v>437</v>
      </c>
      <c r="E180" s="132"/>
      <c r="F180" s="135">
        <f>SUM(F181:F185)</f>
        <v>504208</v>
      </c>
      <c r="G180" s="135">
        <f>SUM(G181:G185)</f>
        <v>0</v>
      </c>
      <c r="H180" s="135">
        <f>SUM(H181:H185)</f>
        <v>0</v>
      </c>
      <c r="I180" s="135">
        <f>SUM(I181:I185)</f>
        <v>504208</v>
      </c>
      <c r="J180" s="135">
        <f>SUM(J181:J185)</f>
        <v>505739</v>
      </c>
      <c r="K180" s="488">
        <f t="shared" si="8"/>
        <v>1.0030364452765526</v>
      </c>
    </row>
    <row r="181" spans="1:11" ht="23.25" customHeight="1">
      <c r="A181" s="45"/>
      <c r="B181" s="47" t="s">
        <v>612</v>
      </c>
      <c r="C181" s="10"/>
      <c r="D181" s="10"/>
      <c r="E181" s="116" t="s">
        <v>150</v>
      </c>
      <c r="F181" s="70">
        <v>94500</v>
      </c>
      <c r="G181" s="70">
        <v>0</v>
      </c>
      <c r="H181" s="70">
        <v>0</v>
      </c>
      <c r="I181" s="117">
        <f>F181+G181-H181</f>
        <v>94500</v>
      </c>
      <c r="J181" s="117">
        <v>94277</v>
      </c>
      <c r="K181" s="410">
        <f t="shared" si="8"/>
        <v>0.9976402116402117</v>
      </c>
    </row>
    <row r="182" spans="1:11" ht="19.5" customHeight="1">
      <c r="A182" s="45"/>
      <c r="B182" s="85" t="s">
        <v>613</v>
      </c>
      <c r="C182" s="10"/>
      <c r="D182" s="10"/>
      <c r="E182" s="116" t="s">
        <v>151</v>
      </c>
      <c r="F182" s="70">
        <v>90920</v>
      </c>
      <c r="G182" s="70">
        <v>0</v>
      </c>
      <c r="H182" s="70">
        <v>0</v>
      </c>
      <c r="I182" s="117">
        <f>F182+G182-H182</f>
        <v>90920</v>
      </c>
      <c r="J182" s="117">
        <v>92671</v>
      </c>
      <c r="K182" s="410">
        <f t="shared" si="8"/>
        <v>1.0192586889573252</v>
      </c>
    </row>
    <row r="183" spans="1:11" ht="18" customHeight="1">
      <c r="A183" s="45"/>
      <c r="B183" s="85" t="s">
        <v>606</v>
      </c>
      <c r="C183" s="10"/>
      <c r="D183" s="10"/>
      <c r="E183" s="116" t="s">
        <v>148</v>
      </c>
      <c r="F183" s="70">
        <v>87</v>
      </c>
      <c r="G183" s="70"/>
      <c r="H183" s="70">
        <v>0</v>
      </c>
      <c r="I183" s="117">
        <f>F183+G183-H183</f>
        <v>87</v>
      </c>
      <c r="J183" s="117">
        <v>90</v>
      </c>
      <c r="K183" s="410">
        <f t="shared" si="8"/>
        <v>1.0344827586206897</v>
      </c>
    </row>
    <row r="184" spans="1:11" ht="18.75" customHeight="1">
      <c r="A184" s="45"/>
      <c r="B184" s="85" t="s">
        <v>628</v>
      </c>
      <c r="C184" s="10"/>
      <c r="D184" s="10"/>
      <c r="E184" s="116" t="s">
        <v>152</v>
      </c>
      <c r="F184" s="70">
        <v>16874</v>
      </c>
      <c r="G184" s="70">
        <v>0</v>
      </c>
      <c r="H184" s="70"/>
      <c r="I184" s="117">
        <f>F184+G184-H184</f>
        <v>16874</v>
      </c>
      <c r="J184" s="117">
        <v>16874</v>
      </c>
      <c r="K184" s="410">
        <f t="shared" si="8"/>
        <v>1</v>
      </c>
    </row>
    <row r="185" spans="1:11" s="20" customFormat="1" ht="24" customHeight="1">
      <c r="A185" s="90"/>
      <c r="B185" s="85" t="s">
        <v>550</v>
      </c>
      <c r="C185" s="14"/>
      <c r="D185" s="14"/>
      <c r="E185" s="116" t="s">
        <v>141</v>
      </c>
      <c r="F185" s="117">
        <v>301827</v>
      </c>
      <c r="G185" s="117"/>
      <c r="H185" s="117">
        <v>0</v>
      </c>
      <c r="I185" s="117">
        <f>F185+G185-H185</f>
        <v>301827</v>
      </c>
      <c r="J185" s="117">
        <v>301827</v>
      </c>
      <c r="K185" s="410">
        <f t="shared" si="8"/>
        <v>1</v>
      </c>
    </row>
    <row r="186" spans="1:11" ht="24.75" customHeight="1">
      <c r="A186" s="158" t="s">
        <v>73</v>
      </c>
      <c r="B186" s="134" t="s">
        <v>130</v>
      </c>
      <c r="C186" s="136"/>
      <c r="D186" s="136" t="s">
        <v>439</v>
      </c>
      <c r="E186" s="132"/>
      <c r="F186" s="133">
        <f>SUM(F187:F191)</f>
        <v>853273</v>
      </c>
      <c r="G186" s="133">
        <f>SUM(G187:G191)</f>
        <v>0</v>
      </c>
      <c r="H186" s="133">
        <f>SUM(H187:H191)</f>
        <v>0</v>
      </c>
      <c r="I186" s="135">
        <f>SUM(I187:I191)</f>
        <v>853273</v>
      </c>
      <c r="J186" s="135">
        <f>SUM(J187:J191)</f>
        <v>827949</v>
      </c>
      <c r="K186" s="488">
        <f t="shared" si="8"/>
        <v>0.9703213391259304</v>
      </c>
    </row>
    <row r="187" spans="1:11" ht="24.75" customHeight="1">
      <c r="A187" s="190"/>
      <c r="B187" s="85" t="s">
        <v>606</v>
      </c>
      <c r="C187" s="145"/>
      <c r="D187" s="145"/>
      <c r="E187" s="129" t="s">
        <v>148</v>
      </c>
      <c r="F187" s="124">
        <v>75</v>
      </c>
      <c r="G187" s="124">
        <v>0</v>
      </c>
      <c r="H187" s="124"/>
      <c r="I187" s="165">
        <f>F187+G187-H187</f>
        <v>75</v>
      </c>
      <c r="J187" s="165">
        <v>104</v>
      </c>
      <c r="K187" s="410">
        <f t="shared" si="8"/>
        <v>1.3866666666666667</v>
      </c>
    </row>
    <row r="188" spans="1:11" ht="24.75" customHeight="1">
      <c r="A188" s="190"/>
      <c r="B188" s="85" t="s">
        <v>606</v>
      </c>
      <c r="C188" s="145"/>
      <c r="D188" s="145"/>
      <c r="E188" s="129" t="s">
        <v>148</v>
      </c>
      <c r="F188" s="124"/>
      <c r="G188" s="124"/>
      <c r="H188" s="124"/>
      <c r="I188" s="165">
        <v>0</v>
      </c>
      <c r="J188" s="165">
        <v>157</v>
      </c>
      <c r="K188" s="410">
        <v>0</v>
      </c>
    </row>
    <row r="189" spans="1:11" ht="24.75" customHeight="1">
      <c r="A189" s="45"/>
      <c r="B189" s="47" t="s">
        <v>128</v>
      </c>
      <c r="C189" s="145"/>
      <c r="D189" s="145"/>
      <c r="E189" s="129" t="s">
        <v>323</v>
      </c>
      <c r="F189" s="124">
        <v>316340</v>
      </c>
      <c r="G189" s="124">
        <v>0</v>
      </c>
      <c r="H189" s="124"/>
      <c r="I189" s="165">
        <f>F189+G189-H189</f>
        <v>316340</v>
      </c>
      <c r="J189" s="165">
        <v>316340</v>
      </c>
      <c r="K189" s="410">
        <f t="shared" si="8"/>
        <v>1</v>
      </c>
    </row>
    <row r="190" spans="1:11" s="20" customFormat="1" ht="46.5" customHeight="1">
      <c r="A190" s="89"/>
      <c r="B190" s="47" t="s">
        <v>105</v>
      </c>
      <c r="C190" s="26"/>
      <c r="D190" s="26"/>
      <c r="E190" s="115">
        <v>2888</v>
      </c>
      <c r="F190" s="70">
        <v>365064</v>
      </c>
      <c r="G190" s="70">
        <v>0</v>
      </c>
      <c r="H190" s="70">
        <v>0</v>
      </c>
      <c r="I190" s="117">
        <f>F190+G190-H190</f>
        <v>365064</v>
      </c>
      <c r="J190" s="117">
        <v>347717</v>
      </c>
      <c r="K190" s="410">
        <f t="shared" si="8"/>
        <v>0.9524823044726404</v>
      </c>
    </row>
    <row r="191" spans="1:11" s="20" customFormat="1" ht="44.25" customHeight="1">
      <c r="A191" s="89"/>
      <c r="B191" s="47" t="s">
        <v>105</v>
      </c>
      <c r="C191" s="26"/>
      <c r="D191" s="26"/>
      <c r="E191" s="115">
        <v>2889</v>
      </c>
      <c r="F191" s="70">
        <v>171794</v>
      </c>
      <c r="G191" s="70">
        <v>0</v>
      </c>
      <c r="H191" s="70">
        <v>0</v>
      </c>
      <c r="I191" s="117">
        <f>F191+G191-H191</f>
        <v>171794</v>
      </c>
      <c r="J191" s="117">
        <v>163631</v>
      </c>
      <c r="K191" s="410">
        <f t="shared" si="8"/>
        <v>0.952483788723704</v>
      </c>
    </row>
    <row r="192" spans="1:12" s="20" customFormat="1" ht="25.5">
      <c r="A192" s="88" t="s">
        <v>133</v>
      </c>
      <c r="B192" s="76" t="s">
        <v>132</v>
      </c>
      <c r="C192" s="72">
        <v>900</v>
      </c>
      <c r="D192" s="72"/>
      <c r="E192" s="127"/>
      <c r="F192" s="114">
        <f>F193</f>
        <v>67350</v>
      </c>
      <c r="G192" s="114">
        <f>G193</f>
        <v>0</v>
      </c>
      <c r="H192" s="114">
        <f>H193</f>
        <v>0</v>
      </c>
      <c r="I192" s="119">
        <f>I193</f>
        <v>67350</v>
      </c>
      <c r="J192" s="119">
        <f>J193</f>
        <v>67350</v>
      </c>
      <c r="K192" s="487">
        <f t="shared" si="8"/>
        <v>1</v>
      </c>
      <c r="L192" s="39"/>
    </row>
    <row r="193" spans="1:12" ht="25.5" customHeight="1">
      <c r="A193" s="157" t="s">
        <v>604</v>
      </c>
      <c r="B193" s="134" t="s">
        <v>417</v>
      </c>
      <c r="C193" s="140"/>
      <c r="D193" s="140">
        <v>90011</v>
      </c>
      <c r="E193" s="133"/>
      <c r="F193" s="133">
        <f>SUM(F194:F195)</f>
        <v>67350</v>
      </c>
      <c r="G193" s="133">
        <f>SUM(G194:G195)</f>
        <v>0</v>
      </c>
      <c r="H193" s="133">
        <f>SUM(H194:H195)</f>
        <v>0</v>
      </c>
      <c r="I193" s="135">
        <f>SUM(I194:I195)</f>
        <v>67350</v>
      </c>
      <c r="J193" s="135">
        <f>SUM(J194:J195)</f>
        <v>67350</v>
      </c>
      <c r="K193" s="488">
        <f t="shared" si="8"/>
        <v>1</v>
      </c>
      <c r="L193" s="22"/>
    </row>
    <row r="194" spans="1:13" ht="23.25" customHeight="1">
      <c r="A194" s="89"/>
      <c r="B194" s="47" t="s">
        <v>553</v>
      </c>
      <c r="C194" s="12"/>
      <c r="D194" s="12"/>
      <c r="E194" s="115">
        <v>2440</v>
      </c>
      <c r="F194" s="70">
        <v>22350</v>
      </c>
      <c r="G194" s="70">
        <v>0</v>
      </c>
      <c r="H194" s="70">
        <v>0</v>
      </c>
      <c r="I194" s="117">
        <f>F194+G194-H194</f>
        <v>22350</v>
      </c>
      <c r="J194" s="117">
        <v>22350</v>
      </c>
      <c r="K194" s="410">
        <f t="shared" si="8"/>
        <v>1</v>
      </c>
      <c r="L194" s="22"/>
      <c r="M194" s="22"/>
    </row>
    <row r="195" spans="1:25" ht="34.5" customHeight="1">
      <c r="A195" s="90"/>
      <c r="B195" s="47" t="s">
        <v>552</v>
      </c>
      <c r="C195" s="12"/>
      <c r="D195" s="12"/>
      <c r="E195" s="115">
        <v>6260</v>
      </c>
      <c r="F195" s="70">
        <v>45000</v>
      </c>
      <c r="G195" s="70">
        <v>0</v>
      </c>
      <c r="H195" s="70"/>
      <c r="I195" s="117">
        <f>F195+G195-H195</f>
        <v>45000</v>
      </c>
      <c r="J195" s="117">
        <v>45000</v>
      </c>
      <c r="K195" s="410">
        <f t="shared" si="8"/>
        <v>1</v>
      </c>
      <c r="L195" s="66"/>
      <c r="M195" s="66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</row>
    <row r="196" spans="1:11" ht="18.75" customHeight="1">
      <c r="A196" s="490"/>
      <c r="B196" s="491" t="s">
        <v>119</v>
      </c>
      <c r="C196" s="492"/>
      <c r="D196" s="492"/>
      <c r="E196" s="492"/>
      <c r="F196" s="493">
        <f>F11+F20+F23+F32+F40+F50+F61+F64+F81+F85+F98+F114+F120+F129+F155+F170+F192</f>
        <v>32973160</v>
      </c>
      <c r="G196" s="493">
        <f>G11+G20+G23+G32+G40+G50+G61+G64+G81+G85+G98+G114+G120+G129+G155+G170+G192</f>
        <v>0</v>
      </c>
      <c r="H196" s="493">
        <f>H11+H20+H23+H32+H40+H50+H61+H64+H81+H85+H98+H114+H120+H129+H155+H170+H192</f>
        <v>0</v>
      </c>
      <c r="I196" s="493">
        <f>I11+I20+I23+I32+I40+I50+I61+I64+I81+I85+I98+I114+I120+I129+I155+I170+I192</f>
        <v>32973160</v>
      </c>
      <c r="J196" s="493">
        <f>J11+J20+J23+J32+J40+J50+J61+J64+J81+J85+J98+J114+J120+J129+J155+J170+J192</f>
        <v>34790332</v>
      </c>
      <c r="K196" s="494">
        <f t="shared" si="8"/>
        <v>1.0551106415035745</v>
      </c>
    </row>
    <row r="197" spans="1:11" ht="15.75" customHeight="1">
      <c r="A197" s="45" t="s">
        <v>539</v>
      </c>
      <c r="B197" s="696" t="s">
        <v>805</v>
      </c>
      <c r="C197" s="696"/>
      <c r="D197" s="696"/>
      <c r="E197" s="696"/>
      <c r="F197" s="40">
        <f>F198+F199+F200+F201+F202</f>
        <v>11172085</v>
      </c>
      <c r="G197" s="40">
        <f>G198+G199+G200+G201+G202</f>
        <v>0</v>
      </c>
      <c r="H197" s="40">
        <f>H198+H199+H200+H201+H202</f>
        <v>0</v>
      </c>
      <c r="I197" s="167">
        <f>F197+G197-H197</f>
        <v>11172085</v>
      </c>
      <c r="J197" s="167">
        <f>J198+J199+J200+J201+J202</f>
        <v>12886783</v>
      </c>
      <c r="K197" s="489">
        <f>J197/I197</f>
        <v>1.1534805723372137</v>
      </c>
    </row>
    <row r="198" spans="1:11" ht="14.25" customHeight="1">
      <c r="A198" s="45"/>
      <c r="B198" s="715" t="s">
        <v>158</v>
      </c>
      <c r="C198" s="715"/>
      <c r="D198" s="715"/>
      <c r="E198" s="715"/>
      <c r="F198" s="40">
        <f>F113+F133+F140+F149+F152+F189</f>
        <v>1199873</v>
      </c>
      <c r="G198" s="40">
        <f>G113+G133+G140+G149+G152+G189</f>
        <v>0</v>
      </c>
      <c r="H198" s="40">
        <f>H113+H133+H140+H149+H152+H189</f>
        <v>0</v>
      </c>
      <c r="I198" s="167">
        <f>F198+G198-H198</f>
        <v>1199873</v>
      </c>
      <c r="J198" s="167">
        <f>J113+J133+J140+J149+J152+J189</f>
        <v>1199873</v>
      </c>
      <c r="K198" s="489">
        <f aca="true" t="shared" si="9" ref="K198:K203">J198/I198</f>
        <v>1</v>
      </c>
    </row>
    <row r="199" spans="1:11" ht="13.5" customHeight="1">
      <c r="A199" s="45"/>
      <c r="B199" s="715" t="s">
        <v>194</v>
      </c>
      <c r="C199" s="715"/>
      <c r="D199" s="715"/>
      <c r="E199" s="715"/>
      <c r="F199" s="40">
        <f>F13+F39+F42+F44+F47+F52+F60+F63+F68+F80+F128+F142+F148+F153</f>
        <v>3672861</v>
      </c>
      <c r="G199" s="40">
        <f>G13+G39+G42+G44+G47+G52+G60+G63+G68+G80+G128+G142+G148+G153</f>
        <v>0</v>
      </c>
      <c r="H199" s="40">
        <f>H13+H39+H42+H44+H47+H52+H60+H63+H68+H80+H128+H142+H148+H153</f>
        <v>0</v>
      </c>
      <c r="I199" s="40">
        <f>I13+I39+I42+I44+I47+I52+I60+I63+I68+I80+I128+I142+I148+I153</f>
        <v>3672861</v>
      </c>
      <c r="J199" s="40">
        <f>J13+J39+J42+J44+J47+J52+J60+J63+J68+J80+J128+J142+J148+J153</f>
        <v>3672861</v>
      </c>
      <c r="K199" s="489">
        <f t="shared" si="9"/>
        <v>1</v>
      </c>
    </row>
    <row r="200" spans="1:11" ht="13.5" customHeight="1">
      <c r="A200" s="45"/>
      <c r="B200" s="714" t="s">
        <v>162</v>
      </c>
      <c r="C200" s="714"/>
      <c r="D200" s="714"/>
      <c r="E200" s="714"/>
      <c r="F200" s="40">
        <f>F69+F70+F71+F30+F31+F111+F134+F145+F190+F191+F118+F119+F126</f>
        <v>1885326</v>
      </c>
      <c r="G200" s="40">
        <f>G69+G70+G71+G30+G31+G111+G134+G145+G190+G191+G118+G119+G126</f>
        <v>0</v>
      </c>
      <c r="H200" s="40">
        <f>H69+H70+H71+H30+H31+H111+H134+H145+H190+H191+H118+H119+H126</f>
        <v>0</v>
      </c>
      <c r="I200" s="40">
        <f>I69+I70+I71+I30+I31+I111+I134+I145+I190+I191+I118+I119+I126</f>
        <v>1885326</v>
      </c>
      <c r="J200" s="40">
        <f>J69+J70+J71+J30+J31+J111+J134+J145+J190+J191+J118+J119+J126</f>
        <v>1859451</v>
      </c>
      <c r="K200" s="489">
        <f t="shared" si="9"/>
        <v>0.9862755831087038</v>
      </c>
    </row>
    <row r="201" spans="1:11" ht="16.5" customHeight="1">
      <c r="A201" s="45"/>
      <c r="B201" s="714" t="s">
        <v>502</v>
      </c>
      <c r="C201" s="714"/>
      <c r="D201" s="714"/>
      <c r="E201" s="714"/>
      <c r="F201" s="40">
        <f>F17+F49+F158+F159+F164+F194+F195</f>
        <v>936118</v>
      </c>
      <c r="G201" s="40">
        <f>G17+G49+G158+G159+G164+G194+G195</f>
        <v>0</v>
      </c>
      <c r="H201" s="40">
        <f>H17+H49+H158+H159+H164+H194+H195</f>
        <v>0</v>
      </c>
      <c r="I201" s="40">
        <f>I17+I49+I158+I159+I164+I194+I195</f>
        <v>936118</v>
      </c>
      <c r="J201" s="40">
        <f>J17+J49+J158+J159+J164+J194+J195</f>
        <v>990118</v>
      </c>
      <c r="K201" s="489">
        <f t="shared" si="9"/>
        <v>1.0576850354335672</v>
      </c>
    </row>
    <row r="202" spans="1:11" ht="13.5" customHeight="1">
      <c r="A202" s="45"/>
      <c r="B202" s="713" t="s">
        <v>163</v>
      </c>
      <c r="C202" s="713"/>
      <c r="D202" s="713"/>
      <c r="E202" s="713"/>
      <c r="F202" s="40">
        <f>F15+F22+F28+F29+F124+F125+F168+F169+F185</f>
        <v>3477907</v>
      </c>
      <c r="G202" s="40">
        <f>G15+G22+G28+G29+G124+G125+G168+G169+G185</f>
        <v>0</v>
      </c>
      <c r="H202" s="40">
        <f>H15+H22+H28+H29+H124+H125+H168+H169+H185</f>
        <v>0</v>
      </c>
      <c r="I202" s="40">
        <f>I15+I22+I123+I28+I29+I124+I125+I168+I169+I185</f>
        <v>3477907</v>
      </c>
      <c r="J202" s="40">
        <f>J15+J22+J123+J28+J29+J124+J125+J168+J169+J185</f>
        <v>5164480</v>
      </c>
      <c r="K202" s="489">
        <f t="shared" si="9"/>
        <v>1.48493907398904</v>
      </c>
    </row>
    <row r="203" spans="1:12" ht="14.25" customHeight="1" thickBot="1">
      <c r="A203" s="154" t="s">
        <v>540</v>
      </c>
      <c r="B203" s="712" t="s">
        <v>806</v>
      </c>
      <c r="C203" s="712"/>
      <c r="D203" s="712"/>
      <c r="E203" s="712"/>
      <c r="F203" s="34">
        <f>F19+F25+F26+F27+F34+F35+F36+F37+F38+F46+F54+F55+F56+F57+F58+F66+F67+F83+F84+F95+F100+F101+F102+F103+F105+F106+F107+F108+F109+F116+F122+F131+F132+F136+F137+F138+F139+F144+F147+F151+F157+F161+F162+F163+F166+F172+F173+F174+F175+F176+F178+F179+F181+F182+F183+F184+F187</f>
        <v>4893983</v>
      </c>
      <c r="G203" s="34">
        <f>G19+G25+G26+G27+G34+G35+G36+G37+G38+G46+G54+G55+G56+G57+G58+G66+G67+G83+G84+G95+G100+G101+G102+G103+G105+G106+G107+G108+G109+G116+G122+G131+G132+G136+G137+G138+G139+G144+G147+G151+G157+G161+G162+G163+G166+G172+G173+G174+G175+G176+G178+G179+G181+G182+G183+G184+G187</f>
        <v>0</v>
      </c>
      <c r="H203" s="34">
        <f>H19+H25+H26+H27+H34+H35+H36+H37+H38+H46+H54+H55+H56+H57+H58+H66+H67+H83+H84+H95+H100+H101+H102+H103+H105+H106+H107+H108+H109+H116+H122+H131+H132+H136+H137+H138+H139+H144+H147+H151+H157+H161+H162+H163+H166+H172+H173+H174+H175+H176+H178+H179+H181+H182+H183+H184+H187</f>
        <v>0</v>
      </c>
      <c r="I203" s="34">
        <f>I19+I25+I26+I27+I34+I35+I36+I37+I38+I46+I54+I55+I56+I57+I58+I66+I67+I83+I84+I95+I100+I101+I102+I103+I105+I106+I107+I108+I109+I116+I117+I122+I131+I132+I136+I137+I138+I139+I144+I147+I151+I157+I161+I162+I163+I166+I167+I172+I173+I174+I175+I176+I178+I179+I181+I182+I183+I184+I187+I188</f>
        <v>4893983</v>
      </c>
      <c r="J203" s="34">
        <f>J19+J25+J26+J27+J34+J35+J36+J37+J38+J46+J54+J55+J56+J57+J58+J66+J67+J83+J84+J95+J100+J101+J102+J103+J105+J106+J107+J108+J109+J116+J117+J122+J131+J132+J136+J137+J138+J139+J144+J147+J151+J157+J161+J162+J163+J166+J167+J172+J173+J174+J175+J176+J178+J179+J181+J182+J183+J184+J187+J188</f>
        <v>4996457</v>
      </c>
      <c r="K203" s="489">
        <f t="shared" si="9"/>
        <v>1.020938773183315</v>
      </c>
      <c r="L203" s="84"/>
    </row>
    <row r="204" spans="9:12" ht="14.25" customHeight="1">
      <c r="I204" s="84"/>
      <c r="J204" s="84"/>
      <c r="K204" s="84"/>
      <c r="L204" s="84"/>
    </row>
    <row r="205" spans="9:12" ht="14.25" customHeight="1">
      <c r="I205" s="84"/>
      <c r="J205" s="84"/>
      <c r="K205" s="84"/>
      <c r="L205" s="84"/>
    </row>
    <row r="206" spans="4:12" ht="12.75">
      <c r="D206" s="711"/>
      <c r="E206" s="711"/>
      <c r="F206" s="711"/>
      <c r="I206" s="84"/>
      <c r="J206" s="84"/>
      <c r="K206" s="84"/>
      <c r="L206" s="84"/>
    </row>
    <row r="207" spans="9:12" ht="12.75">
      <c r="I207" s="84"/>
      <c r="J207" s="84"/>
      <c r="K207" s="84"/>
      <c r="L207" s="84"/>
    </row>
    <row r="208" spans="9:12" ht="12.75">
      <c r="I208" s="84"/>
      <c r="J208" s="84"/>
      <c r="K208" s="84"/>
      <c r="L208" s="84"/>
    </row>
    <row r="209" spans="9:12" ht="12.75">
      <c r="I209" s="84"/>
      <c r="J209" s="84"/>
      <c r="K209" s="84"/>
      <c r="L209" s="84"/>
    </row>
    <row r="210" spans="9:12" ht="12.75">
      <c r="I210" s="84"/>
      <c r="J210" s="84"/>
      <c r="K210" s="84"/>
      <c r="L210" s="84"/>
    </row>
    <row r="211" spans="9:12" ht="12.75">
      <c r="I211" s="84"/>
      <c r="J211" s="84"/>
      <c r="K211" s="84"/>
      <c r="L211" s="84"/>
    </row>
    <row r="212" spans="9:12" ht="12.75">
      <c r="I212" s="84"/>
      <c r="J212" s="84"/>
      <c r="K212" s="84"/>
      <c r="L212" s="84"/>
    </row>
  </sheetData>
  <mergeCells count="18">
    <mergeCell ref="K6:K9"/>
    <mergeCell ref="C1:I2"/>
    <mergeCell ref="D206:F206"/>
    <mergeCell ref="B203:E203"/>
    <mergeCell ref="B202:E202"/>
    <mergeCell ref="B201:E201"/>
    <mergeCell ref="B200:E200"/>
    <mergeCell ref="I6:I9"/>
    <mergeCell ref="B199:E199"/>
    <mergeCell ref="B198:E198"/>
    <mergeCell ref="B197:E197"/>
    <mergeCell ref="J6:J9"/>
    <mergeCell ref="H6:H9"/>
    <mergeCell ref="A6:A9"/>
    <mergeCell ref="B6:B8"/>
    <mergeCell ref="C6:E8"/>
    <mergeCell ref="G6:G9"/>
    <mergeCell ref="F6:F9"/>
  </mergeCells>
  <printOptions/>
  <pageMargins left="0.984251968503937" right="0.5118110236220472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28"/>
  <sheetViews>
    <sheetView zoomScaleSheetLayoutView="75" workbookViewId="0" topLeftCell="A501">
      <selection activeCell="A521" sqref="A521:C522"/>
    </sheetView>
  </sheetViews>
  <sheetFormatPr defaultColWidth="9.00390625" defaultRowHeight="12.75"/>
  <cols>
    <col min="1" max="1" width="5.75390625" style="0" customWidth="1"/>
    <col min="2" max="2" width="5.875" style="0" customWidth="1"/>
    <col min="3" max="3" width="23.375" style="0" customWidth="1"/>
    <col min="4" max="4" width="0.12890625" style="0" customWidth="1"/>
    <col min="5" max="5" width="1.875" style="0" hidden="1" customWidth="1"/>
    <col min="6" max="6" width="4.125" style="0" hidden="1" customWidth="1"/>
    <col min="7" max="7" width="12.00390625" style="0" customWidth="1"/>
    <col min="8" max="8" width="12.125" style="0" customWidth="1"/>
    <col min="9" max="9" width="8.00390625" style="0" customWidth="1"/>
    <col min="10" max="10" width="9.375" style="0" customWidth="1"/>
    <col min="11" max="11" width="10.625" style="0" customWidth="1"/>
    <col min="12" max="12" width="9.375" style="0" customWidth="1"/>
  </cols>
  <sheetData>
    <row r="1" spans="1:12" s="60" customFormat="1" ht="21" customHeight="1">
      <c r="A1"/>
      <c r="B1"/>
      <c r="C1"/>
      <c r="D1"/>
      <c r="E1"/>
      <c r="F1"/>
      <c r="G1"/>
      <c r="H1"/>
      <c r="I1"/>
      <c r="J1" s="691" t="s">
        <v>763</v>
      </c>
      <c r="K1" s="691"/>
      <c r="L1" s="691"/>
    </row>
    <row r="2" spans="1:21" s="60" customFormat="1" ht="15">
      <c r="A2"/>
      <c r="B2" s="671" t="s">
        <v>28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103"/>
      <c r="N2" s="103"/>
      <c r="O2" s="103"/>
      <c r="P2" s="103"/>
      <c r="Q2" s="670"/>
      <c r="R2" s="670"/>
      <c r="S2" s="670"/>
      <c r="T2" s="670"/>
      <c r="U2" s="670"/>
    </row>
    <row r="3" spans="1:12" s="60" customFormat="1" ht="15" customHeight="1" thickBot="1">
      <c r="A3"/>
      <c r="B3" s="8"/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1:12" s="60" customFormat="1" ht="12" customHeight="1">
      <c r="A4" s="718" t="s">
        <v>217</v>
      </c>
      <c r="B4" s="720" t="s">
        <v>218</v>
      </c>
      <c r="C4" s="716" t="s">
        <v>26</v>
      </c>
      <c r="D4" s="496" t="s">
        <v>101</v>
      </c>
      <c r="E4" s="496" t="s">
        <v>83</v>
      </c>
      <c r="F4" s="496" t="s">
        <v>84</v>
      </c>
      <c r="G4" s="716" t="s">
        <v>807</v>
      </c>
      <c r="H4" s="716" t="s">
        <v>27</v>
      </c>
      <c r="I4" s="716" t="s">
        <v>746</v>
      </c>
      <c r="J4" s="497" t="s">
        <v>219</v>
      </c>
      <c r="K4" s="498"/>
      <c r="L4" s="499"/>
    </row>
    <row r="5" spans="1:12" s="60" customFormat="1" ht="33.75" customHeight="1">
      <c r="A5" s="719"/>
      <c r="B5" s="721"/>
      <c r="C5" s="717"/>
      <c r="D5" s="500"/>
      <c r="E5" s="500"/>
      <c r="F5" s="500"/>
      <c r="G5" s="717"/>
      <c r="H5" s="717"/>
      <c r="I5" s="717"/>
      <c r="J5" s="500" t="s">
        <v>37</v>
      </c>
      <c r="K5" s="500" t="s">
        <v>629</v>
      </c>
      <c r="L5" s="501" t="s">
        <v>36</v>
      </c>
    </row>
    <row r="6" spans="1:12" s="60" customFormat="1" ht="10.5" customHeight="1">
      <c r="A6" s="416">
        <v>1</v>
      </c>
      <c r="B6" s="417">
        <v>2</v>
      </c>
      <c r="C6" s="191">
        <v>3</v>
      </c>
      <c r="D6" s="191">
        <v>5</v>
      </c>
      <c r="E6" s="191">
        <v>6</v>
      </c>
      <c r="F6" s="191">
        <v>7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418">
        <v>9</v>
      </c>
    </row>
    <row r="7" spans="1:12" s="60" customFormat="1" ht="15" customHeight="1">
      <c r="A7" s="502" t="s">
        <v>220</v>
      </c>
      <c r="B7" s="675"/>
      <c r="C7" s="503" t="s">
        <v>222</v>
      </c>
      <c r="D7" s="503">
        <f aca="true" t="shared" si="0" ref="D7:L7">D25+D27</f>
        <v>31700</v>
      </c>
      <c r="E7" s="503">
        <f t="shared" si="0"/>
        <v>0</v>
      </c>
      <c r="F7" s="503">
        <f t="shared" si="0"/>
        <v>0</v>
      </c>
      <c r="G7" s="503">
        <f t="shared" si="0"/>
        <v>31700</v>
      </c>
      <c r="H7" s="503">
        <f t="shared" si="0"/>
        <v>31700</v>
      </c>
      <c r="I7" s="504">
        <f>H7/G7</f>
        <v>1</v>
      </c>
      <c r="J7" s="503">
        <f t="shared" si="0"/>
        <v>30000</v>
      </c>
      <c r="K7" s="503">
        <f t="shared" si="0"/>
        <v>0</v>
      </c>
      <c r="L7" s="505">
        <f t="shared" si="0"/>
        <v>1700</v>
      </c>
    </row>
    <row r="8" spans="1:12" s="60" customFormat="1" ht="17.25" customHeight="1" hidden="1">
      <c r="A8" s="502" t="s">
        <v>223</v>
      </c>
      <c r="B8" s="675"/>
      <c r="C8" s="503" t="s">
        <v>224</v>
      </c>
      <c r="D8" s="503">
        <f>D10+D11+D12+D13+D14+D15+D16+D17+D19+D20+D22+D9+D18+D21</f>
        <v>0</v>
      </c>
      <c r="E8" s="503"/>
      <c r="F8" s="503"/>
      <c r="G8" s="503"/>
      <c r="H8" s="503"/>
      <c r="I8" s="503"/>
      <c r="J8" s="503" t="e">
        <f>J9+J10+J11+J12+J13+J14+J15+J16+J17+J19+J20+J22+J21+J18</f>
        <v>#REF!</v>
      </c>
      <c r="K8" s="506">
        <f>K9+K10+K11+K12+K13+K14+K15+K16+K17+K19+K20+K22</f>
        <v>0</v>
      </c>
      <c r="L8" s="507">
        <f>L9+L10+L11+L12+L13+L14+L15+L16+L17+L19+L20+L22</f>
        <v>0</v>
      </c>
    </row>
    <row r="9" spans="1:12" s="60" customFormat="1" ht="12" customHeight="1" hidden="1">
      <c r="A9" s="419"/>
      <c r="B9" s="51" t="s">
        <v>225</v>
      </c>
      <c r="C9" s="48" t="s">
        <v>237</v>
      </c>
      <c r="D9" s="48"/>
      <c r="E9" s="48"/>
      <c r="F9" s="48"/>
      <c r="G9" s="48"/>
      <c r="H9" s="48"/>
      <c r="I9" s="48"/>
      <c r="J9" s="48"/>
      <c r="K9" s="341"/>
      <c r="L9" s="342"/>
    </row>
    <row r="10" spans="1:12" s="60" customFormat="1" ht="14.25" customHeight="1" hidden="1">
      <c r="A10" s="419"/>
      <c r="B10" s="51" t="s">
        <v>238</v>
      </c>
      <c r="C10" s="50" t="s">
        <v>239</v>
      </c>
      <c r="D10" s="48"/>
      <c r="E10" s="48"/>
      <c r="F10" s="48"/>
      <c r="G10" s="48"/>
      <c r="H10" s="48"/>
      <c r="I10" s="48"/>
      <c r="J10" s="48"/>
      <c r="K10" s="341"/>
      <c r="L10" s="342"/>
    </row>
    <row r="11" spans="1:12" s="60" customFormat="1" ht="0.75" customHeight="1" hidden="1">
      <c r="A11" s="674"/>
      <c r="B11" s="51" t="s">
        <v>240</v>
      </c>
      <c r="C11" s="47" t="s">
        <v>188</v>
      </c>
      <c r="D11" s="48">
        <v>0</v>
      </c>
      <c r="E11" s="48"/>
      <c r="F11" s="48"/>
      <c r="G11" s="48"/>
      <c r="H11" s="48"/>
      <c r="I11" s="48"/>
      <c r="J11" s="48">
        <f aca="true" t="shared" si="1" ref="J11:J20">G11</f>
        <v>0</v>
      </c>
      <c r="K11" s="341">
        <v>0</v>
      </c>
      <c r="L11" s="342">
        <v>0</v>
      </c>
    </row>
    <row r="12" spans="1:12" s="60" customFormat="1" ht="26.25" customHeight="1" hidden="1">
      <c r="A12" s="674"/>
      <c r="B12" s="51" t="s">
        <v>242</v>
      </c>
      <c r="C12" s="47" t="s">
        <v>243</v>
      </c>
      <c r="D12" s="48">
        <v>0</v>
      </c>
      <c r="E12" s="48"/>
      <c r="F12" s="48"/>
      <c r="G12" s="48"/>
      <c r="H12" s="48"/>
      <c r="I12" s="48"/>
      <c r="J12" s="48">
        <f t="shared" si="1"/>
        <v>0</v>
      </c>
      <c r="K12" s="341">
        <v>0</v>
      </c>
      <c r="L12" s="342">
        <v>0</v>
      </c>
    </row>
    <row r="13" spans="1:12" s="60" customFormat="1" ht="18" customHeight="1" hidden="1">
      <c r="A13" s="674"/>
      <c r="B13" s="51" t="s">
        <v>244</v>
      </c>
      <c r="C13" s="47" t="s">
        <v>245</v>
      </c>
      <c r="D13" s="48"/>
      <c r="E13" s="48"/>
      <c r="F13" s="48"/>
      <c r="G13" s="48"/>
      <c r="H13" s="48"/>
      <c r="I13" s="48"/>
      <c r="J13" s="48">
        <f t="shared" si="1"/>
        <v>0</v>
      </c>
      <c r="K13" s="341">
        <v>0</v>
      </c>
      <c r="L13" s="342">
        <v>0</v>
      </c>
    </row>
    <row r="14" spans="1:12" s="60" customFormat="1" ht="13.5" customHeight="1" hidden="1">
      <c r="A14" s="674"/>
      <c r="B14" s="422" t="s">
        <v>246</v>
      </c>
      <c r="C14" s="47" t="s">
        <v>247</v>
      </c>
      <c r="D14" s="48">
        <v>0</v>
      </c>
      <c r="E14" s="48"/>
      <c r="F14" s="48"/>
      <c r="G14" s="48"/>
      <c r="H14" s="48"/>
      <c r="I14" s="48"/>
      <c r="J14" s="48">
        <f t="shared" si="1"/>
        <v>0</v>
      </c>
      <c r="K14" s="341">
        <v>0</v>
      </c>
      <c r="L14" s="342">
        <v>0</v>
      </c>
    </row>
    <row r="15" spans="1:12" s="60" customFormat="1" ht="13.5" customHeight="1" hidden="1">
      <c r="A15" s="674"/>
      <c r="B15" s="422" t="s">
        <v>248</v>
      </c>
      <c r="C15" s="47" t="s">
        <v>249</v>
      </c>
      <c r="D15" s="48">
        <v>0</v>
      </c>
      <c r="E15" s="48"/>
      <c r="F15" s="48"/>
      <c r="G15" s="48"/>
      <c r="H15" s="48"/>
      <c r="I15" s="48"/>
      <c r="J15" s="48">
        <f t="shared" si="1"/>
        <v>0</v>
      </c>
      <c r="K15" s="341">
        <v>0</v>
      </c>
      <c r="L15" s="342">
        <v>0</v>
      </c>
    </row>
    <row r="16" spans="1:12" s="60" customFormat="1" ht="13.5" customHeight="1" hidden="1">
      <c r="A16" s="674"/>
      <c r="B16" s="422" t="s">
        <v>250</v>
      </c>
      <c r="C16" s="47" t="s">
        <v>251</v>
      </c>
      <c r="D16" s="48">
        <v>0</v>
      </c>
      <c r="E16" s="48"/>
      <c r="F16" s="48"/>
      <c r="G16" s="48"/>
      <c r="H16" s="48"/>
      <c r="I16" s="48"/>
      <c r="J16" s="48">
        <f t="shared" si="1"/>
        <v>0</v>
      </c>
      <c r="K16" s="341">
        <v>0</v>
      </c>
      <c r="L16" s="342">
        <v>0</v>
      </c>
    </row>
    <row r="17" spans="1:12" s="60" customFormat="1" ht="0.75" customHeight="1" hidden="1">
      <c r="A17" s="674"/>
      <c r="B17" s="422" t="s">
        <v>252</v>
      </c>
      <c r="C17" s="47" t="s">
        <v>253</v>
      </c>
      <c r="D17" s="48">
        <v>0</v>
      </c>
      <c r="E17" s="48"/>
      <c r="F17" s="48"/>
      <c r="G17" s="48"/>
      <c r="H17" s="48"/>
      <c r="I17" s="48"/>
      <c r="J17" s="48">
        <f t="shared" si="1"/>
        <v>0</v>
      </c>
      <c r="K17" s="341">
        <v>0</v>
      </c>
      <c r="L17" s="342">
        <v>0</v>
      </c>
    </row>
    <row r="18" spans="1:12" s="60" customFormat="1" ht="15" customHeight="1" hidden="1">
      <c r="A18" s="674"/>
      <c r="B18" s="422" t="s">
        <v>254</v>
      </c>
      <c r="C18" s="47" t="s">
        <v>255</v>
      </c>
      <c r="D18" s="48"/>
      <c r="E18" s="48"/>
      <c r="F18" s="48"/>
      <c r="G18" s="48"/>
      <c r="H18" s="48"/>
      <c r="I18" s="48"/>
      <c r="J18" s="48">
        <f t="shared" si="1"/>
        <v>0</v>
      </c>
      <c r="K18" s="341">
        <v>0</v>
      </c>
      <c r="L18" s="342">
        <v>0</v>
      </c>
    </row>
    <row r="19" spans="1:12" s="60" customFormat="1" ht="15.75" customHeight="1" hidden="1">
      <c r="A19" s="674"/>
      <c r="B19" s="422" t="s">
        <v>256</v>
      </c>
      <c r="C19" s="47" t="s">
        <v>257</v>
      </c>
      <c r="D19" s="48">
        <v>0</v>
      </c>
      <c r="E19" s="48"/>
      <c r="F19" s="48"/>
      <c r="G19" s="48"/>
      <c r="H19" s="48"/>
      <c r="I19" s="48"/>
      <c r="J19" s="48">
        <f t="shared" si="1"/>
        <v>0</v>
      </c>
      <c r="K19" s="341">
        <v>0</v>
      </c>
      <c r="L19" s="342">
        <v>0</v>
      </c>
    </row>
    <row r="20" spans="1:12" s="60" customFormat="1" ht="16.5" customHeight="1" hidden="1">
      <c r="A20" s="674"/>
      <c r="B20" s="422" t="s">
        <v>258</v>
      </c>
      <c r="C20" s="47" t="s">
        <v>259</v>
      </c>
      <c r="D20" s="48">
        <v>0</v>
      </c>
      <c r="E20" s="48"/>
      <c r="F20" s="48"/>
      <c r="G20" s="48"/>
      <c r="H20" s="48"/>
      <c r="I20" s="48"/>
      <c r="J20" s="48">
        <f t="shared" si="1"/>
        <v>0</v>
      </c>
      <c r="K20" s="341">
        <v>0</v>
      </c>
      <c r="L20" s="342">
        <v>0</v>
      </c>
    </row>
    <row r="21" spans="1:12" s="60" customFormat="1" ht="16.5" customHeight="1" hidden="1">
      <c r="A21" s="674"/>
      <c r="B21" s="422" t="s">
        <v>260</v>
      </c>
      <c r="C21" s="47" t="s">
        <v>261</v>
      </c>
      <c r="D21" s="48"/>
      <c r="E21" s="48"/>
      <c r="F21" s="48"/>
      <c r="G21" s="48"/>
      <c r="H21" s="48"/>
      <c r="I21" s="48"/>
      <c r="J21" s="48" t="e">
        <f>#REF!</f>
        <v>#REF!</v>
      </c>
      <c r="K21" s="341">
        <v>0</v>
      </c>
      <c r="L21" s="342">
        <v>0</v>
      </c>
    </row>
    <row r="22" spans="1:12" s="60" customFormat="1" ht="16.5" customHeight="1" hidden="1">
      <c r="A22" s="674"/>
      <c r="B22" s="51" t="s">
        <v>262</v>
      </c>
      <c r="C22" s="48" t="s">
        <v>263</v>
      </c>
      <c r="D22" s="48"/>
      <c r="E22" s="48"/>
      <c r="F22" s="48"/>
      <c r="G22" s="48"/>
      <c r="H22" s="48"/>
      <c r="I22" s="48"/>
      <c r="J22" s="48" t="e">
        <f>#REF!</f>
        <v>#REF!</v>
      </c>
      <c r="K22" s="341">
        <v>0</v>
      </c>
      <c r="L22" s="342">
        <v>0</v>
      </c>
    </row>
    <row r="23" spans="1:12" s="60" customFormat="1" ht="27.75" customHeight="1" hidden="1">
      <c r="A23" s="416" t="s">
        <v>142</v>
      </c>
      <c r="B23" s="423"/>
      <c r="C23" s="164" t="s">
        <v>143</v>
      </c>
      <c r="D23" s="163"/>
      <c r="E23" s="163"/>
      <c r="F23" s="163"/>
      <c r="G23" s="163"/>
      <c r="H23" s="163"/>
      <c r="I23" s="163"/>
      <c r="J23" s="163" t="e">
        <f>J24</f>
        <v>#REF!</v>
      </c>
      <c r="K23" s="163">
        <f>K24</f>
        <v>0</v>
      </c>
      <c r="L23" s="424">
        <f>L24</f>
        <v>0</v>
      </c>
    </row>
    <row r="24" spans="1:12" s="60" customFormat="1" ht="18.75" customHeight="1" hidden="1">
      <c r="A24" s="416"/>
      <c r="B24" s="51" t="s">
        <v>250</v>
      </c>
      <c r="C24" s="47" t="s">
        <v>251</v>
      </c>
      <c r="D24" s="48"/>
      <c r="E24" s="48"/>
      <c r="F24" s="48"/>
      <c r="G24" s="48"/>
      <c r="H24" s="48"/>
      <c r="I24" s="48"/>
      <c r="J24" s="48" t="e">
        <f>#REF!</f>
        <v>#REF!</v>
      </c>
      <c r="K24" s="341">
        <v>0</v>
      </c>
      <c r="L24" s="342">
        <v>0</v>
      </c>
    </row>
    <row r="25" spans="1:12" s="60" customFormat="1" ht="23.25" customHeight="1">
      <c r="A25" s="516" t="s">
        <v>264</v>
      </c>
      <c r="B25" s="517"/>
      <c r="C25" s="518" t="s">
        <v>593</v>
      </c>
      <c r="D25" s="519">
        <f>D26</f>
        <v>30000</v>
      </c>
      <c r="E25" s="519">
        <f>E26</f>
        <v>0</v>
      </c>
      <c r="F25" s="519">
        <f>F26</f>
        <v>0</v>
      </c>
      <c r="G25" s="519">
        <f>G26</f>
        <v>30000</v>
      </c>
      <c r="H25" s="519">
        <f>H26</f>
        <v>30000</v>
      </c>
      <c r="I25" s="520">
        <f aca="true" t="shared" si="2" ref="I25:I36">H25/G25</f>
        <v>1</v>
      </c>
      <c r="J25" s="519">
        <f>J26</f>
        <v>30000</v>
      </c>
      <c r="K25" s="521">
        <f>K26</f>
        <v>0</v>
      </c>
      <c r="L25" s="522">
        <f>L26</f>
        <v>0</v>
      </c>
    </row>
    <row r="26" spans="1:12" s="60" customFormat="1" ht="18.75" customHeight="1">
      <c r="A26" s="421"/>
      <c r="B26" s="51" t="s">
        <v>256</v>
      </c>
      <c r="C26" s="47" t="s">
        <v>257</v>
      </c>
      <c r="D26" s="48">
        <v>30000</v>
      </c>
      <c r="E26" s="48"/>
      <c r="F26" s="48"/>
      <c r="G26" s="48">
        <f>D26+E26-F26</f>
        <v>30000</v>
      </c>
      <c r="H26" s="48">
        <v>30000</v>
      </c>
      <c r="I26" s="495">
        <f t="shared" si="2"/>
        <v>1</v>
      </c>
      <c r="J26" s="48">
        <f>H26</f>
        <v>30000</v>
      </c>
      <c r="K26" s="341">
        <v>0</v>
      </c>
      <c r="L26" s="342">
        <v>0</v>
      </c>
    </row>
    <row r="27" spans="1:12" s="60" customFormat="1" ht="15.75" customHeight="1">
      <c r="A27" s="516" t="s">
        <v>609</v>
      </c>
      <c r="B27" s="517"/>
      <c r="C27" s="518" t="s">
        <v>315</v>
      </c>
      <c r="D27" s="519">
        <f>D28</f>
        <v>1700</v>
      </c>
      <c r="E27" s="519">
        <f>E28</f>
        <v>0</v>
      </c>
      <c r="F27" s="519">
        <f>F28</f>
        <v>0</v>
      </c>
      <c r="G27" s="519">
        <f>G28</f>
        <v>1700</v>
      </c>
      <c r="H27" s="519">
        <f>H28</f>
        <v>1700</v>
      </c>
      <c r="I27" s="520">
        <f t="shared" si="2"/>
        <v>1</v>
      </c>
      <c r="J27" s="519">
        <f>J28</f>
        <v>0</v>
      </c>
      <c r="K27" s="519">
        <f>K28</f>
        <v>0</v>
      </c>
      <c r="L27" s="523">
        <f>L28</f>
        <v>1700</v>
      </c>
    </row>
    <row r="28" spans="1:12" s="60" customFormat="1" ht="22.5" customHeight="1">
      <c r="A28" s="421"/>
      <c r="B28" s="51" t="s">
        <v>305</v>
      </c>
      <c r="C28" s="47" t="s">
        <v>184</v>
      </c>
      <c r="D28" s="48">
        <v>1700</v>
      </c>
      <c r="E28" s="48"/>
      <c r="F28" s="48"/>
      <c r="G28" s="48">
        <f>D28+E28-F28</f>
        <v>1700</v>
      </c>
      <c r="H28" s="48">
        <v>1700</v>
      </c>
      <c r="I28" s="495">
        <f t="shared" si="2"/>
        <v>1</v>
      </c>
      <c r="J28" s="48">
        <v>0</v>
      </c>
      <c r="K28" s="341">
        <v>0</v>
      </c>
      <c r="L28" s="342">
        <f>H28</f>
        <v>1700</v>
      </c>
    </row>
    <row r="29" spans="1:12" s="60" customFormat="1" ht="15" customHeight="1">
      <c r="A29" s="502" t="s">
        <v>265</v>
      </c>
      <c r="B29" s="502"/>
      <c r="C29" s="503" t="s">
        <v>266</v>
      </c>
      <c r="D29" s="503">
        <f>D30+D32</f>
        <v>154249</v>
      </c>
      <c r="E29" s="503">
        <f>E30+E32</f>
        <v>0</v>
      </c>
      <c r="F29" s="503">
        <f>F30+F32</f>
        <v>1234</v>
      </c>
      <c r="G29" s="503">
        <f>G30+G32</f>
        <v>153015</v>
      </c>
      <c r="H29" s="503">
        <f>H30+H32</f>
        <v>153015</v>
      </c>
      <c r="I29" s="504">
        <f t="shared" si="2"/>
        <v>1</v>
      </c>
      <c r="J29" s="503">
        <f>J30+J32</f>
        <v>0</v>
      </c>
      <c r="K29" s="503">
        <f>K30+K32</f>
        <v>153015</v>
      </c>
      <c r="L29" s="505">
        <f>L30+L32</f>
        <v>0</v>
      </c>
    </row>
    <row r="30" spans="1:12" s="60" customFormat="1" ht="16.5" customHeight="1">
      <c r="A30" s="524" t="s">
        <v>147</v>
      </c>
      <c r="B30" s="525"/>
      <c r="C30" s="519" t="s">
        <v>146</v>
      </c>
      <c r="D30" s="519">
        <f>D31</f>
        <v>141159</v>
      </c>
      <c r="E30" s="519">
        <f>E31</f>
        <v>0</v>
      </c>
      <c r="F30" s="519">
        <f>F31</f>
        <v>1234</v>
      </c>
      <c r="G30" s="519">
        <f>G31</f>
        <v>139925</v>
      </c>
      <c r="H30" s="519">
        <f>H31</f>
        <v>139925</v>
      </c>
      <c r="I30" s="520">
        <f t="shared" si="2"/>
        <v>1</v>
      </c>
      <c r="J30" s="519">
        <f>J31</f>
        <v>0</v>
      </c>
      <c r="K30" s="521">
        <f>K31</f>
        <v>139925</v>
      </c>
      <c r="L30" s="522">
        <f>L31</f>
        <v>0</v>
      </c>
    </row>
    <row r="31" spans="1:12" s="60" customFormat="1" ht="15" customHeight="1">
      <c r="A31" s="425"/>
      <c r="B31" s="51" t="s">
        <v>238</v>
      </c>
      <c r="C31" s="48" t="s">
        <v>308</v>
      </c>
      <c r="D31" s="48">
        <v>141159</v>
      </c>
      <c r="E31" s="48"/>
      <c r="F31" s="48">
        <v>1234</v>
      </c>
      <c r="G31" s="48">
        <f>D31+E31-F31</f>
        <v>139925</v>
      </c>
      <c r="H31" s="48">
        <v>139925</v>
      </c>
      <c r="I31" s="495">
        <f t="shared" si="2"/>
        <v>1</v>
      </c>
      <c r="J31" s="48">
        <v>0</v>
      </c>
      <c r="K31" s="341">
        <f>H31</f>
        <v>139925</v>
      </c>
      <c r="L31" s="342">
        <v>0</v>
      </c>
    </row>
    <row r="32" spans="1:12" s="60" customFormat="1" ht="18.75" customHeight="1">
      <c r="A32" s="524" t="s">
        <v>267</v>
      </c>
      <c r="B32" s="525"/>
      <c r="C32" s="519" t="s">
        <v>268</v>
      </c>
      <c r="D32" s="519">
        <f>D33</f>
        <v>13090</v>
      </c>
      <c r="E32" s="519">
        <f>E33</f>
        <v>0</v>
      </c>
      <c r="F32" s="519">
        <f>F33</f>
        <v>0</v>
      </c>
      <c r="G32" s="519">
        <f>G33</f>
        <v>13090</v>
      </c>
      <c r="H32" s="519">
        <f>H33</f>
        <v>13090</v>
      </c>
      <c r="I32" s="520">
        <f t="shared" si="2"/>
        <v>1</v>
      </c>
      <c r="J32" s="519">
        <f>J33</f>
        <v>0</v>
      </c>
      <c r="K32" s="519">
        <f>K33</f>
        <v>13090</v>
      </c>
      <c r="L32" s="523">
        <f>L33</f>
        <v>0</v>
      </c>
    </row>
    <row r="33" spans="1:12" s="60" customFormat="1" ht="17.25" customHeight="1">
      <c r="A33" s="425"/>
      <c r="B33" s="51" t="s">
        <v>256</v>
      </c>
      <c r="C33" s="48" t="s">
        <v>257</v>
      </c>
      <c r="D33" s="48">
        <v>13090</v>
      </c>
      <c r="E33" s="48">
        <v>0</v>
      </c>
      <c r="F33" s="48"/>
      <c r="G33" s="48">
        <f>D33+E33-F33</f>
        <v>13090</v>
      </c>
      <c r="H33" s="48">
        <v>13090</v>
      </c>
      <c r="I33" s="495">
        <f t="shared" si="2"/>
        <v>1</v>
      </c>
      <c r="J33" s="48">
        <v>0</v>
      </c>
      <c r="K33" s="341">
        <f>H33</f>
        <v>13090</v>
      </c>
      <c r="L33" s="342">
        <v>0</v>
      </c>
    </row>
    <row r="34" spans="1:12" s="60" customFormat="1" ht="15.75" customHeight="1">
      <c r="A34" s="502" t="s">
        <v>269</v>
      </c>
      <c r="B34" s="470"/>
      <c r="C34" s="503" t="s">
        <v>270</v>
      </c>
      <c r="D34" s="503">
        <f>D35</f>
        <v>4338050</v>
      </c>
      <c r="E34" s="503">
        <f>E35</f>
        <v>96779</v>
      </c>
      <c r="F34" s="503">
        <f>F35</f>
        <v>98796</v>
      </c>
      <c r="G34" s="503">
        <f>G35</f>
        <v>4336033</v>
      </c>
      <c r="H34" s="503">
        <f>H35</f>
        <v>4336033</v>
      </c>
      <c r="I34" s="504">
        <f t="shared" si="2"/>
        <v>1</v>
      </c>
      <c r="J34" s="503">
        <f>J35</f>
        <v>0</v>
      </c>
      <c r="K34" s="506">
        <f>K35</f>
        <v>4336033</v>
      </c>
      <c r="L34" s="507">
        <f>L35</f>
        <v>0</v>
      </c>
    </row>
    <row r="35" spans="1:14" s="60" customFormat="1" ht="17.25" customHeight="1">
      <c r="A35" s="524" t="s">
        <v>271</v>
      </c>
      <c r="B35" s="525"/>
      <c r="C35" s="519" t="s">
        <v>272</v>
      </c>
      <c r="D35" s="519">
        <f>SUM(D36:D53)</f>
        <v>4338050</v>
      </c>
      <c r="E35" s="519">
        <f>SUM(E36:E53)</f>
        <v>96779</v>
      </c>
      <c r="F35" s="519">
        <f>SUM(F36:F53)</f>
        <v>98796</v>
      </c>
      <c r="G35" s="519">
        <f>SUM(G36:G53)</f>
        <v>4336033</v>
      </c>
      <c r="H35" s="519">
        <f>SUM(H36:H53)</f>
        <v>4336033</v>
      </c>
      <c r="I35" s="520">
        <f t="shared" si="2"/>
        <v>1</v>
      </c>
      <c r="J35" s="519">
        <f>J37+J38+J39+J40+J36+J41+J42+J43+J44+J45+J46+J47+J48+J49+J50+J52+J53</f>
        <v>0</v>
      </c>
      <c r="K35" s="519">
        <f>K36+K37+K38+K39+K40+K41+K42+K43+K44+K45+K46+K47+K48+K49+K50+K51+K52+K53</f>
        <v>4336033</v>
      </c>
      <c r="L35" s="523">
        <f>L36+L37+L38+L39+L40+L41+L42+L43+L44+L45+L46+L47+L48+L49+L50+L51+L52+L53</f>
        <v>0</v>
      </c>
      <c r="N35" s="66"/>
    </row>
    <row r="36" spans="1:12" s="104" customFormat="1" ht="14.25" customHeight="1">
      <c r="A36" s="421"/>
      <c r="B36" s="51" t="s">
        <v>225</v>
      </c>
      <c r="C36" s="355" t="s">
        <v>276</v>
      </c>
      <c r="D36" s="355">
        <v>4517</v>
      </c>
      <c r="E36" s="355">
        <v>207</v>
      </c>
      <c r="F36" s="355">
        <v>0</v>
      </c>
      <c r="G36" s="48">
        <f aca="true" t="shared" si="3" ref="G36:G53">D36+E36-F36</f>
        <v>4724</v>
      </c>
      <c r="H36" s="48">
        <v>4724</v>
      </c>
      <c r="I36" s="495">
        <f t="shared" si="2"/>
        <v>1</v>
      </c>
      <c r="J36" s="355">
        <v>0</v>
      </c>
      <c r="K36" s="341">
        <f>H36</f>
        <v>4724</v>
      </c>
      <c r="L36" s="342">
        <v>0</v>
      </c>
    </row>
    <row r="37" spans="1:12" s="60" customFormat="1" ht="14.25" customHeight="1">
      <c r="A37" s="421"/>
      <c r="B37" s="51" t="s">
        <v>240</v>
      </c>
      <c r="C37" s="47" t="s">
        <v>29</v>
      </c>
      <c r="D37" s="48">
        <v>364907</v>
      </c>
      <c r="E37" s="48"/>
      <c r="F37" s="48">
        <v>24639</v>
      </c>
      <c r="G37" s="48">
        <f t="shared" si="3"/>
        <v>340268</v>
      </c>
      <c r="H37" s="48">
        <v>340268</v>
      </c>
      <c r="I37" s="495">
        <f aca="true" t="shared" si="4" ref="I37:I100">H37/G37</f>
        <v>1</v>
      </c>
      <c r="J37" s="48">
        <v>0</v>
      </c>
      <c r="K37" s="341">
        <f aca="true" t="shared" si="5" ref="K37:K53">H37</f>
        <v>340268</v>
      </c>
      <c r="L37" s="342">
        <v>0</v>
      </c>
    </row>
    <row r="38" spans="1:12" s="60" customFormat="1" ht="13.5" customHeight="1">
      <c r="A38" s="421"/>
      <c r="B38" s="51" t="s">
        <v>244</v>
      </c>
      <c r="C38" s="47" t="s">
        <v>245</v>
      </c>
      <c r="D38" s="48">
        <v>26868</v>
      </c>
      <c r="E38" s="48"/>
      <c r="F38" s="48">
        <v>0</v>
      </c>
      <c r="G38" s="48">
        <f t="shared" si="3"/>
        <v>26868</v>
      </c>
      <c r="H38" s="48">
        <v>26868</v>
      </c>
      <c r="I38" s="495">
        <f t="shared" si="4"/>
        <v>1</v>
      </c>
      <c r="J38" s="48">
        <v>0</v>
      </c>
      <c r="K38" s="341">
        <f t="shared" si="5"/>
        <v>26868</v>
      </c>
      <c r="L38" s="342">
        <v>0</v>
      </c>
    </row>
    <row r="39" spans="1:12" s="60" customFormat="1" ht="15" customHeight="1">
      <c r="A39" s="421"/>
      <c r="B39" s="422" t="s">
        <v>273</v>
      </c>
      <c r="C39" s="47" t="s">
        <v>274</v>
      </c>
      <c r="D39" s="48">
        <v>67912</v>
      </c>
      <c r="E39" s="48"/>
      <c r="F39" s="48">
        <v>5941</v>
      </c>
      <c r="G39" s="48">
        <f t="shared" si="3"/>
        <v>61971</v>
      </c>
      <c r="H39" s="48">
        <v>61971</v>
      </c>
      <c r="I39" s="495">
        <f t="shared" si="4"/>
        <v>1</v>
      </c>
      <c r="J39" s="48">
        <v>0</v>
      </c>
      <c r="K39" s="341">
        <f t="shared" si="5"/>
        <v>61971</v>
      </c>
      <c r="L39" s="342">
        <v>0</v>
      </c>
    </row>
    <row r="40" spans="1:12" s="60" customFormat="1" ht="14.25" customHeight="1">
      <c r="A40" s="421"/>
      <c r="B40" s="422" t="s">
        <v>248</v>
      </c>
      <c r="C40" s="47" t="s">
        <v>249</v>
      </c>
      <c r="D40" s="48">
        <v>9385</v>
      </c>
      <c r="E40" s="48"/>
      <c r="F40" s="48">
        <v>148</v>
      </c>
      <c r="G40" s="48">
        <f t="shared" si="3"/>
        <v>9237</v>
      </c>
      <c r="H40" s="48">
        <v>9237</v>
      </c>
      <c r="I40" s="495">
        <f t="shared" si="4"/>
        <v>1</v>
      </c>
      <c r="J40" s="48">
        <v>0</v>
      </c>
      <c r="K40" s="341">
        <f t="shared" si="5"/>
        <v>9237</v>
      </c>
      <c r="L40" s="342">
        <v>0</v>
      </c>
    </row>
    <row r="41" spans="1:12" s="60" customFormat="1" ht="12.75" customHeight="1">
      <c r="A41" s="421"/>
      <c r="B41" s="51" t="s">
        <v>250</v>
      </c>
      <c r="C41" s="47" t="s">
        <v>277</v>
      </c>
      <c r="D41" s="48">
        <v>250733</v>
      </c>
      <c r="E41" s="48">
        <v>21983</v>
      </c>
      <c r="F41" s="48"/>
      <c r="G41" s="48">
        <f t="shared" si="3"/>
        <v>272716</v>
      </c>
      <c r="H41" s="48">
        <v>272716</v>
      </c>
      <c r="I41" s="495">
        <f t="shared" si="4"/>
        <v>1</v>
      </c>
      <c r="J41" s="48">
        <v>0</v>
      </c>
      <c r="K41" s="341">
        <f t="shared" si="5"/>
        <v>272716</v>
      </c>
      <c r="L41" s="342">
        <v>0</v>
      </c>
    </row>
    <row r="42" spans="1:12" s="60" customFormat="1" ht="13.5" customHeight="1">
      <c r="A42" s="421"/>
      <c r="B42" s="51" t="s">
        <v>252</v>
      </c>
      <c r="C42" s="47" t="s">
        <v>253</v>
      </c>
      <c r="D42" s="48">
        <v>31100</v>
      </c>
      <c r="E42" s="48"/>
      <c r="F42" s="48"/>
      <c r="G42" s="48">
        <f t="shared" si="3"/>
        <v>31100</v>
      </c>
      <c r="H42" s="48">
        <v>31100</v>
      </c>
      <c r="I42" s="495">
        <f t="shared" si="4"/>
        <v>1</v>
      </c>
      <c r="J42" s="48">
        <v>0</v>
      </c>
      <c r="K42" s="341">
        <f t="shared" si="5"/>
        <v>31100</v>
      </c>
      <c r="L42" s="342">
        <v>0</v>
      </c>
    </row>
    <row r="43" spans="1:12" s="60" customFormat="1" ht="15.75" customHeight="1">
      <c r="A43" s="421"/>
      <c r="B43" s="51" t="s">
        <v>254</v>
      </c>
      <c r="C43" s="47" t="s">
        <v>255</v>
      </c>
      <c r="D43" s="48">
        <v>30000</v>
      </c>
      <c r="E43" s="48"/>
      <c r="F43" s="48">
        <v>0</v>
      </c>
      <c r="G43" s="48">
        <f t="shared" si="3"/>
        <v>30000</v>
      </c>
      <c r="H43" s="48">
        <v>30000</v>
      </c>
      <c r="I43" s="495">
        <f t="shared" si="4"/>
        <v>1</v>
      </c>
      <c r="J43" s="48">
        <v>0</v>
      </c>
      <c r="K43" s="341">
        <f t="shared" si="5"/>
        <v>30000</v>
      </c>
      <c r="L43" s="342">
        <v>0</v>
      </c>
    </row>
    <row r="44" spans="1:12" s="60" customFormat="1" ht="15.75" customHeight="1">
      <c r="A44" s="421"/>
      <c r="B44" s="51" t="s">
        <v>256</v>
      </c>
      <c r="C44" s="47" t="s">
        <v>257</v>
      </c>
      <c r="D44" s="48">
        <v>403724</v>
      </c>
      <c r="E44" s="48">
        <v>58321</v>
      </c>
      <c r="F44" s="48">
        <v>11795</v>
      </c>
      <c r="G44" s="48">
        <f t="shared" si="3"/>
        <v>450250</v>
      </c>
      <c r="H44" s="48">
        <v>450250</v>
      </c>
      <c r="I44" s="495">
        <f t="shared" si="4"/>
        <v>1</v>
      </c>
      <c r="J44" s="48">
        <v>0</v>
      </c>
      <c r="K44" s="341">
        <f t="shared" si="5"/>
        <v>450250</v>
      </c>
      <c r="L44" s="342">
        <v>0</v>
      </c>
    </row>
    <row r="45" spans="1:12" s="60" customFormat="1" ht="15.75" customHeight="1">
      <c r="A45" s="421"/>
      <c r="B45" s="51" t="s">
        <v>135</v>
      </c>
      <c r="C45" s="47" t="s">
        <v>136</v>
      </c>
      <c r="D45" s="48">
        <v>3700</v>
      </c>
      <c r="E45" s="48"/>
      <c r="F45" s="48">
        <v>274</v>
      </c>
      <c r="G45" s="48">
        <f t="shared" si="3"/>
        <v>3426</v>
      </c>
      <c r="H45" s="48">
        <v>3426</v>
      </c>
      <c r="I45" s="495">
        <f t="shared" si="4"/>
        <v>1</v>
      </c>
      <c r="J45" s="48">
        <v>0</v>
      </c>
      <c r="K45" s="341">
        <f t="shared" si="5"/>
        <v>3426</v>
      </c>
      <c r="L45" s="342">
        <v>0</v>
      </c>
    </row>
    <row r="46" spans="1:12" s="60" customFormat="1" ht="16.5" customHeight="1">
      <c r="A46" s="421"/>
      <c r="B46" s="51" t="s">
        <v>258</v>
      </c>
      <c r="C46" s="47" t="s">
        <v>259</v>
      </c>
      <c r="D46" s="48">
        <v>1000</v>
      </c>
      <c r="E46" s="48"/>
      <c r="F46" s="48">
        <v>0</v>
      </c>
      <c r="G46" s="48">
        <f t="shared" si="3"/>
        <v>1000</v>
      </c>
      <c r="H46" s="48">
        <v>1000</v>
      </c>
      <c r="I46" s="495">
        <f t="shared" si="4"/>
        <v>1</v>
      </c>
      <c r="J46" s="48">
        <v>0</v>
      </c>
      <c r="K46" s="341">
        <f t="shared" si="5"/>
        <v>1000</v>
      </c>
      <c r="L46" s="342">
        <v>0</v>
      </c>
    </row>
    <row r="47" spans="1:12" s="60" customFormat="1" ht="16.5" customHeight="1">
      <c r="A47" s="421"/>
      <c r="B47" s="51" t="s">
        <v>260</v>
      </c>
      <c r="C47" s="47" t="s">
        <v>261</v>
      </c>
      <c r="D47" s="48">
        <v>900</v>
      </c>
      <c r="E47" s="48"/>
      <c r="F47" s="48">
        <v>71</v>
      </c>
      <c r="G47" s="48">
        <f t="shared" si="3"/>
        <v>829</v>
      </c>
      <c r="H47" s="48">
        <v>829</v>
      </c>
      <c r="I47" s="495">
        <f t="shared" si="4"/>
        <v>1</v>
      </c>
      <c r="J47" s="48">
        <v>0</v>
      </c>
      <c r="K47" s="341">
        <f t="shared" si="5"/>
        <v>829</v>
      </c>
      <c r="L47" s="342">
        <v>0</v>
      </c>
    </row>
    <row r="48" spans="1:12" s="60" customFormat="1" ht="13.5" customHeight="1">
      <c r="A48" s="421"/>
      <c r="B48" s="51" t="s">
        <v>262</v>
      </c>
      <c r="C48" s="47" t="s">
        <v>263</v>
      </c>
      <c r="D48" s="48">
        <v>9935</v>
      </c>
      <c r="E48" s="48">
        <v>765</v>
      </c>
      <c r="F48" s="48">
        <v>0</v>
      </c>
      <c r="G48" s="48">
        <f t="shared" si="3"/>
        <v>10700</v>
      </c>
      <c r="H48" s="48">
        <v>10700</v>
      </c>
      <c r="I48" s="495">
        <f t="shared" si="4"/>
        <v>1</v>
      </c>
      <c r="J48" s="48">
        <v>0</v>
      </c>
      <c r="K48" s="341">
        <f t="shared" si="5"/>
        <v>10700</v>
      </c>
      <c r="L48" s="342">
        <v>0</v>
      </c>
    </row>
    <row r="49" spans="1:12" s="60" customFormat="1" ht="15.75" customHeight="1">
      <c r="A49" s="421"/>
      <c r="B49" s="51" t="s">
        <v>278</v>
      </c>
      <c r="C49" s="47" t="s">
        <v>279</v>
      </c>
      <c r="D49" s="48">
        <v>9222</v>
      </c>
      <c r="E49" s="48"/>
      <c r="F49" s="48">
        <v>0</v>
      </c>
      <c r="G49" s="48">
        <f t="shared" si="3"/>
        <v>9222</v>
      </c>
      <c r="H49" s="48">
        <v>9222</v>
      </c>
      <c r="I49" s="495">
        <f t="shared" si="4"/>
        <v>1</v>
      </c>
      <c r="J49" s="48">
        <v>0</v>
      </c>
      <c r="K49" s="341">
        <f t="shared" si="5"/>
        <v>9222</v>
      </c>
      <c r="L49" s="342">
        <v>0</v>
      </c>
    </row>
    <row r="50" spans="1:12" s="60" customFormat="1" ht="15.75" customHeight="1">
      <c r="A50" s="421"/>
      <c r="B50" s="51" t="s">
        <v>280</v>
      </c>
      <c r="C50" s="47" t="s">
        <v>281</v>
      </c>
      <c r="D50" s="48">
        <v>165302</v>
      </c>
      <c r="E50" s="48">
        <v>0</v>
      </c>
      <c r="F50" s="48">
        <v>50000</v>
      </c>
      <c r="G50" s="48">
        <f t="shared" si="3"/>
        <v>115302</v>
      </c>
      <c r="H50" s="48">
        <v>115302</v>
      </c>
      <c r="I50" s="495">
        <f t="shared" si="4"/>
        <v>1</v>
      </c>
      <c r="J50" s="48">
        <v>0</v>
      </c>
      <c r="K50" s="341">
        <f t="shared" si="5"/>
        <v>115302</v>
      </c>
      <c r="L50" s="342">
        <v>0</v>
      </c>
    </row>
    <row r="51" spans="1:12" s="60" customFormat="1" ht="15.75" customHeight="1">
      <c r="A51" s="421"/>
      <c r="B51" s="51" t="s">
        <v>282</v>
      </c>
      <c r="C51" s="47" t="s">
        <v>187</v>
      </c>
      <c r="D51" s="48">
        <v>26000</v>
      </c>
      <c r="E51" s="48">
        <v>0</v>
      </c>
      <c r="F51" s="48">
        <v>5928</v>
      </c>
      <c r="G51" s="48">
        <f t="shared" si="3"/>
        <v>20072</v>
      </c>
      <c r="H51" s="48">
        <v>20072</v>
      </c>
      <c r="I51" s="495">
        <f t="shared" si="4"/>
        <v>1</v>
      </c>
      <c r="J51" s="48">
        <v>0</v>
      </c>
      <c r="K51" s="341">
        <f t="shared" si="5"/>
        <v>20072</v>
      </c>
      <c r="L51" s="342">
        <v>0</v>
      </c>
    </row>
    <row r="52" spans="1:12" s="60" customFormat="1" ht="16.5" customHeight="1">
      <c r="A52" s="421"/>
      <c r="B52" s="51" t="s">
        <v>460</v>
      </c>
      <c r="C52" s="47" t="s">
        <v>515</v>
      </c>
      <c r="D52" s="48">
        <v>1988005</v>
      </c>
      <c r="E52" s="48">
        <v>2026</v>
      </c>
      <c r="F52" s="48"/>
      <c r="G52" s="48">
        <f t="shared" si="3"/>
        <v>1990031</v>
      </c>
      <c r="H52" s="48">
        <v>1990031</v>
      </c>
      <c r="I52" s="495">
        <f t="shared" si="4"/>
        <v>1</v>
      </c>
      <c r="J52" s="48">
        <v>0</v>
      </c>
      <c r="K52" s="341">
        <f t="shared" si="5"/>
        <v>1990031</v>
      </c>
      <c r="L52" s="342">
        <v>0</v>
      </c>
    </row>
    <row r="53" spans="1:12" s="60" customFormat="1" ht="18" customHeight="1">
      <c r="A53" s="421"/>
      <c r="B53" s="51" t="s">
        <v>583</v>
      </c>
      <c r="C53" s="47" t="s">
        <v>515</v>
      </c>
      <c r="D53" s="48">
        <v>944840</v>
      </c>
      <c r="E53" s="48">
        <v>13477</v>
      </c>
      <c r="F53" s="48">
        <v>0</v>
      </c>
      <c r="G53" s="48">
        <f t="shared" si="3"/>
        <v>958317</v>
      </c>
      <c r="H53" s="48">
        <v>958317</v>
      </c>
      <c r="I53" s="495">
        <f t="shared" si="4"/>
        <v>1</v>
      </c>
      <c r="J53" s="48">
        <v>0</v>
      </c>
      <c r="K53" s="341">
        <f t="shared" si="5"/>
        <v>958317</v>
      </c>
      <c r="L53" s="342">
        <v>0</v>
      </c>
    </row>
    <row r="54" spans="1:12" s="60" customFormat="1" ht="34.5" customHeight="1">
      <c r="A54" s="502" t="s">
        <v>283</v>
      </c>
      <c r="B54" s="515"/>
      <c r="C54" s="510" t="s">
        <v>284</v>
      </c>
      <c r="D54" s="503">
        <f>D55</f>
        <v>735900</v>
      </c>
      <c r="E54" s="503">
        <f>E55</f>
        <v>164</v>
      </c>
      <c r="F54" s="503">
        <f>F55</f>
        <v>25418</v>
      </c>
      <c r="G54" s="503">
        <f>G55</f>
        <v>710646</v>
      </c>
      <c r="H54" s="503">
        <f>H55</f>
        <v>710353</v>
      </c>
      <c r="I54" s="504">
        <f t="shared" si="4"/>
        <v>0.9995876990794291</v>
      </c>
      <c r="J54" s="503">
        <f>J55</f>
        <v>62000</v>
      </c>
      <c r="K54" s="503">
        <f>K55</f>
        <v>648353</v>
      </c>
      <c r="L54" s="507">
        <f>L55</f>
        <v>0</v>
      </c>
    </row>
    <row r="55" spans="1:12" s="60" customFormat="1" ht="24.75" customHeight="1">
      <c r="A55" s="524" t="s">
        <v>285</v>
      </c>
      <c r="B55" s="525"/>
      <c r="C55" s="518" t="s">
        <v>286</v>
      </c>
      <c r="D55" s="519">
        <f>SUM(D56:D64)</f>
        <v>735900</v>
      </c>
      <c r="E55" s="519">
        <f>SUM(E56:E64)</f>
        <v>164</v>
      </c>
      <c r="F55" s="519">
        <f>SUM(F56:F64)</f>
        <v>25418</v>
      </c>
      <c r="G55" s="519">
        <f>SUM(G56:G64)</f>
        <v>710646</v>
      </c>
      <c r="H55" s="519">
        <f>SUM(H56:H64)</f>
        <v>710353</v>
      </c>
      <c r="I55" s="526">
        <f t="shared" si="4"/>
        <v>0.9995876990794291</v>
      </c>
      <c r="J55" s="519">
        <f>J56+J57+J58+J59+J60+J61+J62+J63</f>
        <v>62000</v>
      </c>
      <c r="K55" s="519">
        <f>K56+K57+K58+K59+K60+K61+K63+K64</f>
        <v>648353</v>
      </c>
      <c r="L55" s="523">
        <f>L56+L57+L58+L60+L61+L59</f>
        <v>0</v>
      </c>
    </row>
    <row r="56" spans="1:12" s="60" customFormat="1" ht="17.25" customHeight="1">
      <c r="A56" s="419"/>
      <c r="B56" s="51" t="s">
        <v>252</v>
      </c>
      <c r="C56" s="47" t="s">
        <v>253</v>
      </c>
      <c r="D56" s="48">
        <v>3930</v>
      </c>
      <c r="E56" s="48">
        <v>163</v>
      </c>
      <c r="F56" s="48"/>
      <c r="G56" s="48">
        <f aca="true" t="shared" si="6" ref="G56:G64">D56+E56-F56</f>
        <v>4093</v>
      </c>
      <c r="H56" s="48">
        <v>4093</v>
      </c>
      <c r="I56" s="495">
        <f t="shared" si="4"/>
        <v>1</v>
      </c>
      <c r="J56" s="48">
        <f>H56</f>
        <v>4093</v>
      </c>
      <c r="K56" s="48">
        <f>H56-J56</f>
        <v>0</v>
      </c>
      <c r="L56" s="342">
        <v>0</v>
      </c>
    </row>
    <row r="57" spans="1:12" s="60" customFormat="1" ht="15.75" customHeight="1">
      <c r="A57" s="425"/>
      <c r="B57" s="51" t="s">
        <v>256</v>
      </c>
      <c r="C57" s="47" t="s">
        <v>257</v>
      </c>
      <c r="D57" s="48">
        <v>58190</v>
      </c>
      <c r="E57" s="48">
        <v>0</v>
      </c>
      <c r="F57" s="48">
        <v>3728</v>
      </c>
      <c r="G57" s="48">
        <f t="shared" si="6"/>
        <v>54462</v>
      </c>
      <c r="H57" s="48">
        <v>54462</v>
      </c>
      <c r="I57" s="495">
        <f t="shared" si="4"/>
        <v>1</v>
      </c>
      <c r="J57" s="48">
        <v>43909</v>
      </c>
      <c r="K57" s="48">
        <f aca="true" t="shared" si="7" ref="K57:K64">H57-J57</f>
        <v>10553</v>
      </c>
      <c r="L57" s="342">
        <v>0</v>
      </c>
    </row>
    <row r="58" spans="1:12" s="60" customFormat="1" ht="14.25" customHeight="1">
      <c r="A58" s="425"/>
      <c r="B58" s="51" t="s">
        <v>260</v>
      </c>
      <c r="C58" s="47" t="s">
        <v>261</v>
      </c>
      <c r="D58" s="48">
        <v>57683</v>
      </c>
      <c r="E58" s="48"/>
      <c r="F58" s="48">
        <v>0</v>
      </c>
      <c r="G58" s="48">
        <f t="shared" si="6"/>
        <v>57683</v>
      </c>
      <c r="H58" s="48">
        <v>57683</v>
      </c>
      <c r="I58" s="495">
        <f t="shared" si="4"/>
        <v>1</v>
      </c>
      <c r="J58" s="48">
        <v>0</v>
      </c>
      <c r="K58" s="48">
        <f t="shared" si="7"/>
        <v>57683</v>
      </c>
      <c r="L58" s="342">
        <v>0</v>
      </c>
    </row>
    <row r="59" spans="1:12" s="60" customFormat="1" ht="13.5" customHeight="1">
      <c r="A59" s="425"/>
      <c r="B59" s="51" t="s">
        <v>278</v>
      </c>
      <c r="C59" s="47" t="s">
        <v>279</v>
      </c>
      <c r="D59" s="48">
        <v>3165</v>
      </c>
      <c r="E59" s="48">
        <v>0</v>
      </c>
      <c r="F59" s="48">
        <v>0</v>
      </c>
      <c r="G59" s="48">
        <f t="shared" si="6"/>
        <v>3165</v>
      </c>
      <c r="H59" s="48">
        <v>3165</v>
      </c>
      <c r="I59" s="495">
        <f t="shared" si="4"/>
        <v>1</v>
      </c>
      <c r="J59" s="48">
        <v>2638</v>
      </c>
      <c r="K59" s="48">
        <f t="shared" si="7"/>
        <v>527</v>
      </c>
      <c r="L59" s="342"/>
    </row>
    <row r="60" spans="1:12" s="60" customFormat="1" ht="16.5" customHeight="1">
      <c r="A60" s="425"/>
      <c r="B60" s="51" t="s">
        <v>318</v>
      </c>
      <c r="C60" s="47" t="s">
        <v>337</v>
      </c>
      <c r="D60" s="48">
        <v>4099</v>
      </c>
      <c r="E60" s="48"/>
      <c r="F60" s="48">
        <v>0</v>
      </c>
      <c r="G60" s="48">
        <f t="shared" si="6"/>
        <v>4099</v>
      </c>
      <c r="H60" s="48">
        <v>4099</v>
      </c>
      <c r="I60" s="495">
        <f t="shared" si="4"/>
        <v>1</v>
      </c>
      <c r="J60" s="48">
        <v>4099</v>
      </c>
      <c r="K60" s="48">
        <f t="shared" si="7"/>
        <v>0</v>
      </c>
      <c r="L60" s="342">
        <v>0</v>
      </c>
    </row>
    <row r="61" spans="1:12" s="60" customFormat="1" ht="15.75" customHeight="1">
      <c r="A61" s="425"/>
      <c r="B61" s="51" t="s">
        <v>354</v>
      </c>
      <c r="C61" s="47" t="s">
        <v>579</v>
      </c>
      <c r="D61" s="48">
        <v>17526</v>
      </c>
      <c r="E61" s="48">
        <v>1</v>
      </c>
      <c r="F61" s="48">
        <v>0</v>
      </c>
      <c r="G61" s="48">
        <f t="shared" si="6"/>
        <v>17527</v>
      </c>
      <c r="H61" s="48">
        <v>17527</v>
      </c>
      <c r="I61" s="495">
        <f t="shared" si="4"/>
        <v>1</v>
      </c>
      <c r="J61" s="48">
        <v>175</v>
      </c>
      <c r="K61" s="48">
        <f t="shared" si="7"/>
        <v>17352</v>
      </c>
      <c r="L61" s="342">
        <v>0</v>
      </c>
    </row>
    <row r="62" spans="1:12" s="60" customFormat="1" ht="21.75" customHeight="1">
      <c r="A62" s="425"/>
      <c r="B62" s="51" t="s">
        <v>719</v>
      </c>
      <c r="C62" s="47" t="s">
        <v>39</v>
      </c>
      <c r="D62" s="48">
        <v>1182</v>
      </c>
      <c r="E62" s="48">
        <v>0</v>
      </c>
      <c r="F62" s="48"/>
      <c r="G62" s="48">
        <f t="shared" si="6"/>
        <v>1182</v>
      </c>
      <c r="H62" s="48">
        <v>1182</v>
      </c>
      <c r="I62" s="495">
        <f t="shared" si="4"/>
        <v>1</v>
      </c>
      <c r="J62" s="48">
        <v>1182</v>
      </c>
      <c r="K62" s="48">
        <f t="shared" si="7"/>
        <v>0</v>
      </c>
      <c r="L62" s="342"/>
    </row>
    <row r="63" spans="1:12" s="60" customFormat="1" ht="21.75" customHeight="1">
      <c r="A63" s="425"/>
      <c r="B63" s="51" t="s">
        <v>200</v>
      </c>
      <c r="C63" s="47" t="s">
        <v>38</v>
      </c>
      <c r="D63" s="48">
        <v>5904</v>
      </c>
      <c r="E63" s="48">
        <v>0</v>
      </c>
      <c r="F63" s="48"/>
      <c r="G63" s="48">
        <f t="shared" si="6"/>
        <v>5904</v>
      </c>
      <c r="H63" s="48">
        <v>5904</v>
      </c>
      <c r="I63" s="495">
        <f t="shared" si="4"/>
        <v>1</v>
      </c>
      <c r="J63" s="48">
        <v>5904</v>
      </c>
      <c r="K63" s="48">
        <f t="shared" si="7"/>
        <v>0</v>
      </c>
      <c r="L63" s="342"/>
    </row>
    <row r="64" spans="1:12" s="60" customFormat="1" ht="18" customHeight="1">
      <c r="A64" s="425"/>
      <c r="B64" s="51" t="s">
        <v>280</v>
      </c>
      <c r="C64" s="47" t="s">
        <v>281</v>
      </c>
      <c r="D64" s="48">
        <v>584221</v>
      </c>
      <c r="E64" s="48">
        <v>0</v>
      </c>
      <c r="F64" s="48">
        <v>21690</v>
      </c>
      <c r="G64" s="48">
        <f t="shared" si="6"/>
        <v>562531</v>
      </c>
      <c r="H64" s="48">
        <v>562238</v>
      </c>
      <c r="I64" s="495">
        <f t="shared" si="4"/>
        <v>0.9994791398162945</v>
      </c>
      <c r="J64" s="48">
        <v>0</v>
      </c>
      <c r="K64" s="48">
        <f t="shared" si="7"/>
        <v>562238</v>
      </c>
      <c r="L64" s="342"/>
    </row>
    <row r="65" spans="1:12" s="60" customFormat="1" ht="19.5" customHeight="1">
      <c r="A65" s="502" t="s">
        <v>288</v>
      </c>
      <c r="B65" s="515"/>
      <c r="C65" s="510" t="s">
        <v>289</v>
      </c>
      <c r="D65" s="503">
        <f>D66+D69+D71</f>
        <v>271278</v>
      </c>
      <c r="E65" s="503">
        <f>E66+E69+E71</f>
        <v>233</v>
      </c>
      <c r="F65" s="503">
        <f>F66+F69+F71</f>
        <v>233</v>
      </c>
      <c r="G65" s="503">
        <f>G66+G69+G71</f>
        <v>271278</v>
      </c>
      <c r="H65" s="503">
        <f>H66+H69+H71</f>
        <v>271278</v>
      </c>
      <c r="I65" s="504">
        <f t="shared" si="4"/>
        <v>1</v>
      </c>
      <c r="J65" s="503">
        <f>J66+J69+J71</f>
        <v>271278</v>
      </c>
      <c r="K65" s="506">
        <f>K66+K69+K71</f>
        <v>0</v>
      </c>
      <c r="L65" s="507">
        <f>L66+L69+L71</f>
        <v>0</v>
      </c>
    </row>
    <row r="66" spans="1:12" s="60" customFormat="1" ht="34.5" customHeight="1">
      <c r="A66" s="524" t="s">
        <v>290</v>
      </c>
      <c r="B66" s="517"/>
      <c r="C66" s="518" t="s">
        <v>294</v>
      </c>
      <c r="D66" s="519">
        <f>D67+D68</f>
        <v>40000</v>
      </c>
      <c r="E66" s="519">
        <f>E67+E68</f>
        <v>0</v>
      </c>
      <c r="F66" s="519">
        <f>F67+F68</f>
        <v>0</v>
      </c>
      <c r="G66" s="519">
        <f>SUM(G67:G68)</f>
        <v>40000</v>
      </c>
      <c r="H66" s="519">
        <f>SUM(H67:H68)</f>
        <v>40000</v>
      </c>
      <c r="I66" s="520">
        <f t="shared" si="4"/>
        <v>1</v>
      </c>
      <c r="J66" s="519">
        <f>J67+J68</f>
        <v>40000</v>
      </c>
      <c r="K66" s="521">
        <f>K68</f>
        <v>0</v>
      </c>
      <c r="L66" s="522">
        <f>L68</f>
        <v>0</v>
      </c>
    </row>
    <row r="67" spans="1:12" s="60" customFormat="1" ht="15" customHeight="1">
      <c r="A67" s="427"/>
      <c r="B67" s="428" t="s">
        <v>123</v>
      </c>
      <c r="C67" s="47" t="s">
        <v>573</v>
      </c>
      <c r="D67" s="429">
        <v>4000</v>
      </c>
      <c r="E67" s="429">
        <v>0</v>
      </c>
      <c r="F67" s="430"/>
      <c r="G67" s="429">
        <f>D67+E67-F67</f>
        <v>4000</v>
      </c>
      <c r="H67" s="429">
        <v>4000</v>
      </c>
      <c r="I67" s="495">
        <f t="shared" si="4"/>
        <v>1</v>
      </c>
      <c r="J67" s="429">
        <f>H67</f>
        <v>4000</v>
      </c>
      <c r="K67" s="431"/>
      <c r="L67" s="432"/>
    </row>
    <row r="68" spans="1:12" s="60" customFormat="1" ht="14.25" customHeight="1">
      <c r="A68" s="425"/>
      <c r="B68" s="51" t="s">
        <v>256</v>
      </c>
      <c r="C68" s="47" t="s">
        <v>257</v>
      </c>
      <c r="D68" s="48">
        <v>36000</v>
      </c>
      <c r="E68" s="48"/>
      <c r="F68" s="48">
        <v>0</v>
      </c>
      <c r="G68" s="48">
        <f>D68+E68-F68</f>
        <v>36000</v>
      </c>
      <c r="H68" s="48">
        <v>36000</v>
      </c>
      <c r="I68" s="495">
        <f t="shared" si="4"/>
        <v>1</v>
      </c>
      <c r="J68" s="429">
        <f>H68</f>
        <v>36000</v>
      </c>
      <c r="K68" s="341">
        <v>0</v>
      </c>
      <c r="L68" s="342">
        <v>0</v>
      </c>
    </row>
    <row r="69" spans="1:12" s="60" customFormat="1" ht="21.75" customHeight="1">
      <c r="A69" s="524" t="s">
        <v>295</v>
      </c>
      <c r="B69" s="517"/>
      <c r="C69" s="518" t="s">
        <v>210</v>
      </c>
      <c r="D69" s="519">
        <f>D70</f>
        <v>25000</v>
      </c>
      <c r="E69" s="519">
        <f>E70</f>
        <v>0</v>
      </c>
      <c r="F69" s="519">
        <f>F70</f>
        <v>0</v>
      </c>
      <c r="G69" s="519">
        <f>G70</f>
        <v>25000</v>
      </c>
      <c r="H69" s="519">
        <f>H70</f>
        <v>25000</v>
      </c>
      <c r="I69" s="520">
        <f t="shared" si="4"/>
        <v>1</v>
      </c>
      <c r="J69" s="519">
        <f>J70</f>
        <v>25000</v>
      </c>
      <c r="K69" s="521">
        <f>K70</f>
        <v>0</v>
      </c>
      <c r="L69" s="522">
        <f>L70</f>
        <v>0</v>
      </c>
    </row>
    <row r="70" spans="1:12" s="60" customFormat="1" ht="15.75" customHeight="1">
      <c r="A70" s="425"/>
      <c r="B70" s="51" t="s">
        <v>256</v>
      </c>
      <c r="C70" s="47" t="s">
        <v>257</v>
      </c>
      <c r="D70" s="48">
        <v>25000</v>
      </c>
      <c r="E70" s="48">
        <v>0</v>
      </c>
      <c r="F70" s="48"/>
      <c r="G70" s="48">
        <f>D70+E70-F70</f>
        <v>25000</v>
      </c>
      <c r="H70" s="48">
        <v>25000</v>
      </c>
      <c r="I70" s="495">
        <f t="shared" si="4"/>
        <v>1</v>
      </c>
      <c r="J70" s="48">
        <f>H70</f>
        <v>25000</v>
      </c>
      <c r="K70" s="341">
        <v>0</v>
      </c>
      <c r="L70" s="342">
        <v>0</v>
      </c>
    </row>
    <row r="71" spans="1:12" s="60" customFormat="1" ht="15" customHeight="1">
      <c r="A71" s="524" t="s">
        <v>297</v>
      </c>
      <c r="B71" s="517"/>
      <c r="C71" s="518" t="s">
        <v>298</v>
      </c>
      <c r="D71" s="519">
        <f>SUM(D72:D81)</f>
        <v>206278</v>
      </c>
      <c r="E71" s="519">
        <f>SUM(E72:E81)</f>
        <v>233</v>
      </c>
      <c r="F71" s="519">
        <f>SUM(F72:F81)</f>
        <v>233</v>
      </c>
      <c r="G71" s="519">
        <f>SUM(G72:G81)</f>
        <v>206278</v>
      </c>
      <c r="H71" s="519">
        <f>SUM(H72:H81)</f>
        <v>206278</v>
      </c>
      <c r="I71" s="520">
        <f t="shared" si="4"/>
        <v>1</v>
      </c>
      <c r="J71" s="519">
        <f>SUM(J72:J81)</f>
        <v>206278</v>
      </c>
      <c r="K71" s="519">
        <f>SUM(K72:K81)</f>
        <v>0</v>
      </c>
      <c r="L71" s="523">
        <f>SUM(L72:L81)</f>
        <v>0</v>
      </c>
    </row>
    <row r="72" spans="1:12" s="60" customFormat="1" ht="15" customHeight="1">
      <c r="A72" s="425"/>
      <c r="B72" s="51" t="s">
        <v>240</v>
      </c>
      <c r="C72" s="47" t="s">
        <v>809</v>
      </c>
      <c r="D72" s="48">
        <v>63223</v>
      </c>
      <c r="E72" s="48">
        <v>0</v>
      </c>
      <c r="F72" s="48"/>
      <c r="G72" s="48">
        <f aca="true" t="shared" si="8" ref="G72:G81">D72+E72-F72</f>
        <v>63223</v>
      </c>
      <c r="H72" s="48">
        <v>63223</v>
      </c>
      <c r="I72" s="495">
        <f t="shared" si="4"/>
        <v>1</v>
      </c>
      <c r="J72" s="48">
        <f>H72</f>
        <v>63223</v>
      </c>
      <c r="K72" s="341">
        <v>0</v>
      </c>
      <c r="L72" s="342">
        <v>0</v>
      </c>
    </row>
    <row r="73" spans="1:12" s="60" customFormat="1" ht="14.25" customHeight="1">
      <c r="A73" s="425"/>
      <c r="B73" s="51" t="s">
        <v>242</v>
      </c>
      <c r="C73" s="47" t="s">
        <v>189</v>
      </c>
      <c r="D73" s="48">
        <v>79706</v>
      </c>
      <c r="E73" s="48">
        <v>0</v>
      </c>
      <c r="F73" s="48"/>
      <c r="G73" s="48">
        <f t="shared" si="8"/>
        <v>79706</v>
      </c>
      <c r="H73" s="48">
        <v>79706</v>
      </c>
      <c r="I73" s="495">
        <f t="shared" si="4"/>
        <v>1</v>
      </c>
      <c r="J73" s="48">
        <f aca="true" t="shared" si="9" ref="J73:J81">H73</f>
        <v>79706</v>
      </c>
      <c r="K73" s="341">
        <v>0</v>
      </c>
      <c r="L73" s="342">
        <v>0</v>
      </c>
    </row>
    <row r="74" spans="1:12" s="60" customFormat="1" ht="14.25" customHeight="1">
      <c r="A74" s="425"/>
      <c r="B74" s="51" t="s">
        <v>244</v>
      </c>
      <c r="C74" s="47" t="s">
        <v>245</v>
      </c>
      <c r="D74" s="48">
        <v>8864</v>
      </c>
      <c r="E74" s="48"/>
      <c r="F74" s="48"/>
      <c r="G74" s="48">
        <f t="shared" si="8"/>
        <v>8864</v>
      </c>
      <c r="H74" s="48">
        <v>8864</v>
      </c>
      <c r="I74" s="495">
        <f t="shared" si="4"/>
        <v>1</v>
      </c>
      <c r="J74" s="48">
        <f t="shared" si="9"/>
        <v>8864</v>
      </c>
      <c r="K74" s="341">
        <v>0</v>
      </c>
      <c r="L74" s="342">
        <v>0</v>
      </c>
    </row>
    <row r="75" spans="1:12" s="60" customFormat="1" ht="12" customHeight="1">
      <c r="A75" s="425"/>
      <c r="B75" s="422" t="s">
        <v>299</v>
      </c>
      <c r="C75" s="47" t="s">
        <v>274</v>
      </c>
      <c r="D75" s="48">
        <v>27435</v>
      </c>
      <c r="E75" s="48">
        <v>0</v>
      </c>
      <c r="F75" s="48">
        <v>0</v>
      </c>
      <c r="G75" s="48">
        <f t="shared" si="8"/>
        <v>27435</v>
      </c>
      <c r="H75" s="48">
        <v>27435</v>
      </c>
      <c r="I75" s="495">
        <f t="shared" si="4"/>
        <v>1</v>
      </c>
      <c r="J75" s="48">
        <f t="shared" si="9"/>
        <v>27435</v>
      </c>
      <c r="K75" s="341">
        <v>0</v>
      </c>
      <c r="L75" s="342">
        <v>0</v>
      </c>
    </row>
    <row r="76" spans="1:12" s="60" customFormat="1" ht="14.25" customHeight="1">
      <c r="A76" s="425"/>
      <c r="B76" s="422" t="s">
        <v>248</v>
      </c>
      <c r="C76" s="47" t="s">
        <v>249</v>
      </c>
      <c r="D76" s="48">
        <v>3715</v>
      </c>
      <c r="E76" s="48">
        <v>1</v>
      </c>
      <c r="F76" s="48">
        <v>0</v>
      </c>
      <c r="G76" s="48">
        <f t="shared" si="8"/>
        <v>3716</v>
      </c>
      <c r="H76" s="48">
        <v>3716</v>
      </c>
      <c r="I76" s="495">
        <f t="shared" si="4"/>
        <v>1</v>
      </c>
      <c r="J76" s="48">
        <f t="shared" si="9"/>
        <v>3716</v>
      </c>
      <c r="K76" s="341">
        <v>0</v>
      </c>
      <c r="L76" s="342">
        <v>0</v>
      </c>
    </row>
    <row r="77" spans="1:12" s="60" customFormat="1" ht="14.25" customHeight="1">
      <c r="A77" s="425"/>
      <c r="B77" s="51" t="s">
        <v>250</v>
      </c>
      <c r="C77" s="47" t="s">
        <v>277</v>
      </c>
      <c r="D77" s="48">
        <v>6756</v>
      </c>
      <c r="E77" s="48">
        <v>232</v>
      </c>
      <c r="F77" s="48"/>
      <c r="G77" s="48">
        <f t="shared" si="8"/>
        <v>6988</v>
      </c>
      <c r="H77" s="48">
        <v>6988</v>
      </c>
      <c r="I77" s="495">
        <f t="shared" si="4"/>
        <v>1</v>
      </c>
      <c r="J77" s="48">
        <f t="shared" si="9"/>
        <v>6988</v>
      </c>
      <c r="K77" s="341">
        <v>0</v>
      </c>
      <c r="L77" s="342">
        <v>0</v>
      </c>
    </row>
    <row r="78" spans="1:12" s="60" customFormat="1" ht="12.75" customHeight="1">
      <c r="A78" s="425"/>
      <c r="B78" s="51" t="s">
        <v>252</v>
      </c>
      <c r="C78" s="47" t="s">
        <v>349</v>
      </c>
      <c r="D78" s="48">
        <v>2263</v>
      </c>
      <c r="E78" s="48"/>
      <c r="F78" s="48">
        <v>0</v>
      </c>
      <c r="G78" s="48">
        <f t="shared" si="8"/>
        <v>2263</v>
      </c>
      <c r="H78" s="48">
        <v>2263</v>
      </c>
      <c r="I78" s="495">
        <f t="shared" si="4"/>
        <v>1</v>
      </c>
      <c r="J78" s="48">
        <f t="shared" si="9"/>
        <v>2263</v>
      </c>
      <c r="K78" s="341"/>
      <c r="L78" s="342"/>
    </row>
    <row r="79" spans="1:12" s="60" customFormat="1" ht="13.5" customHeight="1">
      <c r="A79" s="425"/>
      <c r="B79" s="51" t="s">
        <v>256</v>
      </c>
      <c r="C79" s="47" t="s">
        <v>257</v>
      </c>
      <c r="D79" s="48">
        <v>10125</v>
      </c>
      <c r="E79" s="48">
        <v>0</v>
      </c>
      <c r="F79" s="48">
        <v>233</v>
      </c>
      <c r="G79" s="48">
        <f t="shared" si="8"/>
        <v>9892</v>
      </c>
      <c r="H79" s="48">
        <v>9892</v>
      </c>
      <c r="I79" s="495">
        <f t="shared" si="4"/>
        <v>1</v>
      </c>
      <c r="J79" s="48">
        <f t="shared" si="9"/>
        <v>9892</v>
      </c>
      <c r="K79" s="341">
        <v>0</v>
      </c>
      <c r="L79" s="342">
        <v>0</v>
      </c>
    </row>
    <row r="80" spans="1:12" s="60" customFormat="1" ht="13.5" customHeight="1">
      <c r="A80" s="425"/>
      <c r="B80" s="51" t="s">
        <v>260</v>
      </c>
      <c r="C80" s="47" t="s">
        <v>261</v>
      </c>
      <c r="D80" s="48">
        <v>1134</v>
      </c>
      <c r="E80" s="48"/>
      <c r="F80" s="48">
        <v>0</v>
      </c>
      <c r="G80" s="48">
        <f t="shared" si="8"/>
        <v>1134</v>
      </c>
      <c r="H80" s="48">
        <v>1134</v>
      </c>
      <c r="I80" s="495">
        <f t="shared" si="4"/>
        <v>1</v>
      </c>
      <c r="J80" s="48">
        <f t="shared" si="9"/>
        <v>1134</v>
      </c>
      <c r="K80" s="341">
        <v>0</v>
      </c>
      <c r="L80" s="342">
        <v>0</v>
      </c>
    </row>
    <row r="81" spans="1:12" s="60" customFormat="1" ht="14.25" customHeight="1">
      <c r="A81" s="425"/>
      <c r="B81" s="51" t="s">
        <v>262</v>
      </c>
      <c r="C81" s="47" t="s">
        <v>263</v>
      </c>
      <c r="D81" s="48">
        <v>3057</v>
      </c>
      <c r="E81" s="48">
        <v>0</v>
      </c>
      <c r="F81" s="48"/>
      <c r="G81" s="48">
        <f t="shared" si="8"/>
        <v>3057</v>
      </c>
      <c r="H81" s="48">
        <v>3057</v>
      </c>
      <c r="I81" s="495">
        <f t="shared" si="4"/>
        <v>1</v>
      </c>
      <c r="J81" s="48">
        <f t="shared" si="9"/>
        <v>3057</v>
      </c>
      <c r="K81" s="341">
        <v>0</v>
      </c>
      <c r="L81" s="342">
        <v>0</v>
      </c>
    </row>
    <row r="82" spans="1:12" s="60" customFormat="1" ht="18.75" customHeight="1">
      <c r="A82" s="502" t="s">
        <v>300</v>
      </c>
      <c r="B82" s="515"/>
      <c r="C82" s="510" t="s">
        <v>301</v>
      </c>
      <c r="D82" s="503">
        <f>D83+D93+D95+D100+D117+D125+D129</f>
        <v>2630504</v>
      </c>
      <c r="E82" s="503">
        <f>E83+E93+E95+E100+E117+E125+E129</f>
        <v>37627</v>
      </c>
      <c r="F82" s="503">
        <f>F83+F93+F95+F100+F117+F125+F129</f>
        <v>31174</v>
      </c>
      <c r="G82" s="503">
        <f>G83+G93+G95+G100+G117+G125+G129</f>
        <v>2636957</v>
      </c>
      <c r="H82" s="503">
        <f>H83+H93+H95+H100+H117+H125+H129</f>
        <v>2636459</v>
      </c>
      <c r="I82" s="504">
        <f t="shared" si="4"/>
        <v>0.9998111459534608</v>
      </c>
      <c r="J82" s="503">
        <f>J83+J93+J95+J100+J117+J125+J129</f>
        <v>115748</v>
      </c>
      <c r="K82" s="503">
        <f>K83+K93+K95+K100+K117+K125+K129</f>
        <v>2507331</v>
      </c>
      <c r="L82" s="505">
        <f>L83+L93+L95+L100+L117+L125+L129</f>
        <v>13380</v>
      </c>
    </row>
    <row r="83" spans="1:12" s="60" customFormat="1" ht="18" customHeight="1">
      <c r="A83" s="524" t="s">
        <v>302</v>
      </c>
      <c r="B83" s="517"/>
      <c r="C83" s="518" t="s">
        <v>303</v>
      </c>
      <c r="D83" s="519">
        <f>SUM(D84:D92)</f>
        <v>102748</v>
      </c>
      <c r="E83" s="519">
        <f>SUM(E84:E92)</f>
        <v>600</v>
      </c>
      <c r="F83" s="519">
        <f>SUM(F84:F92)</f>
        <v>600</v>
      </c>
      <c r="G83" s="519">
        <f>SUM(G84:G92)</f>
        <v>102748</v>
      </c>
      <c r="H83" s="519">
        <f>SUM(H84:H92)</f>
        <v>102748</v>
      </c>
      <c r="I83" s="520">
        <f t="shared" si="4"/>
        <v>1</v>
      </c>
      <c r="J83" s="519">
        <f>SUM(J84:J92)</f>
        <v>102748</v>
      </c>
      <c r="K83" s="519">
        <f>SUM(K84:K92)</f>
        <v>0</v>
      </c>
      <c r="L83" s="523">
        <f>SUM(L84:L92)</f>
        <v>0</v>
      </c>
    </row>
    <row r="84" spans="1:12" s="60" customFormat="1" ht="14.25" customHeight="1">
      <c r="A84" s="425"/>
      <c r="B84" s="51" t="s">
        <v>240</v>
      </c>
      <c r="C84" s="47" t="s">
        <v>809</v>
      </c>
      <c r="D84" s="48">
        <v>70400</v>
      </c>
      <c r="E84" s="48"/>
      <c r="F84" s="48"/>
      <c r="G84" s="48">
        <f aca="true" t="shared" si="10" ref="G84:G92">D84+E84-F84</f>
        <v>70400</v>
      </c>
      <c r="H84" s="48">
        <v>70400</v>
      </c>
      <c r="I84" s="495">
        <f t="shared" si="4"/>
        <v>1</v>
      </c>
      <c r="J84" s="48">
        <f>H84</f>
        <v>70400</v>
      </c>
      <c r="K84" s="341">
        <v>0</v>
      </c>
      <c r="L84" s="342">
        <v>0</v>
      </c>
    </row>
    <row r="85" spans="1:12" s="60" customFormat="1" ht="15.75" customHeight="1">
      <c r="A85" s="425"/>
      <c r="B85" s="51" t="s">
        <v>244</v>
      </c>
      <c r="C85" s="47" t="s">
        <v>245</v>
      </c>
      <c r="D85" s="48">
        <v>4712</v>
      </c>
      <c r="E85" s="48"/>
      <c r="F85" s="48"/>
      <c r="G85" s="48">
        <f t="shared" si="10"/>
        <v>4712</v>
      </c>
      <c r="H85" s="48">
        <v>4712</v>
      </c>
      <c r="I85" s="495">
        <f t="shared" si="4"/>
        <v>1</v>
      </c>
      <c r="J85" s="48">
        <f aca="true" t="shared" si="11" ref="J85:J92">H85</f>
        <v>4712</v>
      </c>
      <c r="K85" s="341">
        <v>0</v>
      </c>
      <c r="L85" s="342">
        <v>0</v>
      </c>
    </row>
    <row r="86" spans="1:12" s="60" customFormat="1" ht="16.5" customHeight="1">
      <c r="A86" s="425"/>
      <c r="B86" s="422" t="s">
        <v>299</v>
      </c>
      <c r="C86" s="47" t="s">
        <v>304</v>
      </c>
      <c r="D86" s="48">
        <v>12873</v>
      </c>
      <c r="E86" s="48"/>
      <c r="F86" s="48">
        <v>0</v>
      </c>
      <c r="G86" s="48">
        <f t="shared" si="10"/>
        <v>12873</v>
      </c>
      <c r="H86" s="48">
        <v>12873</v>
      </c>
      <c r="I86" s="495">
        <f t="shared" si="4"/>
        <v>1</v>
      </c>
      <c r="J86" s="48">
        <f t="shared" si="11"/>
        <v>12873</v>
      </c>
      <c r="K86" s="341">
        <v>0</v>
      </c>
      <c r="L86" s="342">
        <v>0</v>
      </c>
    </row>
    <row r="87" spans="1:12" s="60" customFormat="1" ht="15" customHeight="1">
      <c r="A87" s="425"/>
      <c r="B87" s="422" t="s">
        <v>248</v>
      </c>
      <c r="C87" s="47" t="s">
        <v>249</v>
      </c>
      <c r="D87" s="48">
        <v>1840</v>
      </c>
      <c r="E87" s="48"/>
      <c r="F87" s="48"/>
      <c r="G87" s="48">
        <f t="shared" si="10"/>
        <v>1840</v>
      </c>
      <c r="H87" s="48">
        <v>1840</v>
      </c>
      <c r="I87" s="495">
        <f t="shared" si="4"/>
        <v>1</v>
      </c>
      <c r="J87" s="48">
        <f t="shared" si="11"/>
        <v>1840</v>
      </c>
      <c r="K87" s="341">
        <v>0</v>
      </c>
      <c r="L87" s="342">
        <v>0</v>
      </c>
    </row>
    <row r="88" spans="1:12" s="60" customFormat="1" ht="15" customHeight="1">
      <c r="A88" s="425"/>
      <c r="B88" s="51" t="s">
        <v>123</v>
      </c>
      <c r="C88" s="47" t="s">
        <v>134</v>
      </c>
      <c r="D88" s="48">
        <v>7200</v>
      </c>
      <c r="E88" s="48"/>
      <c r="F88" s="48">
        <v>600</v>
      </c>
      <c r="G88" s="48">
        <f t="shared" si="10"/>
        <v>6600</v>
      </c>
      <c r="H88" s="48">
        <v>6600</v>
      </c>
      <c r="I88" s="495">
        <f t="shared" si="4"/>
        <v>1</v>
      </c>
      <c r="J88" s="48">
        <f t="shared" si="11"/>
        <v>6600</v>
      </c>
      <c r="K88" s="341">
        <v>0</v>
      </c>
      <c r="L88" s="342">
        <v>0</v>
      </c>
    </row>
    <row r="89" spans="1:12" s="60" customFormat="1" ht="15" customHeight="1">
      <c r="A89" s="425"/>
      <c r="B89" s="51" t="s">
        <v>250</v>
      </c>
      <c r="C89" s="47" t="s">
        <v>277</v>
      </c>
      <c r="D89" s="48">
        <v>1279</v>
      </c>
      <c r="E89" s="48">
        <v>0</v>
      </c>
      <c r="F89" s="48"/>
      <c r="G89" s="48">
        <f t="shared" si="10"/>
        <v>1279</v>
      </c>
      <c r="H89" s="48">
        <v>1279</v>
      </c>
      <c r="I89" s="495">
        <f t="shared" si="4"/>
        <v>1</v>
      </c>
      <c r="J89" s="48">
        <f t="shared" si="11"/>
        <v>1279</v>
      </c>
      <c r="K89" s="341">
        <v>0</v>
      </c>
      <c r="L89" s="342">
        <v>0</v>
      </c>
    </row>
    <row r="90" spans="1:12" s="60" customFormat="1" ht="14.25" customHeight="1">
      <c r="A90" s="425"/>
      <c r="B90" s="51" t="s">
        <v>256</v>
      </c>
      <c r="C90" s="47" t="s">
        <v>351</v>
      </c>
      <c r="D90" s="48">
        <v>1072</v>
      </c>
      <c r="E90" s="48">
        <v>600</v>
      </c>
      <c r="F90" s="48">
        <v>0</v>
      </c>
      <c r="G90" s="48">
        <f t="shared" si="10"/>
        <v>1672</v>
      </c>
      <c r="H90" s="48">
        <v>1672</v>
      </c>
      <c r="I90" s="495">
        <f t="shared" si="4"/>
        <v>1</v>
      </c>
      <c r="J90" s="48">
        <f t="shared" si="11"/>
        <v>1672</v>
      </c>
      <c r="K90" s="341">
        <v>0</v>
      </c>
      <c r="L90" s="342">
        <v>0</v>
      </c>
    </row>
    <row r="91" spans="1:12" s="60" customFormat="1" ht="15" customHeight="1">
      <c r="A91" s="425"/>
      <c r="B91" s="51" t="s">
        <v>258</v>
      </c>
      <c r="C91" s="47" t="s">
        <v>259</v>
      </c>
      <c r="D91" s="48">
        <v>738</v>
      </c>
      <c r="E91" s="48">
        <v>0</v>
      </c>
      <c r="F91" s="48">
        <v>0</v>
      </c>
      <c r="G91" s="48">
        <f t="shared" si="10"/>
        <v>738</v>
      </c>
      <c r="H91" s="48">
        <v>738</v>
      </c>
      <c r="I91" s="495">
        <f t="shared" si="4"/>
        <v>1</v>
      </c>
      <c r="J91" s="48">
        <f t="shared" si="11"/>
        <v>738</v>
      </c>
      <c r="K91" s="341">
        <v>0</v>
      </c>
      <c r="L91" s="342">
        <v>0</v>
      </c>
    </row>
    <row r="92" spans="1:12" s="60" customFormat="1" ht="15" customHeight="1">
      <c r="A92" s="425"/>
      <c r="B92" s="51" t="s">
        <v>262</v>
      </c>
      <c r="C92" s="47" t="s">
        <v>263</v>
      </c>
      <c r="D92" s="48">
        <v>2634</v>
      </c>
      <c r="E92" s="48"/>
      <c r="F92" s="48"/>
      <c r="G92" s="48">
        <f t="shared" si="10"/>
        <v>2634</v>
      </c>
      <c r="H92" s="48">
        <v>2634</v>
      </c>
      <c r="I92" s="495">
        <f t="shared" si="4"/>
        <v>1</v>
      </c>
      <c r="J92" s="48">
        <f t="shared" si="11"/>
        <v>2634</v>
      </c>
      <c r="K92" s="341">
        <v>0</v>
      </c>
      <c r="L92" s="342">
        <v>0</v>
      </c>
    </row>
    <row r="93" spans="1:12" s="59" customFormat="1" ht="17.25" customHeight="1">
      <c r="A93" s="524" t="s">
        <v>580</v>
      </c>
      <c r="B93" s="517"/>
      <c r="C93" s="518" t="s">
        <v>185</v>
      </c>
      <c r="D93" s="519">
        <f>D94</f>
        <v>3380</v>
      </c>
      <c r="E93" s="519">
        <f>E94</f>
        <v>0</v>
      </c>
      <c r="F93" s="519">
        <f>F94</f>
        <v>0</v>
      </c>
      <c r="G93" s="519">
        <f>G94</f>
        <v>3380</v>
      </c>
      <c r="H93" s="519">
        <f>H94</f>
        <v>3380</v>
      </c>
      <c r="I93" s="520">
        <f t="shared" si="4"/>
        <v>1</v>
      </c>
      <c r="J93" s="519">
        <f>J94</f>
        <v>0</v>
      </c>
      <c r="K93" s="521">
        <f>K94</f>
        <v>0</v>
      </c>
      <c r="L93" s="522">
        <f>L94</f>
        <v>3380</v>
      </c>
    </row>
    <row r="94" spans="1:12" s="60" customFormat="1" ht="21.75" customHeight="1">
      <c r="A94" s="425"/>
      <c r="B94" s="51" t="s">
        <v>581</v>
      </c>
      <c r="C94" s="47" t="s">
        <v>582</v>
      </c>
      <c r="D94" s="48">
        <v>3380</v>
      </c>
      <c r="E94" s="48"/>
      <c r="F94" s="48"/>
      <c r="G94" s="48">
        <f>D94+E94-F94</f>
        <v>3380</v>
      </c>
      <c r="H94" s="48">
        <v>3380</v>
      </c>
      <c r="I94" s="495">
        <f t="shared" si="4"/>
        <v>1</v>
      </c>
      <c r="J94" s="48">
        <v>0</v>
      </c>
      <c r="K94" s="341">
        <v>0</v>
      </c>
      <c r="L94" s="342">
        <f>H94</f>
        <v>3380</v>
      </c>
    </row>
    <row r="95" spans="1:12" s="59" customFormat="1" ht="16.5" customHeight="1">
      <c r="A95" s="524" t="s">
        <v>306</v>
      </c>
      <c r="B95" s="517"/>
      <c r="C95" s="518" t="s">
        <v>307</v>
      </c>
      <c r="D95" s="519">
        <f>SUM(D96:D99)</f>
        <v>82800</v>
      </c>
      <c r="E95" s="519">
        <f>SUM(E96:E99)</f>
        <v>7664</v>
      </c>
      <c r="F95" s="519">
        <f>SUM(F96:F99)</f>
        <v>0</v>
      </c>
      <c r="G95" s="519">
        <f>SUM(G96:G99)</f>
        <v>90464</v>
      </c>
      <c r="H95" s="519">
        <f>SUM(H96:H99)</f>
        <v>90464</v>
      </c>
      <c r="I95" s="520">
        <f t="shared" si="4"/>
        <v>1</v>
      </c>
      <c r="J95" s="519">
        <f>SUM(J96:J99)</f>
        <v>0</v>
      </c>
      <c r="K95" s="519">
        <f>SUM(K96:K99)</f>
        <v>90464</v>
      </c>
      <c r="L95" s="523">
        <f>SUM(L96:L99)</f>
        <v>0</v>
      </c>
    </row>
    <row r="96" spans="1:12" s="60" customFormat="1" ht="12.75" customHeight="1">
      <c r="A96" s="425"/>
      <c r="B96" s="51" t="s">
        <v>238</v>
      </c>
      <c r="C96" s="47" t="s">
        <v>308</v>
      </c>
      <c r="D96" s="48">
        <v>60000</v>
      </c>
      <c r="E96" s="48">
        <v>3139</v>
      </c>
      <c r="F96" s="48"/>
      <c r="G96" s="48">
        <f>D96+E96-F96</f>
        <v>63139</v>
      </c>
      <c r="H96" s="48">
        <v>63139</v>
      </c>
      <c r="I96" s="495">
        <f t="shared" si="4"/>
        <v>1</v>
      </c>
      <c r="J96" s="48">
        <v>0</v>
      </c>
      <c r="K96" s="341">
        <f>H96</f>
        <v>63139</v>
      </c>
      <c r="L96" s="342">
        <v>0</v>
      </c>
    </row>
    <row r="97" spans="1:12" s="60" customFormat="1" ht="12.75" customHeight="1">
      <c r="A97" s="425"/>
      <c r="B97" s="51" t="s">
        <v>250</v>
      </c>
      <c r="C97" s="47" t="s">
        <v>277</v>
      </c>
      <c r="D97" s="48">
        <v>11900</v>
      </c>
      <c r="E97" s="48">
        <v>1968</v>
      </c>
      <c r="F97" s="48">
        <v>0</v>
      </c>
      <c r="G97" s="48">
        <f>D97+E97-F97</f>
        <v>13868</v>
      </c>
      <c r="H97" s="48">
        <v>13868</v>
      </c>
      <c r="I97" s="495">
        <f t="shared" si="4"/>
        <v>1</v>
      </c>
      <c r="J97" s="48">
        <v>0</v>
      </c>
      <c r="K97" s="341">
        <f>H97</f>
        <v>13868</v>
      </c>
      <c r="L97" s="342">
        <v>0</v>
      </c>
    </row>
    <row r="98" spans="1:12" s="60" customFormat="1" ht="12.75" customHeight="1">
      <c r="A98" s="425"/>
      <c r="B98" s="51" t="s">
        <v>252</v>
      </c>
      <c r="C98" s="47" t="s">
        <v>349</v>
      </c>
      <c r="D98" s="48">
        <v>5800</v>
      </c>
      <c r="E98" s="48">
        <v>1394</v>
      </c>
      <c r="F98" s="48">
        <v>0</v>
      </c>
      <c r="G98" s="48">
        <f>D98+E98-F98</f>
        <v>7194</v>
      </c>
      <c r="H98" s="48">
        <v>7194</v>
      </c>
      <c r="I98" s="495">
        <f t="shared" si="4"/>
        <v>1</v>
      </c>
      <c r="J98" s="48">
        <v>0</v>
      </c>
      <c r="K98" s="341">
        <f>H98</f>
        <v>7194</v>
      </c>
      <c r="L98" s="342">
        <v>0</v>
      </c>
    </row>
    <row r="99" spans="1:12" s="60" customFormat="1" ht="12.75" customHeight="1">
      <c r="A99" s="425"/>
      <c r="B99" s="51" t="s">
        <v>256</v>
      </c>
      <c r="C99" s="47" t="s">
        <v>351</v>
      </c>
      <c r="D99" s="48">
        <v>5100</v>
      </c>
      <c r="E99" s="48">
        <v>1163</v>
      </c>
      <c r="F99" s="48"/>
      <c r="G99" s="48">
        <f>D99+E99-F99</f>
        <v>6263</v>
      </c>
      <c r="H99" s="48">
        <v>6263</v>
      </c>
      <c r="I99" s="495">
        <f t="shared" si="4"/>
        <v>1</v>
      </c>
      <c r="J99" s="48">
        <v>0</v>
      </c>
      <c r="K99" s="341">
        <f>H99</f>
        <v>6263</v>
      </c>
      <c r="L99" s="342">
        <v>0</v>
      </c>
    </row>
    <row r="100" spans="1:12" s="59" customFormat="1" ht="15.75" customHeight="1">
      <c r="A100" s="524" t="s">
        <v>309</v>
      </c>
      <c r="B100" s="517"/>
      <c r="C100" s="518" t="s">
        <v>310</v>
      </c>
      <c r="D100" s="519">
        <f>SUM(D101:D116)</f>
        <v>2391223</v>
      </c>
      <c r="E100" s="519">
        <f>SUM(E101:E116)</f>
        <v>29363</v>
      </c>
      <c r="F100" s="519">
        <f>SUM(F101:F116)</f>
        <v>29130</v>
      </c>
      <c r="G100" s="519">
        <f>SUM(G101:G116)</f>
        <v>2391456</v>
      </c>
      <c r="H100" s="519">
        <f>SUM(H101:H116)</f>
        <v>2390958</v>
      </c>
      <c r="I100" s="520">
        <f t="shared" si="4"/>
        <v>0.9997917586608326</v>
      </c>
      <c r="J100" s="519">
        <f>SUM(J101:J116)</f>
        <v>0</v>
      </c>
      <c r="K100" s="519">
        <f>SUM(K101:K116)</f>
        <v>2380958</v>
      </c>
      <c r="L100" s="523">
        <f>SUM(L101:L116)</f>
        <v>10000</v>
      </c>
    </row>
    <row r="101" spans="1:12" s="60" customFormat="1" ht="16.5" customHeight="1">
      <c r="A101" s="425"/>
      <c r="B101" s="51" t="s">
        <v>225</v>
      </c>
      <c r="C101" s="47" t="s">
        <v>159</v>
      </c>
      <c r="D101" s="48">
        <v>300</v>
      </c>
      <c r="E101" s="48"/>
      <c r="F101" s="48"/>
      <c r="G101" s="48">
        <f aca="true" t="shared" si="12" ref="G101:G116">D101+E101-F101</f>
        <v>300</v>
      </c>
      <c r="H101" s="48">
        <v>300</v>
      </c>
      <c r="I101" s="495">
        <f aca="true" t="shared" si="13" ref="I101:I164">H101/G101</f>
        <v>1</v>
      </c>
      <c r="J101" s="48">
        <v>0</v>
      </c>
      <c r="K101" s="341">
        <f>H101</f>
        <v>300</v>
      </c>
      <c r="L101" s="342">
        <v>0</v>
      </c>
    </row>
    <row r="102" spans="1:12" s="60" customFormat="1" ht="15.75" customHeight="1">
      <c r="A102" s="425"/>
      <c r="B102" s="51" t="s">
        <v>240</v>
      </c>
      <c r="C102" s="47" t="s">
        <v>809</v>
      </c>
      <c r="D102" s="48">
        <v>1336494</v>
      </c>
      <c r="E102" s="48">
        <v>0</v>
      </c>
      <c r="F102" s="48">
        <v>22424</v>
      </c>
      <c r="G102" s="48">
        <f t="shared" si="12"/>
        <v>1314070</v>
      </c>
      <c r="H102" s="48">
        <v>1314062</v>
      </c>
      <c r="I102" s="495">
        <f t="shared" si="13"/>
        <v>0.9999939120442595</v>
      </c>
      <c r="J102" s="48">
        <v>0</v>
      </c>
      <c r="K102" s="341">
        <f aca="true" t="shared" si="14" ref="K102:K115">H102</f>
        <v>1314062</v>
      </c>
      <c r="L102" s="342">
        <v>0</v>
      </c>
    </row>
    <row r="103" spans="1:12" s="60" customFormat="1" ht="16.5" customHeight="1">
      <c r="A103" s="425"/>
      <c r="B103" s="51" t="s">
        <v>244</v>
      </c>
      <c r="C103" s="47" t="s">
        <v>245</v>
      </c>
      <c r="D103" s="48">
        <v>104945</v>
      </c>
      <c r="E103" s="48">
        <v>0</v>
      </c>
      <c r="F103" s="48">
        <v>0</v>
      </c>
      <c r="G103" s="48">
        <f t="shared" si="12"/>
        <v>104945</v>
      </c>
      <c r="H103" s="48">
        <v>104945</v>
      </c>
      <c r="I103" s="495">
        <f t="shared" si="13"/>
        <v>1</v>
      </c>
      <c r="J103" s="48">
        <v>0</v>
      </c>
      <c r="K103" s="341">
        <f t="shared" si="14"/>
        <v>104945</v>
      </c>
      <c r="L103" s="342">
        <v>0</v>
      </c>
    </row>
    <row r="104" spans="1:12" s="60" customFormat="1" ht="15" customHeight="1">
      <c r="A104" s="425"/>
      <c r="B104" s="422" t="s">
        <v>299</v>
      </c>
      <c r="C104" s="47" t="s">
        <v>274</v>
      </c>
      <c r="D104" s="48">
        <v>221413</v>
      </c>
      <c r="E104" s="48">
        <v>0</v>
      </c>
      <c r="F104" s="48">
        <v>1947</v>
      </c>
      <c r="G104" s="48">
        <f t="shared" si="12"/>
        <v>219466</v>
      </c>
      <c r="H104" s="48">
        <v>219463</v>
      </c>
      <c r="I104" s="495">
        <f t="shared" si="13"/>
        <v>0.9999863304566539</v>
      </c>
      <c r="J104" s="48">
        <v>0</v>
      </c>
      <c r="K104" s="341">
        <f t="shared" si="14"/>
        <v>219463</v>
      </c>
      <c r="L104" s="342">
        <v>0</v>
      </c>
    </row>
    <row r="105" spans="1:12" s="60" customFormat="1" ht="15" customHeight="1">
      <c r="A105" s="425"/>
      <c r="B105" s="422" t="s">
        <v>248</v>
      </c>
      <c r="C105" s="47" t="s">
        <v>249</v>
      </c>
      <c r="D105" s="48">
        <v>33716</v>
      </c>
      <c r="E105" s="48">
        <v>0</v>
      </c>
      <c r="F105" s="48">
        <v>67</v>
      </c>
      <c r="G105" s="48">
        <f t="shared" si="12"/>
        <v>33649</v>
      </c>
      <c r="H105" s="48">
        <v>33649</v>
      </c>
      <c r="I105" s="495">
        <f t="shared" si="13"/>
        <v>1</v>
      </c>
      <c r="J105" s="48">
        <v>0</v>
      </c>
      <c r="K105" s="341">
        <f t="shared" si="14"/>
        <v>33649</v>
      </c>
      <c r="L105" s="342">
        <v>0</v>
      </c>
    </row>
    <row r="106" spans="1:12" s="60" customFormat="1" ht="13.5" customHeight="1">
      <c r="A106" s="425"/>
      <c r="B106" s="422" t="s">
        <v>123</v>
      </c>
      <c r="C106" s="47" t="s">
        <v>134</v>
      </c>
      <c r="D106" s="48">
        <v>7500</v>
      </c>
      <c r="E106" s="48">
        <v>0</v>
      </c>
      <c r="F106" s="48">
        <v>2692</v>
      </c>
      <c r="G106" s="48">
        <f t="shared" si="12"/>
        <v>4808</v>
      </c>
      <c r="H106" s="48">
        <v>4808</v>
      </c>
      <c r="I106" s="495">
        <f t="shared" si="13"/>
        <v>1</v>
      </c>
      <c r="J106" s="48">
        <v>0</v>
      </c>
      <c r="K106" s="341">
        <f t="shared" si="14"/>
        <v>4808</v>
      </c>
      <c r="L106" s="342">
        <v>0</v>
      </c>
    </row>
    <row r="107" spans="1:12" s="60" customFormat="1" ht="15.75" customHeight="1">
      <c r="A107" s="425"/>
      <c r="B107" s="51" t="s">
        <v>250</v>
      </c>
      <c r="C107" s="47" t="s">
        <v>277</v>
      </c>
      <c r="D107" s="48">
        <v>83480</v>
      </c>
      <c r="E107" s="48">
        <v>10494</v>
      </c>
      <c r="F107" s="48"/>
      <c r="G107" s="48">
        <f t="shared" si="12"/>
        <v>93974</v>
      </c>
      <c r="H107" s="48">
        <v>93974</v>
      </c>
      <c r="I107" s="495">
        <f t="shared" si="13"/>
        <v>1</v>
      </c>
      <c r="J107" s="48">
        <v>0</v>
      </c>
      <c r="K107" s="341">
        <f t="shared" si="14"/>
        <v>93974</v>
      </c>
      <c r="L107" s="342">
        <v>0</v>
      </c>
    </row>
    <row r="108" spans="1:12" s="60" customFormat="1" ht="15.75" customHeight="1">
      <c r="A108" s="425"/>
      <c r="B108" s="51" t="s">
        <v>252</v>
      </c>
      <c r="C108" s="47" t="s">
        <v>253</v>
      </c>
      <c r="D108" s="48">
        <v>65000</v>
      </c>
      <c r="E108" s="48">
        <v>0</v>
      </c>
      <c r="F108" s="48">
        <v>2000</v>
      </c>
      <c r="G108" s="48">
        <f t="shared" si="12"/>
        <v>63000</v>
      </c>
      <c r="H108" s="48">
        <v>63000</v>
      </c>
      <c r="I108" s="495">
        <f t="shared" si="13"/>
        <v>1</v>
      </c>
      <c r="J108" s="48">
        <v>0</v>
      </c>
      <c r="K108" s="341">
        <f t="shared" si="14"/>
        <v>63000</v>
      </c>
      <c r="L108" s="342">
        <v>0</v>
      </c>
    </row>
    <row r="109" spans="1:12" s="60" customFormat="1" ht="13.5" customHeight="1">
      <c r="A109" s="425"/>
      <c r="B109" s="51" t="s">
        <v>256</v>
      </c>
      <c r="C109" s="47" t="s">
        <v>257</v>
      </c>
      <c r="D109" s="48">
        <v>480500</v>
      </c>
      <c r="E109" s="48">
        <v>15349</v>
      </c>
      <c r="F109" s="48"/>
      <c r="G109" s="48">
        <f t="shared" si="12"/>
        <v>495849</v>
      </c>
      <c r="H109" s="48">
        <v>495362</v>
      </c>
      <c r="I109" s="495">
        <f t="shared" si="13"/>
        <v>0.9990178461588104</v>
      </c>
      <c r="J109" s="48">
        <v>0</v>
      </c>
      <c r="K109" s="341">
        <f t="shared" si="14"/>
        <v>495362</v>
      </c>
      <c r="L109" s="342">
        <v>0</v>
      </c>
    </row>
    <row r="110" spans="1:12" s="60" customFormat="1" ht="13.5" customHeight="1">
      <c r="A110" s="425"/>
      <c r="B110" s="51" t="s">
        <v>135</v>
      </c>
      <c r="C110" s="47" t="s">
        <v>572</v>
      </c>
      <c r="D110" s="48">
        <v>3600</v>
      </c>
      <c r="E110" s="48"/>
      <c r="F110" s="48"/>
      <c r="G110" s="48">
        <f t="shared" si="12"/>
        <v>3600</v>
      </c>
      <c r="H110" s="48">
        <v>3600</v>
      </c>
      <c r="I110" s="495">
        <f t="shared" si="13"/>
        <v>1</v>
      </c>
      <c r="J110" s="48">
        <v>0</v>
      </c>
      <c r="K110" s="341">
        <f t="shared" si="14"/>
        <v>3600</v>
      </c>
      <c r="L110" s="342">
        <v>0</v>
      </c>
    </row>
    <row r="111" spans="1:12" s="60" customFormat="1" ht="14.25" customHeight="1">
      <c r="A111" s="425"/>
      <c r="B111" s="51" t="s">
        <v>258</v>
      </c>
      <c r="C111" s="47" t="s">
        <v>259</v>
      </c>
      <c r="D111" s="48">
        <v>10500</v>
      </c>
      <c r="E111" s="48">
        <v>314</v>
      </c>
      <c r="F111" s="48">
        <v>0</v>
      </c>
      <c r="G111" s="48">
        <f t="shared" si="12"/>
        <v>10814</v>
      </c>
      <c r="H111" s="48">
        <v>10814</v>
      </c>
      <c r="I111" s="495">
        <f t="shared" si="13"/>
        <v>1</v>
      </c>
      <c r="J111" s="48">
        <v>0</v>
      </c>
      <c r="K111" s="341">
        <f t="shared" si="14"/>
        <v>10814</v>
      </c>
      <c r="L111" s="342">
        <v>0</v>
      </c>
    </row>
    <row r="112" spans="1:12" s="60" customFormat="1" ht="14.25" customHeight="1">
      <c r="A112" s="425"/>
      <c r="B112" s="51" t="s">
        <v>208</v>
      </c>
      <c r="C112" s="47" t="s">
        <v>209</v>
      </c>
      <c r="D112" s="48">
        <v>495</v>
      </c>
      <c r="E112" s="48"/>
      <c r="F112" s="48">
        <v>0</v>
      </c>
      <c r="G112" s="48">
        <f t="shared" si="12"/>
        <v>495</v>
      </c>
      <c r="H112" s="48">
        <v>495</v>
      </c>
      <c r="I112" s="495">
        <f t="shared" si="13"/>
        <v>1</v>
      </c>
      <c r="J112" s="48">
        <v>0</v>
      </c>
      <c r="K112" s="341">
        <f t="shared" si="14"/>
        <v>495</v>
      </c>
      <c r="L112" s="342">
        <v>0</v>
      </c>
    </row>
    <row r="113" spans="1:12" s="60" customFormat="1" ht="15.75" customHeight="1">
      <c r="A113" s="425"/>
      <c r="B113" s="51" t="s">
        <v>260</v>
      </c>
      <c r="C113" s="47" t="s">
        <v>261</v>
      </c>
      <c r="D113" s="48">
        <v>666</v>
      </c>
      <c r="E113" s="48">
        <v>0</v>
      </c>
      <c r="F113" s="48"/>
      <c r="G113" s="48">
        <f t="shared" si="12"/>
        <v>666</v>
      </c>
      <c r="H113" s="48">
        <v>666</v>
      </c>
      <c r="I113" s="495">
        <f t="shared" si="13"/>
        <v>1</v>
      </c>
      <c r="J113" s="48">
        <v>0</v>
      </c>
      <c r="K113" s="341">
        <f t="shared" si="14"/>
        <v>666</v>
      </c>
      <c r="L113" s="342">
        <v>0</v>
      </c>
    </row>
    <row r="114" spans="1:12" s="60" customFormat="1" ht="16.5" customHeight="1">
      <c r="A114" s="425"/>
      <c r="B114" s="51" t="s">
        <v>262</v>
      </c>
      <c r="C114" s="47" t="s">
        <v>263</v>
      </c>
      <c r="D114" s="48">
        <v>32430</v>
      </c>
      <c r="E114" s="48">
        <v>3206</v>
      </c>
      <c r="F114" s="48"/>
      <c r="G114" s="48">
        <f t="shared" si="12"/>
        <v>35636</v>
      </c>
      <c r="H114" s="48">
        <v>35636</v>
      </c>
      <c r="I114" s="495">
        <f t="shared" si="13"/>
        <v>1</v>
      </c>
      <c r="J114" s="48">
        <v>0</v>
      </c>
      <c r="K114" s="341">
        <f t="shared" si="14"/>
        <v>35636</v>
      </c>
      <c r="L114" s="342">
        <v>0</v>
      </c>
    </row>
    <row r="115" spans="1:12" s="60" customFormat="1" ht="15.75" customHeight="1">
      <c r="A115" s="419"/>
      <c r="B115" s="422" t="s">
        <v>278</v>
      </c>
      <c r="C115" s="47" t="s">
        <v>279</v>
      </c>
      <c r="D115" s="48">
        <v>184</v>
      </c>
      <c r="E115" s="48"/>
      <c r="F115" s="48">
        <v>0</v>
      </c>
      <c r="G115" s="48">
        <f t="shared" si="12"/>
        <v>184</v>
      </c>
      <c r="H115" s="48">
        <v>184</v>
      </c>
      <c r="I115" s="495">
        <f t="shared" si="13"/>
        <v>1</v>
      </c>
      <c r="J115" s="48">
        <v>0</v>
      </c>
      <c r="K115" s="341">
        <f t="shared" si="14"/>
        <v>184</v>
      </c>
      <c r="L115" s="342">
        <v>0</v>
      </c>
    </row>
    <row r="116" spans="1:12" s="60" customFormat="1" ht="13.5" customHeight="1">
      <c r="A116" s="419"/>
      <c r="B116" s="422" t="s">
        <v>305</v>
      </c>
      <c r="C116" s="47" t="s">
        <v>228</v>
      </c>
      <c r="D116" s="48">
        <v>10000</v>
      </c>
      <c r="E116" s="48"/>
      <c r="F116" s="48"/>
      <c r="G116" s="48">
        <f t="shared" si="12"/>
        <v>10000</v>
      </c>
      <c r="H116" s="48">
        <v>10000</v>
      </c>
      <c r="I116" s="495">
        <f t="shared" si="13"/>
        <v>1</v>
      </c>
      <c r="J116" s="48">
        <v>0</v>
      </c>
      <c r="K116" s="341">
        <v>0</v>
      </c>
      <c r="L116" s="342">
        <f>H116</f>
        <v>10000</v>
      </c>
    </row>
    <row r="117" spans="1:12" s="60" customFormat="1" ht="15" customHeight="1">
      <c r="A117" s="524" t="s">
        <v>311</v>
      </c>
      <c r="B117" s="517"/>
      <c r="C117" s="518" t="s">
        <v>312</v>
      </c>
      <c r="D117" s="519">
        <f>D118+D119+D120+D121+D122+D123+D124</f>
        <v>13000</v>
      </c>
      <c r="E117" s="519">
        <f>E118+E119+E120+E121+E122+E123+E124</f>
        <v>0</v>
      </c>
      <c r="F117" s="519">
        <f>F118+F119+F120+F121+F122+F123+F124</f>
        <v>0</v>
      </c>
      <c r="G117" s="519">
        <f>SUM(G118:G124)</f>
        <v>13000</v>
      </c>
      <c r="H117" s="519">
        <f>SUM(H118:H124)</f>
        <v>13000</v>
      </c>
      <c r="I117" s="520">
        <f t="shared" si="13"/>
        <v>1</v>
      </c>
      <c r="J117" s="519">
        <f>J119+J120+J121+J122+J123+J124+J118</f>
        <v>13000</v>
      </c>
      <c r="K117" s="521">
        <f>K118+K119+K120+K121+K122+K123+K124</f>
        <v>0</v>
      </c>
      <c r="L117" s="522">
        <f>L118+L119+L120+L121+L122+L123+L124</f>
        <v>0</v>
      </c>
    </row>
    <row r="118" spans="1:12" s="60" customFormat="1" ht="16.5" customHeight="1">
      <c r="A118" s="419"/>
      <c r="B118" s="51" t="s">
        <v>238</v>
      </c>
      <c r="C118" s="47" t="s">
        <v>308</v>
      </c>
      <c r="D118" s="48">
        <v>5330</v>
      </c>
      <c r="E118" s="48"/>
      <c r="F118" s="48">
        <v>0</v>
      </c>
      <c r="G118" s="48">
        <f aca="true" t="shared" si="15" ref="G118:G124">D118+E118-F118</f>
        <v>5330</v>
      </c>
      <c r="H118" s="48">
        <v>5330</v>
      </c>
      <c r="I118" s="495">
        <f t="shared" si="13"/>
        <v>1</v>
      </c>
      <c r="J118" s="48">
        <f>H118</f>
        <v>5330</v>
      </c>
      <c r="K118" s="341">
        <v>0</v>
      </c>
      <c r="L118" s="342">
        <v>0</v>
      </c>
    </row>
    <row r="119" spans="1:12" s="60" customFormat="1" ht="15.75" customHeight="1">
      <c r="A119" s="425"/>
      <c r="B119" s="51" t="s">
        <v>273</v>
      </c>
      <c r="C119" s="47" t="s">
        <v>313</v>
      </c>
      <c r="D119" s="48">
        <v>775</v>
      </c>
      <c r="E119" s="48">
        <v>0</v>
      </c>
      <c r="F119" s="48"/>
      <c r="G119" s="48">
        <f t="shared" si="15"/>
        <v>775</v>
      </c>
      <c r="H119" s="48">
        <v>775</v>
      </c>
      <c r="I119" s="495">
        <f t="shared" si="13"/>
        <v>1</v>
      </c>
      <c r="J119" s="48">
        <f aca="true" t="shared" si="16" ref="J119:J124">H119</f>
        <v>775</v>
      </c>
      <c r="K119" s="341">
        <v>0</v>
      </c>
      <c r="L119" s="342">
        <v>0</v>
      </c>
    </row>
    <row r="120" spans="1:12" s="60" customFormat="1" ht="15.75" customHeight="1">
      <c r="A120" s="425"/>
      <c r="B120" s="51" t="s">
        <v>248</v>
      </c>
      <c r="C120" s="47" t="s">
        <v>249</v>
      </c>
      <c r="D120" s="48">
        <v>110</v>
      </c>
      <c r="E120" s="48">
        <v>0</v>
      </c>
      <c r="F120" s="48"/>
      <c r="G120" s="48">
        <f t="shared" si="15"/>
        <v>110</v>
      </c>
      <c r="H120" s="48">
        <v>110</v>
      </c>
      <c r="I120" s="495">
        <f t="shared" si="13"/>
        <v>1</v>
      </c>
      <c r="J120" s="48">
        <f t="shared" si="16"/>
        <v>110</v>
      </c>
      <c r="K120" s="341">
        <v>0</v>
      </c>
      <c r="L120" s="342">
        <v>0</v>
      </c>
    </row>
    <row r="121" spans="1:12" s="60" customFormat="1" ht="15.75" customHeight="1">
      <c r="A121" s="425"/>
      <c r="B121" s="51" t="s">
        <v>123</v>
      </c>
      <c r="C121" s="47" t="s">
        <v>134</v>
      </c>
      <c r="D121" s="48">
        <v>5400</v>
      </c>
      <c r="E121" s="48">
        <v>0</v>
      </c>
      <c r="F121" s="48"/>
      <c r="G121" s="48">
        <f t="shared" si="15"/>
        <v>5400</v>
      </c>
      <c r="H121" s="48">
        <v>5400</v>
      </c>
      <c r="I121" s="495">
        <f t="shared" si="13"/>
        <v>1</v>
      </c>
      <c r="J121" s="48">
        <f t="shared" si="16"/>
        <v>5400</v>
      </c>
      <c r="K121" s="341">
        <v>0</v>
      </c>
      <c r="L121" s="342">
        <v>0</v>
      </c>
    </row>
    <row r="122" spans="1:12" s="60" customFormat="1" ht="16.5" customHeight="1">
      <c r="A122" s="425"/>
      <c r="B122" s="51" t="s">
        <v>250</v>
      </c>
      <c r="C122" s="47" t="s">
        <v>277</v>
      </c>
      <c r="D122" s="48">
        <v>687</v>
      </c>
      <c r="E122" s="48"/>
      <c r="F122" s="48">
        <v>0</v>
      </c>
      <c r="G122" s="48">
        <f t="shared" si="15"/>
        <v>687</v>
      </c>
      <c r="H122" s="48">
        <v>687</v>
      </c>
      <c r="I122" s="495">
        <f t="shared" si="13"/>
        <v>1</v>
      </c>
      <c r="J122" s="48">
        <f t="shared" si="16"/>
        <v>687</v>
      </c>
      <c r="K122" s="341">
        <v>0</v>
      </c>
      <c r="L122" s="342">
        <v>0</v>
      </c>
    </row>
    <row r="123" spans="1:12" s="60" customFormat="1" ht="15.75" customHeight="1">
      <c r="A123" s="425"/>
      <c r="B123" s="51" t="s">
        <v>256</v>
      </c>
      <c r="C123" s="47" t="s">
        <v>257</v>
      </c>
      <c r="D123" s="48">
        <v>450</v>
      </c>
      <c r="E123" s="48"/>
      <c r="F123" s="48">
        <v>0</v>
      </c>
      <c r="G123" s="48">
        <f t="shared" si="15"/>
        <v>450</v>
      </c>
      <c r="H123" s="48">
        <v>450</v>
      </c>
      <c r="I123" s="495">
        <f t="shared" si="13"/>
        <v>1</v>
      </c>
      <c r="J123" s="48">
        <f t="shared" si="16"/>
        <v>450</v>
      </c>
      <c r="K123" s="341">
        <v>0</v>
      </c>
      <c r="L123" s="342">
        <v>0</v>
      </c>
    </row>
    <row r="124" spans="1:12" s="60" customFormat="1" ht="15.75" customHeight="1">
      <c r="A124" s="425"/>
      <c r="B124" s="51" t="s">
        <v>258</v>
      </c>
      <c r="C124" s="47" t="s">
        <v>259</v>
      </c>
      <c r="D124" s="48">
        <v>248</v>
      </c>
      <c r="E124" s="48"/>
      <c r="F124" s="48">
        <v>0</v>
      </c>
      <c r="G124" s="48">
        <f t="shared" si="15"/>
        <v>248</v>
      </c>
      <c r="H124" s="48">
        <v>248</v>
      </c>
      <c r="I124" s="495">
        <f t="shared" si="13"/>
        <v>1</v>
      </c>
      <c r="J124" s="48">
        <f t="shared" si="16"/>
        <v>248</v>
      </c>
      <c r="K124" s="341">
        <v>0</v>
      </c>
      <c r="L124" s="342">
        <v>0</v>
      </c>
    </row>
    <row r="125" spans="1:12" s="59" customFormat="1" ht="24.75" customHeight="1">
      <c r="A125" s="524" t="s">
        <v>461</v>
      </c>
      <c r="B125" s="517"/>
      <c r="C125" s="518" t="s">
        <v>462</v>
      </c>
      <c r="D125" s="519">
        <f>SUM(D126:D128)</f>
        <v>20500</v>
      </c>
      <c r="E125" s="519">
        <f>SUM(E126:E128)</f>
        <v>0</v>
      </c>
      <c r="F125" s="519">
        <f>SUM(F126:F128)</f>
        <v>1200</v>
      </c>
      <c r="G125" s="519">
        <f>SUM(G126:G128)</f>
        <v>19300</v>
      </c>
      <c r="H125" s="519">
        <f>SUM(H126:H128)</f>
        <v>19300</v>
      </c>
      <c r="I125" s="520">
        <f t="shared" si="13"/>
        <v>1</v>
      </c>
      <c r="J125" s="519">
        <f>SUM(J126:J128)</f>
        <v>0</v>
      </c>
      <c r="K125" s="519">
        <f>SUM(K126:K128)</f>
        <v>19300</v>
      </c>
      <c r="L125" s="523">
        <f>SUM(L126:L128)</f>
        <v>0</v>
      </c>
    </row>
    <row r="126" spans="1:12" s="60" customFormat="1" ht="15" customHeight="1">
      <c r="A126" s="425"/>
      <c r="B126" s="51" t="s">
        <v>123</v>
      </c>
      <c r="C126" s="47" t="s">
        <v>463</v>
      </c>
      <c r="D126" s="48">
        <v>1800</v>
      </c>
      <c r="E126" s="48"/>
      <c r="F126" s="48"/>
      <c r="G126" s="48">
        <f>D126+E126-F126</f>
        <v>1800</v>
      </c>
      <c r="H126" s="48">
        <v>1800</v>
      </c>
      <c r="I126" s="495">
        <f t="shared" si="13"/>
        <v>1</v>
      </c>
      <c r="J126" s="48">
        <v>0</v>
      </c>
      <c r="K126" s="341">
        <f>H126</f>
        <v>1800</v>
      </c>
      <c r="L126" s="342">
        <v>0</v>
      </c>
    </row>
    <row r="127" spans="1:12" s="60" customFormat="1" ht="15.75" customHeight="1">
      <c r="A127" s="425"/>
      <c r="B127" s="51" t="s">
        <v>250</v>
      </c>
      <c r="C127" s="47" t="s">
        <v>277</v>
      </c>
      <c r="D127" s="48">
        <v>16000</v>
      </c>
      <c r="E127" s="48">
        <v>0</v>
      </c>
      <c r="F127" s="48">
        <v>0</v>
      </c>
      <c r="G127" s="48">
        <f>D127+E127-F127</f>
        <v>16000</v>
      </c>
      <c r="H127" s="48">
        <v>16000</v>
      </c>
      <c r="I127" s="495">
        <f t="shared" si="13"/>
        <v>1</v>
      </c>
      <c r="J127" s="48">
        <v>0</v>
      </c>
      <c r="K127" s="341">
        <f>H127</f>
        <v>16000</v>
      </c>
      <c r="L127" s="342">
        <v>0</v>
      </c>
    </row>
    <row r="128" spans="1:12" s="60" customFormat="1" ht="14.25" customHeight="1">
      <c r="A128" s="425"/>
      <c r="B128" s="51" t="s">
        <v>256</v>
      </c>
      <c r="C128" s="47" t="s">
        <v>351</v>
      </c>
      <c r="D128" s="48">
        <v>2700</v>
      </c>
      <c r="E128" s="48"/>
      <c r="F128" s="48">
        <v>1200</v>
      </c>
      <c r="G128" s="48">
        <f>D128+E128-F128</f>
        <v>1500</v>
      </c>
      <c r="H128" s="48">
        <v>1500</v>
      </c>
      <c r="I128" s="495">
        <f t="shared" si="13"/>
        <v>1</v>
      </c>
      <c r="J128" s="48">
        <v>0</v>
      </c>
      <c r="K128" s="341">
        <f>H128</f>
        <v>1500</v>
      </c>
      <c r="L128" s="342">
        <v>0</v>
      </c>
    </row>
    <row r="129" spans="1:12" s="66" customFormat="1" ht="15" customHeight="1">
      <c r="A129" s="524" t="s">
        <v>314</v>
      </c>
      <c r="B129" s="517"/>
      <c r="C129" s="518" t="s">
        <v>315</v>
      </c>
      <c r="D129" s="519">
        <f>SUM(D130:D133)</f>
        <v>16853</v>
      </c>
      <c r="E129" s="519">
        <f>SUM(E130:E133)</f>
        <v>0</v>
      </c>
      <c r="F129" s="519">
        <f>SUM(F130:F133)</f>
        <v>244</v>
      </c>
      <c r="G129" s="519">
        <f>SUM(G130:G133)</f>
        <v>16609</v>
      </c>
      <c r="H129" s="519">
        <f>SUM(H130:H133)</f>
        <v>16609</v>
      </c>
      <c r="I129" s="520">
        <f t="shared" si="13"/>
        <v>1</v>
      </c>
      <c r="J129" s="519"/>
      <c r="K129" s="521">
        <f>SUM(K130:K133)</f>
        <v>16609</v>
      </c>
      <c r="L129" s="522">
        <f>L131+L130+L132+L133</f>
        <v>0</v>
      </c>
    </row>
    <row r="130" spans="1:12" s="60" customFormat="1" ht="17.25" customHeight="1">
      <c r="A130" s="425"/>
      <c r="B130" s="51" t="s">
        <v>123</v>
      </c>
      <c r="C130" s="47" t="s">
        <v>573</v>
      </c>
      <c r="D130" s="48">
        <v>3000</v>
      </c>
      <c r="E130" s="48">
        <v>0</v>
      </c>
      <c r="F130" s="48"/>
      <c r="G130" s="48">
        <f>D130+E130-F130</f>
        <v>3000</v>
      </c>
      <c r="H130" s="48">
        <v>3000</v>
      </c>
      <c r="I130" s="495">
        <f t="shared" si="13"/>
        <v>1</v>
      </c>
      <c r="J130" s="48">
        <v>0</v>
      </c>
      <c r="K130" s="341">
        <f>H130</f>
        <v>3000</v>
      </c>
      <c r="L130" s="464">
        <v>0</v>
      </c>
    </row>
    <row r="131" spans="1:12" s="60" customFormat="1" ht="15.75" customHeight="1">
      <c r="A131" s="425"/>
      <c r="B131" s="51" t="s">
        <v>250</v>
      </c>
      <c r="C131" s="47" t="s">
        <v>277</v>
      </c>
      <c r="D131" s="48">
        <v>350</v>
      </c>
      <c r="E131" s="48"/>
      <c r="F131" s="48">
        <v>0</v>
      </c>
      <c r="G131" s="48">
        <f>D131+E131-F131</f>
        <v>350</v>
      </c>
      <c r="H131" s="48">
        <v>350</v>
      </c>
      <c r="I131" s="495">
        <f t="shared" si="13"/>
        <v>1</v>
      </c>
      <c r="J131" s="48">
        <v>0</v>
      </c>
      <c r="K131" s="341">
        <f>H131</f>
        <v>350</v>
      </c>
      <c r="L131" s="342">
        <v>0</v>
      </c>
    </row>
    <row r="132" spans="1:12" s="60" customFormat="1" ht="17.25" customHeight="1">
      <c r="A132" s="425"/>
      <c r="B132" s="51" t="s">
        <v>256</v>
      </c>
      <c r="C132" s="47" t="s">
        <v>257</v>
      </c>
      <c r="D132" s="48">
        <v>1768</v>
      </c>
      <c r="E132" s="48">
        <v>0</v>
      </c>
      <c r="F132" s="48">
        <v>244</v>
      </c>
      <c r="G132" s="48">
        <f>D132+E132-F132</f>
        <v>1524</v>
      </c>
      <c r="H132" s="48">
        <v>1524</v>
      </c>
      <c r="I132" s="495">
        <f t="shared" si="13"/>
        <v>1</v>
      </c>
      <c r="J132" s="48">
        <v>0</v>
      </c>
      <c r="K132" s="341">
        <f>H132</f>
        <v>1524</v>
      </c>
      <c r="L132" s="342">
        <v>0</v>
      </c>
    </row>
    <row r="133" spans="1:12" s="60" customFormat="1" ht="17.25" customHeight="1">
      <c r="A133" s="425"/>
      <c r="B133" s="51" t="s">
        <v>260</v>
      </c>
      <c r="C133" s="47" t="s">
        <v>397</v>
      </c>
      <c r="D133" s="48">
        <v>11735</v>
      </c>
      <c r="E133" s="48">
        <v>0</v>
      </c>
      <c r="F133" s="48">
        <v>0</v>
      </c>
      <c r="G133" s="48">
        <f>D133+E133-F133</f>
        <v>11735</v>
      </c>
      <c r="H133" s="48">
        <v>11735</v>
      </c>
      <c r="I133" s="495">
        <f t="shared" si="13"/>
        <v>1</v>
      </c>
      <c r="J133" s="48">
        <v>0</v>
      </c>
      <c r="K133" s="341">
        <f>H133</f>
        <v>11735</v>
      </c>
      <c r="L133" s="342">
        <v>0</v>
      </c>
    </row>
    <row r="134" spans="1:12" s="60" customFormat="1" ht="45" customHeight="1">
      <c r="A134" s="502" t="s">
        <v>671</v>
      </c>
      <c r="B134" s="515"/>
      <c r="C134" s="510" t="s">
        <v>670</v>
      </c>
      <c r="D134" s="503">
        <f>D135</f>
        <v>12520</v>
      </c>
      <c r="E134" s="503">
        <f>E135</f>
        <v>0</v>
      </c>
      <c r="F134" s="503">
        <f>F135</f>
        <v>0</v>
      </c>
      <c r="G134" s="503">
        <f>G135</f>
        <v>12520</v>
      </c>
      <c r="H134" s="503">
        <f>H135</f>
        <v>12520</v>
      </c>
      <c r="I134" s="504">
        <f t="shared" si="13"/>
        <v>1</v>
      </c>
      <c r="J134" s="503">
        <f>J135</f>
        <v>12520</v>
      </c>
      <c r="K134" s="503"/>
      <c r="L134" s="505"/>
    </row>
    <row r="135" spans="1:12" s="60" customFormat="1" ht="34.5" customHeight="1">
      <c r="A135" s="524" t="s">
        <v>672</v>
      </c>
      <c r="B135" s="517"/>
      <c r="C135" s="518" t="s">
        <v>674</v>
      </c>
      <c r="D135" s="519">
        <f>D136+D137+D138+D139+D140+D141+D142</f>
        <v>12520</v>
      </c>
      <c r="E135" s="519">
        <f>E136+E137+E138+E139+E140+E141+E142</f>
        <v>0</v>
      </c>
      <c r="F135" s="519">
        <f>F136+F137+F138+F139+F140+F141+F142</f>
        <v>0</v>
      </c>
      <c r="G135" s="519">
        <f>SUM(G136:G142)</f>
        <v>12520</v>
      </c>
      <c r="H135" s="519">
        <f>SUM(H136:H142)</f>
        <v>12520</v>
      </c>
      <c r="I135" s="520">
        <f t="shared" si="13"/>
        <v>1</v>
      </c>
      <c r="J135" s="519">
        <f>SUM(J136:J142)</f>
        <v>12520</v>
      </c>
      <c r="K135" s="519"/>
      <c r="L135" s="523">
        <v>0</v>
      </c>
    </row>
    <row r="136" spans="1:12" s="60" customFormat="1" ht="15.75" customHeight="1">
      <c r="A136" s="425"/>
      <c r="B136" s="51" t="s">
        <v>238</v>
      </c>
      <c r="C136" s="47" t="s">
        <v>308</v>
      </c>
      <c r="D136" s="48">
        <v>1470</v>
      </c>
      <c r="E136" s="48">
        <v>0</v>
      </c>
      <c r="F136" s="48"/>
      <c r="G136" s="48">
        <f aca="true" t="shared" si="17" ref="G136:G142">D136+E136-F136</f>
        <v>1470</v>
      </c>
      <c r="H136" s="48">
        <v>1470</v>
      </c>
      <c r="I136" s="495">
        <f t="shared" si="13"/>
        <v>1</v>
      </c>
      <c r="J136" s="48">
        <f>H136</f>
        <v>1470</v>
      </c>
      <c r="K136" s="341"/>
      <c r="L136" s="342"/>
    </row>
    <row r="137" spans="1:12" s="60" customFormat="1" ht="18" customHeight="1">
      <c r="A137" s="425"/>
      <c r="B137" s="51" t="s">
        <v>273</v>
      </c>
      <c r="C137" s="47" t="s">
        <v>313</v>
      </c>
      <c r="D137" s="48">
        <v>766</v>
      </c>
      <c r="E137" s="48">
        <v>0</v>
      </c>
      <c r="F137" s="48"/>
      <c r="G137" s="48">
        <f t="shared" si="17"/>
        <v>766</v>
      </c>
      <c r="H137" s="48">
        <v>766</v>
      </c>
      <c r="I137" s="495">
        <f t="shared" si="13"/>
        <v>1</v>
      </c>
      <c r="J137" s="48">
        <f aca="true" t="shared" si="18" ref="J137:J142">H137</f>
        <v>766</v>
      </c>
      <c r="K137" s="341"/>
      <c r="L137" s="342"/>
    </row>
    <row r="138" spans="1:12" s="60" customFormat="1" ht="15.75" customHeight="1">
      <c r="A138" s="425"/>
      <c r="B138" s="51" t="s">
        <v>248</v>
      </c>
      <c r="C138" s="47" t="s">
        <v>249</v>
      </c>
      <c r="D138" s="48">
        <v>110</v>
      </c>
      <c r="E138" s="48">
        <v>0</v>
      </c>
      <c r="F138" s="48"/>
      <c r="G138" s="48">
        <f t="shared" si="17"/>
        <v>110</v>
      </c>
      <c r="H138" s="48">
        <v>110</v>
      </c>
      <c r="I138" s="495">
        <f t="shared" si="13"/>
        <v>1</v>
      </c>
      <c r="J138" s="48">
        <f t="shared" si="18"/>
        <v>110</v>
      </c>
      <c r="K138" s="341"/>
      <c r="L138" s="342"/>
    </row>
    <row r="139" spans="1:12" s="60" customFormat="1" ht="15.75" customHeight="1">
      <c r="A139" s="425"/>
      <c r="B139" s="51" t="s">
        <v>123</v>
      </c>
      <c r="C139" s="47" t="s">
        <v>463</v>
      </c>
      <c r="D139" s="48">
        <v>4480</v>
      </c>
      <c r="E139" s="48">
        <v>0</v>
      </c>
      <c r="F139" s="48"/>
      <c r="G139" s="48">
        <f t="shared" si="17"/>
        <v>4480</v>
      </c>
      <c r="H139" s="48">
        <v>4480</v>
      </c>
      <c r="I139" s="495">
        <f t="shared" si="13"/>
        <v>1</v>
      </c>
      <c r="J139" s="48">
        <f t="shared" si="18"/>
        <v>4480</v>
      </c>
      <c r="K139" s="341"/>
      <c r="L139" s="342"/>
    </row>
    <row r="140" spans="1:12" s="60" customFormat="1" ht="16.5" customHeight="1">
      <c r="A140" s="425"/>
      <c r="B140" s="51" t="s">
        <v>250</v>
      </c>
      <c r="C140" s="47" t="s">
        <v>277</v>
      </c>
      <c r="D140" s="48">
        <v>1065</v>
      </c>
      <c r="E140" s="48">
        <v>0</v>
      </c>
      <c r="F140" s="48">
        <v>0</v>
      </c>
      <c r="G140" s="48">
        <f t="shared" si="17"/>
        <v>1065</v>
      </c>
      <c r="H140" s="48">
        <v>1065</v>
      </c>
      <c r="I140" s="495">
        <f t="shared" si="13"/>
        <v>1</v>
      </c>
      <c r="J140" s="48">
        <f t="shared" si="18"/>
        <v>1065</v>
      </c>
      <c r="K140" s="341"/>
      <c r="L140" s="342"/>
    </row>
    <row r="141" spans="1:12" s="60" customFormat="1" ht="15.75" customHeight="1">
      <c r="A141" s="425"/>
      <c r="B141" s="51" t="s">
        <v>256</v>
      </c>
      <c r="C141" s="47" t="s">
        <v>257</v>
      </c>
      <c r="D141" s="48">
        <v>4453</v>
      </c>
      <c r="E141" s="48">
        <v>0</v>
      </c>
      <c r="F141" s="48">
        <v>0</v>
      </c>
      <c r="G141" s="48">
        <f t="shared" si="17"/>
        <v>4453</v>
      </c>
      <c r="H141" s="48">
        <v>4453</v>
      </c>
      <c r="I141" s="495">
        <f t="shared" si="13"/>
        <v>1</v>
      </c>
      <c r="J141" s="48">
        <f t="shared" si="18"/>
        <v>4453</v>
      </c>
      <c r="K141" s="341"/>
      <c r="L141" s="342"/>
    </row>
    <row r="142" spans="1:12" s="60" customFormat="1" ht="15" customHeight="1">
      <c r="A142" s="425"/>
      <c r="B142" s="51" t="s">
        <v>258</v>
      </c>
      <c r="C142" s="47" t="s">
        <v>259</v>
      </c>
      <c r="D142" s="48">
        <v>176</v>
      </c>
      <c r="E142" s="48">
        <v>0</v>
      </c>
      <c r="F142" s="48"/>
      <c r="G142" s="48">
        <f t="shared" si="17"/>
        <v>176</v>
      </c>
      <c r="H142" s="48">
        <v>176</v>
      </c>
      <c r="I142" s="495">
        <f t="shared" si="13"/>
        <v>1</v>
      </c>
      <c r="J142" s="48">
        <f t="shared" si="18"/>
        <v>176</v>
      </c>
      <c r="K142" s="341"/>
      <c r="L142" s="342"/>
    </row>
    <row r="143" spans="1:12" s="60" customFormat="1" ht="36" customHeight="1">
      <c r="A143" s="502" t="s">
        <v>316</v>
      </c>
      <c r="B143" s="515"/>
      <c r="C143" s="510" t="s">
        <v>317</v>
      </c>
      <c r="D143" s="503">
        <f>+D144+D166</f>
        <v>2294000</v>
      </c>
      <c r="E143" s="503">
        <f>+E144+E166</f>
        <v>23366</v>
      </c>
      <c r="F143" s="503">
        <f>+F144+F166</f>
        <v>23366</v>
      </c>
      <c r="G143" s="503">
        <f>G144+G166</f>
        <v>2294000</v>
      </c>
      <c r="H143" s="503">
        <f>H144+H166</f>
        <v>2294000</v>
      </c>
      <c r="I143" s="504">
        <f t="shared" si="13"/>
        <v>1</v>
      </c>
      <c r="J143" s="503">
        <f>+J144+J166</f>
        <v>2204000</v>
      </c>
      <c r="K143" s="503">
        <f>+K144+K166</f>
        <v>90000</v>
      </c>
      <c r="L143" s="505">
        <f>+L144+L166</f>
        <v>0</v>
      </c>
    </row>
    <row r="144" spans="1:12" s="60" customFormat="1" ht="27.75" customHeight="1">
      <c r="A144" s="524" t="s">
        <v>352</v>
      </c>
      <c r="B144" s="517"/>
      <c r="C144" s="518" t="s">
        <v>353</v>
      </c>
      <c r="D144" s="519">
        <f>D146+D147+D148+D149+D150+D151+D152+D145+D153+D154+D155+D156+D157+D159+D160+D161+D162+D163+D164+D158+D165</f>
        <v>2291000</v>
      </c>
      <c r="E144" s="519">
        <f>E146+E147+E148+E149+E150+E151+E152+E145+E153+E154+E155+E156+E157+E159+E160+E161+E162+E163+E164+E158+E165</f>
        <v>23366</v>
      </c>
      <c r="F144" s="519">
        <f>F146+F147+F148+F149+F150+F151+F152+F145+F153+F154+F155+F156+F157+F159+F160+F161+F162+F163+F164+F158+F165</f>
        <v>23366</v>
      </c>
      <c r="G144" s="519">
        <f>SUM(G145:G165)</f>
        <v>2291000</v>
      </c>
      <c r="H144" s="519">
        <f>SUM(H145:H165)</f>
        <v>2291000</v>
      </c>
      <c r="I144" s="520">
        <f t="shared" si="13"/>
        <v>1</v>
      </c>
      <c r="J144" s="519">
        <f>J146+J147+J148+J149+J150+J151+J152+J145+J153+J154+J155+J156+J157+J159+J160+J161+J162+J163+J164+J158</f>
        <v>2201000</v>
      </c>
      <c r="K144" s="519">
        <f>K146+K147+K148+K149+K150+K151+K152+K145+K153+K154+K155+K156+K157+K159+K160+K161+K162+K163+K164+K158+K165</f>
        <v>90000</v>
      </c>
      <c r="L144" s="523">
        <f>L146+L147+L148+L149+L150+L151+L152+L145+L153+L154+L155+L156+L157+L159+L160+L161+L162+L163+L164+L158</f>
        <v>0</v>
      </c>
    </row>
    <row r="145" spans="1:12" s="60" customFormat="1" ht="15" customHeight="1">
      <c r="A145" s="425"/>
      <c r="B145" s="51" t="s">
        <v>574</v>
      </c>
      <c r="C145" s="47" t="s">
        <v>575</v>
      </c>
      <c r="D145" s="48">
        <v>134000</v>
      </c>
      <c r="E145" s="48"/>
      <c r="F145" s="48">
        <v>980</v>
      </c>
      <c r="G145" s="48">
        <f aca="true" t="shared" si="19" ref="G145:G165">D145+E145-F145</f>
        <v>133020</v>
      </c>
      <c r="H145" s="48">
        <v>133020</v>
      </c>
      <c r="I145" s="495">
        <f t="shared" si="13"/>
        <v>1</v>
      </c>
      <c r="J145" s="48">
        <f>H145</f>
        <v>133020</v>
      </c>
      <c r="K145" s="341">
        <v>0</v>
      </c>
      <c r="L145" s="342">
        <v>0</v>
      </c>
    </row>
    <row r="146" spans="1:12" s="60" customFormat="1" ht="16.5" customHeight="1">
      <c r="A146" s="425"/>
      <c r="B146" s="51" t="s">
        <v>242</v>
      </c>
      <c r="C146" s="47" t="s">
        <v>584</v>
      </c>
      <c r="D146" s="48">
        <v>19943</v>
      </c>
      <c r="E146" s="48">
        <v>0</v>
      </c>
      <c r="F146" s="48"/>
      <c r="G146" s="48">
        <f t="shared" si="19"/>
        <v>19943</v>
      </c>
      <c r="H146" s="48">
        <v>19943</v>
      </c>
      <c r="I146" s="495">
        <f t="shared" si="13"/>
        <v>1</v>
      </c>
      <c r="J146" s="48">
        <f aca="true" t="shared" si="20" ref="J146:J153">H146</f>
        <v>19943</v>
      </c>
      <c r="K146" s="341">
        <v>0</v>
      </c>
      <c r="L146" s="342">
        <v>0</v>
      </c>
    </row>
    <row r="147" spans="1:12" s="60" customFormat="1" ht="14.25" customHeight="1">
      <c r="A147" s="425"/>
      <c r="B147" s="51" t="s">
        <v>244</v>
      </c>
      <c r="C147" s="47" t="s">
        <v>245</v>
      </c>
      <c r="D147" s="48">
        <v>1557</v>
      </c>
      <c r="E147" s="48"/>
      <c r="F147" s="48">
        <v>0</v>
      </c>
      <c r="G147" s="48">
        <f t="shared" si="19"/>
        <v>1557</v>
      </c>
      <c r="H147" s="48">
        <v>1557</v>
      </c>
      <c r="I147" s="495">
        <f t="shared" si="13"/>
        <v>1</v>
      </c>
      <c r="J147" s="48">
        <f t="shared" si="20"/>
        <v>1557</v>
      </c>
      <c r="K147" s="341">
        <v>0</v>
      </c>
      <c r="L147" s="342">
        <v>0</v>
      </c>
    </row>
    <row r="148" spans="1:12" s="60" customFormat="1" ht="23.25" customHeight="1">
      <c r="A148" s="425"/>
      <c r="B148" s="51" t="s">
        <v>340</v>
      </c>
      <c r="C148" s="47" t="s">
        <v>687</v>
      </c>
      <c r="D148" s="48">
        <v>1298850</v>
      </c>
      <c r="E148" s="48"/>
      <c r="F148" s="48">
        <v>6939</v>
      </c>
      <c r="G148" s="48">
        <f t="shared" si="19"/>
        <v>1291911</v>
      </c>
      <c r="H148" s="48">
        <v>1291911</v>
      </c>
      <c r="I148" s="495">
        <f t="shared" si="13"/>
        <v>1</v>
      </c>
      <c r="J148" s="48">
        <f t="shared" si="20"/>
        <v>1291911</v>
      </c>
      <c r="K148" s="341">
        <v>0</v>
      </c>
      <c r="L148" s="342">
        <v>0</v>
      </c>
    </row>
    <row r="149" spans="1:12" s="60" customFormat="1" ht="17.25" customHeight="1">
      <c r="A149" s="425"/>
      <c r="B149" s="51" t="s">
        <v>341</v>
      </c>
      <c r="C149" s="47" t="s">
        <v>342</v>
      </c>
      <c r="D149" s="48">
        <v>175472</v>
      </c>
      <c r="E149" s="48">
        <v>6939</v>
      </c>
      <c r="F149" s="48">
        <v>0</v>
      </c>
      <c r="G149" s="48">
        <f t="shared" si="19"/>
        <v>182411</v>
      </c>
      <c r="H149" s="48">
        <v>182411</v>
      </c>
      <c r="I149" s="495">
        <f t="shared" si="13"/>
        <v>1</v>
      </c>
      <c r="J149" s="48">
        <f t="shared" si="20"/>
        <v>182411</v>
      </c>
      <c r="K149" s="341">
        <v>0</v>
      </c>
      <c r="L149" s="342">
        <v>0</v>
      </c>
    </row>
    <row r="150" spans="1:12" s="60" customFormat="1" ht="15" customHeight="1">
      <c r="A150" s="425"/>
      <c r="B150" s="51" t="s">
        <v>343</v>
      </c>
      <c r="C150" s="47" t="s">
        <v>344</v>
      </c>
      <c r="D150" s="48">
        <v>116025</v>
      </c>
      <c r="E150" s="48">
        <v>0</v>
      </c>
      <c r="F150" s="48">
        <v>0</v>
      </c>
      <c r="G150" s="48">
        <f t="shared" si="19"/>
        <v>116025</v>
      </c>
      <c r="H150" s="48">
        <v>116025</v>
      </c>
      <c r="I150" s="495">
        <f t="shared" si="13"/>
        <v>1</v>
      </c>
      <c r="J150" s="48">
        <f t="shared" si="20"/>
        <v>116025</v>
      </c>
      <c r="K150" s="341">
        <v>0</v>
      </c>
      <c r="L150" s="342">
        <v>0</v>
      </c>
    </row>
    <row r="151" spans="1:12" s="60" customFormat="1" ht="15" customHeight="1">
      <c r="A151" s="425"/>
      <c r="B151" s="422" t="s">
        <v>299</v>
      </c>
      <c r="C151" s="47" t="s">
        <v>313</v>
      </c>
      <c r="D151" s="48">
        <v>12269</v>
      </c>
      <c r="E151" s="48">
        <v>0</v>
      </c>
      <c r="F151" s="48"/>
      <c r="G151" s="48">
        <f t="shared" si="19"/>
        <v>12269</v>
      </c>
      <c r="H151" s="48">
        <v>12269</v>
      </c>
      <c r="I151" s="495">
        <f t="shared" si="13"/>
        <v>1</v>
      </c>
      <c r="J151" s="48">
        <f t="shared" si="20"/>
        <v>12269</v>
      </c>
      <c r="K151" s="341">
        <v>0</v>
      </c>
      <c r="L151" s="342">
        <v>0</v>
      </c>
    </row>
    <row r="152" spans="1:12" s="60" customFormat="1" ht="14.25" customHeight="1">
      <c r="A152" s="425"/>
      <c r="B152" s="51" t="s">
        <v>248</v>
      </c>
      <c r="C152" s="47" t="s">
        <v>249</v>
      </c>
      <c r="D152" s="48">
        <v>677</v>
      </c>
      <c r="E152" s="48">
        <v>0</v>
      </c>
      <c r="F152" s="48"/>
      <c r="G152" s="48">
        <f t="shared" si="19"/>
        <v>677</v>
      </c>
      <c r="H152" s="48">
        <v>677</v>
      </c>
      <c r="I152" s="495">
        <f t="shared" si="13"/>
        <v>1</v>
      </c>
      <c r="J152" s="48">
        <f t="shared" si="20"/>
        <v>677</v>
      </c>
      <c r="K152" s="341">
        <v>0</v>
      </c>
      <c r="L152" s="342">
        <v>0</v>
      </c>
    </row>
    <row r="153" spans="1:12" s="60" customFormat="1" ht="13.5" customHeight="1">
      <c r="A153" s="425"/>
      <c r="B153" s="51" t="s">
        <v>576</v>
      </c>
      <c r="C153" s="47" t="s">
        <v>577</v>
      </c>
      <c r="D153" s="48">
        <v>96000</v>
      </c>
      <c r="E153" s="48">
        <v>0</v>
      </c>
      <c r="F153" s="48">
        <v>2388</v>
      </c>
      <c r="G153" s="48">
        <f t="shared" si="19"/>
        <v>93612</v>
      </c>
      <c r="H153" s="48">
        <v>93612</v>
      </c>
      <c r="I153" s="495">
        <f t="shared" si="13"/>
        <v>1</v>
      </c>
      <c r="J153" s="48">
        <f t="shared" si="20"/>
        <v>93612</v>
      </c>
      <c r="K153" s="341">
        <v>0</v>
      </c>
      <c r="L153" s="342">
        <v>0</v>
      </c>
    </row>
    <row r="154" spans="1:12" s="60" customFormat="1" ht="15.75" customHeight="1">
      <c r="A154" s="425"/>
      <c r="B154" s="51" t="s">
        <v>250</v>
      </c>
      <c r="C154" s="47" t="s">
        <v>277</v>
      </c>
      <c r="D154" s="48">
        <v>256290</v>
      </c>
      <c r="E154" s="48">
        <v>16427</v>
      </c>
      <c r="F154" s="48">
        <v>0</v>
      </c>
      <c r="G154" s="48">
        <f t="shared" si="19"/>
        <v>272717</v>
      </c>
      <c r="H154" s="48">
        <v>272717</v>
      </c>
      <c r="I154" s="495">
        <f t="shared" si="13"/>
        <v>1</v>
      </c>
      <c r="J154" s="48">
        <f>H154-K154</f>
        <v>212717</v>
      </c>
      <c r="K154" s="341">
        <v>60000</v>
      </c>
      <c r="L154" s="342">
        <v>0</v>
      </c>
    </row>
    <row r="155" spans="1:12" s="60" customFormat="1" ht="14.25" customHeight="1">
      <c r="A155" s="425"/>
      <c r="B155" s="51" t="s">
        <v>347</v>
      </c>
      <c r="C155" s="47" t="s">
        <v>348</v>
      </c>
      <c r="D155" s="48">
        <v>20000</v>
      </c>
      <c r="E155" s="48"/>
      <c r="F155" s="48">
        <v>2134</v>
      </c>
      <c r="G155" s="48">
        <f t="shared" si="19"/>
        <v>17866</v>
      </c>
      <c r="H155" s="48">
        <v>17866</v>
      </c>
      <c r="I155" s="495">
        <f t="shared" si="13"/>
        <v>1</v>
      </c>
      <c r="J155" s="48">
        <f>H155</f>
        <v>17866</v>
      </c>
      <c r="K155" s="341">
        <v>0</v>
      </c>
      <c r="L155" s="342">
        <v>0</v>
      </c>
    </row>
    <row r="156" spans="1:12" s="60" customFormat="1" ht="15.75" customHeight="1">
      <c r="A156" s="425"/>
      <c r="B156" s="51" t="s">
        <v>252</v>
      </c>
      <c r="C156" s="47" t="s">
        <v>349</v>
      </c>
      <c r="D156" s="48">
        <v>18000</v>
      </c>
      <c r="E156" s="48"/>
      <c r="F156" s="48">
        <v>1000</v>
      </c>
      <c r="G156" s="48">
        <f t="shared" si="19"/>
        <v>17000</v>
      </c>
      <c r="H156" s="48">
        <v>17000</v>
      </c>
      <c r="I156" s="495">
        <f t="shared" si="13"/>
        <v>1</v>
      </c>
      <c r="J156" s="48">
        <f aca="true" t="shared" si="21" ref="J156:J164">H156</f>
        <v>17000</v>
      </c>
      <c r="K156" s="341">
        <v>0</v>
      </c>
      <c r="L156" s="342">
        <v>0</v>
      </c>
    </row>
    <row r="157" spans="1:12" s="60" customFormat="1" ht="15.75" customHeight="1">
      <c r="A157" s="425"/>
      <c r="B157" s="51" t="s">
        <v>254</v>
      </c>
      <c r="C157" s="47" t="s">
        <v>350</v>
      </c>
      <c r="D157" s="48">
        <v>18000</v>
      </c>
      <c r="E157" s="48">
        <v>0</v>
      </c>
      <c r="F157" s="48">
        <v>2939</v>
      </c>
      <c r="G157" s="48">
        <f t="shared" si="19"/>
        <v>15061</v>
      </c>
      <c r="H157" s="48">
        <v>15061</v>
      </c>
      <c r="I157" s="495">
        <f t="shared" si="13"/>
        <v>1</v>
      </c>
      <c r="J157" s="48">
        <f t="shared" si="21"/>
        <v>15061</v>
      </c>
      <c r="K157" s="341">
        <v>0</v>
      </c>
      <c r="L157" s="342">
        <v>0</v>
      </c>
    </row>
    <row r="158" spans="1:12" s="60" customFormat="1" ht="15" customHeight="1">
      <c r="A158" s="425"/>
      <c r="B158" s="51" t="s">
        <v>319</v>
      </c>
      <c r="C158" s="47" t="s">
        <v>320</v>
      </c>
      <c r="D158" s="48">
        <v>14520</v>
      </c>
      <c r="E158" s="48"/>
      <c r="F158" s="48">
        <v>999</v>
      </c>
      <c r="G158" s="48">
        <f t="shared" si="19"/>
        <v>13521</v>
      </c>
      <c r="H158" s="48">
        <v>13521</v>
      </c>
      <c r="I158" s="495">
        <f t="shared" si="13"/>
        <v>1</v>
      </c>
      <c r="J158" s="48">
        <f t="shared" si="21"/>
        <v>13521</v>
      </c>
      <c r="K158" s="341">
        <v>0</v>
      </c>
      <c r="L158" s="342">
        <v>0</v>
      </c>
    </row>
    <row r="159" spans="1:12" s="60" customFormat="1" ht="15.75" customHeight="1">
      <c r="A159" s="425"/>
      <c r="B159" s="51" t="s">
        <v>256</v>
      </c>
      <c r="C159" s="47" t="s">
        <v>351</v>
      </c>
      <c r="D159" s="48">
        <v>53000</v>
      </c>
      <c r="E159" s="48">
        <v>0</v>
      </c>
      <c r="F159" s="48">
        <v>1746</v>
      </c>
      <c r="G159" s="48">
        <f t="shared" si="19"/>
        <v>51254</v>
      </c>
      <c r="H159" s="48">
        <v>51254</v>
      </c>
      <c r="I159" s="495">
        <f t="shared" si="13"/>
        <v>1</v>
      </c>
      <c r="J159" s="48">
        <f t="shared" si="21"/>
        <v>51254</v>
      </c>
      <c r="K159" s="341">
        <v>0</v>
      </c>
      <c r="L159" s="342">
        <v>0</v>
      </c>
    </row>
    <row r="160" spans="1:12" s="60" customFormat="1" ht="15.75" customHeight="1">
      <c r="A160" s="425"/>
      <c r="B160" s="51" t="s">
        <v>258</v>
      </c>
      <c r="C160" s="47" t="s">
        <v>259</v>
      </c>
      <c r="D160" s="48">
        <v>7000</v>
      </c>
      <c r="E160" s="48"/>
      <c r="F160" s="48">
        <v>2596</v>
      </c>
      <c r="G160" s="48">
        <f t="shared" si="19"/>
        <v>4404</v>
      </c>
      <c r="H160" s="48">
        <v>4404</v>
      </c>
      <c r="I160" s="495">
        <f t="shared" si="13"/>
        <v>1</v>
      </c>
      <c r="J160" s="48">
        <f t="shared" si="21"/>
        <v>4404</v>
      </c>
      <c r="K160" s="341">
        <v>0</v>
      </c>
      <c r="L160" s="342">
        <v>0</v>
      </c>
    </row>
    <row r="161" spans="1:12" s="60" customFormat="1" ht="14.25" customHeight="1">
      <c r="A161" s="425"/>
      <c r="B161" s="51" t="s">
        <v>260</v>
      </c>
      <c r="C161" s="47" t="s">
        <v>261</v>
      </c>
      <c r="D161" s="48">
        <v>8000</v>
      </c>
      <c r="E161" s="48"/>
      <c r="F161" s="48">
        <v>1643</v>
      </c>
      <c r="G161" s="48">
        <f t="shared" si="19"/>
        <v>6357</v>
      </c>
      <c r="H161" s="48">
        <v>6357</v>
      </c>
      <c r="I161" s="495">
        <f t="shared" si="13"/>
        <v>1</v>
      </c>
      <c r="J161" s="48">
        <f t="shared" si="21"/>
        <v>6357</v>
      </c>
      <c r="K161" s="341">
        <v>0</v>
      </c>
      <c r="L161" s="342">
        <v>0</v>
      </c>
    </row>
    <row r="162" spans="1:12" s="60" customFormat="1" ht="12.75" customHeight="1">
      <c r="A162" s="425"/>
      <c r="B162" s="51" t="s">
        <v>262</v>
      </c>
      <c r="C162" s="47" t="s">
        <v>263</v>
      </c>
      <c r="D162" s="48">
        <v>766</v>
      </c>
      <c r="E162" s="48"/>
      <c r="F162" s="48">
        <v>2</v>
      </c>
      <c r="G162" s="48">
        <f t="shared" si="19"/>
        <v>764</v>
      </c>
      <c r="H162" s="48">
        <v>764</v>
      </c>
      <c r="I162" s="495">
        <f t="shared" si="13"/>
        <v>1</v>
      </c>
      <c r="J162" s="48">
        <f t="shared" si="21"/>
        <v>764</v>
      </c>
      <c r="K162" s="341">
        <v>0</v>
      </c>
      <c r="L162" s="342">
        <v>0</v>
      </c>
    </row>
    <row r="163" spans="1:12" s="60" customFormat="1" ht="14.25" customHeight="1">
      <c r="A163" s="425"/>
      <c r="B163" s="51" t="s">
        <v>318</v>
      </c>
      <c r="C163" s="47" t="s">
        <v>337</v>
      </c>
      <c r="D163" s="48">
        <v>10471</v>
      </c>
      <c r="E163" s="48"/>
      <c r="F163" s="48">
        <v>0</v>
      </c>
      <c r="G163" s="48">
        <f t="shared" si="19"/>
        <v>10471</v>
      </c>
      <c r="H163" s="48">
        <v>10471</v>
      </c>
      <c r="I163" s="495">
        <f t="shared" si="13"/>
        <v>1</v>
      </c>
      <c r="J163" s="48">
        <f t="shared" si="21"/>
        <v>10471</v>
      </c>
      <c r="K163" s="341">
        <v>0</v>
      </c>
      <c r="L163" s="342">
        <v>0</v>
      </c>
    </row>
    <row r="164" spans="1:12" s="60" customFormat="1" ht="13.5" customHeight="1">
      <c r="A164" s="425"/>
      <c r="B164" s="51" t="s">
        <v>354</v>
      </c>
      <c r="C164" s="47" t="s">
        <v>579</v>
      </c>
      <c r="D164" s="48">
        <v>160</v>
      </c>
      <c r="E164" s="48"/>
      <c r="F164" s="48"/>
      <c r="G164" s="48">
        <f t="shared" si="19"/>
        <v>160</v>
      </c>
      <c r="H164" s="48">
        <v>160</v>
      </c>
      <c r="I164" s="495">
        <f t="shared" si="13"/>
        <v>1</v>
      </c>
      <c r="J164" s="48">
        <f t="shared" si="21"/>
        <v>160</v>
      </c>
      <c r="K164" s="341">
        <v>0</v>
      </c>
      <c r="L164" s="342">
        <v>0</v>
      </c>
    </row>
    <row r="165" spans="1:12" s="60" customFormat="1" ht="15" customHeight="1">
      <c r="A165" s="425"/>
      <c r="B165" s="51" t="s">
        <v>282</v>
      </c>
      <c r="C165" s="47" t="s">
        <v>187</v>
      </c>
      <c r="D165" s="48">
        <v>30000</v>
      </c>
      <c r="E165" s="429">
        <v>0</v>
      </c>
      <c r="F165" s="48"/>
      <c r="G165" s="48">
        <f t="shared" si="19"/>
        <v>30000</v>
      </c>
      <c r="H165" s="48">
        <v>30000</v>
      </c>
      <c r="I165" s="495">
        <f aca="true" t="shared" si="22" ref="I165:I228">H165/G165</f>
        <v>1</v>
      </c>
      <c r="J165" s="48"/>
      <c r="K165" s="341">
        <f>H165</f>
        <v>30000</v>
      </c>
      <c r="L165" s="342"/>
    </row>
    <row r="166" spans="1:12" s="60" customFormat="1" ht="18" customHeight="1">
      <c r="A166" s="524" t="s">
        <v>578</v>
      </c>
      <c r="B166" s="517"/>
      <c r="C166" s="518" t="s">
        <v>403</v>
      </c>
      <c r="D166" s="527">
        <f>D167+D168+D169+D170</f>
        <v>3000</v>
      </c>
      <c r="E166" s="527">
        <f>E167+E168+E169+E170</f>
        <v>0</v>
      </c>
      <c r="F166" s="527">
        <f>F167+F168+F169+F170</f>
        <v>0</v>
      </c>
      <c r="G166" s="527">
        <f>SUM(G167:G170)</f>
        <v>3000</v>
      </c>
      <c r="H166" s="527">
        <f>SUM(H167:H170)</f>
        <v>3000</v>
      </c>
      <c r="I166" s="520">
        <f t="shared" si="22"/>
        <v>1</v>
      </c>
      <c r="J166" s="519">
        <f>G166</f>
        <v>3000</v>
      </c>
      <c r="K166" s="519">
        <f>SUM(K169:K170)</f>
        <v>0</v>
      </c>
      <c r="L166" s="523">
        <f>SUM(L169:L170)</f>
        <v>0</v>
      </c>
    </row>
    <row r="167" spans="1:12" s="60" customFormat="1" ht="16.5" customHeight="1">
      <c r="A167" s="427"/>
      <c r="B167" s="428" t="s">
        <v>225</v>
      </c>
      <c r="C167" s="47" t="s">
        <v>836</v>
      </c>
      <c r="D167" s="433">
        <v>36</v>
      </c>
      <c r="E167" s="433">
        <v>0</v>
      </c>
      <c r="F167" s="433"/>
      <c r="G167" s="433">
        <f>D167+E167+-F167</f>
        <v>36</v>
      </c>
      <c r="H167" s="433">
        <v>36</v>
      </c>
      <c r="I167" s="495">
        <f t="shared" si="22"/>
        <v>1</v>
      </c>
      <c r="J167" s="429">
        <f>H167</f>
        <v>36</v>
      </c>
      <c r="K167" s="429">
        <v>0</v>
      </c>
      <c r="L167" s="434">
        <v>0</v>
      </c>
    </row>
    <row r="168" spans="1:12" s="60" customFormat="1" ht="16.5" customHeight="1">
      <c r="A168" s="435"/>
      <c r="B168" s="51" t="s">
        <v>123</v>
      </c>
      <c r="C168" s="47" t="s">
        <v>573</v>
      </c>
      <c r="D168" s="433" t="s">
        <v>283</v>
      </c>
      <c r="E168" s="436">
        <v>0</v>
      </c>
      <c r="F168" s="437">
        <v>0</v>
      </c>
      <c r="G168" s="429">
        <f>D168+E168-F168</f>
        <v>700</v>
      </c>
      <c r="H168" s="429">
        <v>700</v>
      </c>
      <c r="I168" s="495">
        <f t="shared" si="22"/>
        <v>1</v>
      </c>
      <c r="J168" s="429">
        <f>H168</f>
        <v>700</v>
      </c>
      <c r="K168" s="438"/>
      <c r="L168" s="439"/>
    </row>
    <row r="169" spans="1:12" s="60" customFormat="1" ht="16.5" customHeight="1">
      <c r="A169" s="419"/>
      <c r="B169" s="51" t="s">
        <v>250</v>
      </c>
      <c r="C169" s="47" t="s">
        <v>808</v>
      </c>
      <c r="D169" s="48">
        <v>1153</v>
      </c>
      <c r="E169" s="440">
        <v>0</v>
      </c>
      <c r="F169" s="48">
        <v>0</v>
      </c>
      <c r="G169" s="48">
        <f>D169+E169-F169</f>
        <v>1153</v>
      </c>
      <c r="H169" s="48">
        <v>1153</v>
      </c>
      <c r="I169" s="495">
        <f t="shared" si="22"/>
        <v>1</v>
      </c>
      <c r="J169" s="429">
        <f>H169</f>
        <v>1153</v>
      </c>
      <c r="K169" s="341">
        <v>0</v>
      </c>
      <c r="L169" s="342">
        <v>0</v>
      </c>
    </row>
    <row r="170" spans="1:12" s="60" customFormat="1" ht="16.5" customHeight="1">
      <c r="A170" s="419"/>
      <c r="B170" s="51" t="s">
        <v>256</v>
      </c>
      <c r="C170" s="47" t="s">
        <v>229</v>
      </c>
      <c r="D170" s="48">
        <v>1111</v>
      </c>
      <c r="E170" s="440">
        <v>0</v>
      </c>
      <c r="F170" s="48">
        <v>0</v>
      </c>
      <c r="G170" s="48">
        <f>D170+E170-F170</f>
        <v>1111</v>
      </c>
      <c r="H170" s="48">
        <v>1111</v>
      </c>
      <c r="I170" s="495">
        <f t="shared" si="22"/>
        <v>1</v>
      </c>
      <c r="J170" s="429">
        <f>H170</f>
        <v>1111</v>
      </c>
      <c r="K170" s="341">
        <v>0</v>
      </c>
      <c r="L170" s="342">
        <v>0</v>
      </c>
    </row>
    <row r="171" spans="1:12" s="60" customFormat="1" ht="19.5" customHeight="1">
      <c r="A171" s="502" t="s">
        <v>365</v>
      </c>
      <c r="B171" s="515"/>
      <c r="C171" s="510" t="s">
        <v>615</v>
      </c>
      <c r="D171" s="503">
        <f>D172</f>
        <v>525200</v>
      </c>
      <c r="E171" s="503">
        <f>E172</f>
        <v>0</v>
      </c>
      <c r="F171" s="503">
        <f>F172</f>
        <v>98450</v>
      </c>
      <c r="G171" s="503">
        <f>G172</f>
        <v>426750</v>
      </c>
      <c r="H171" s="503">
        <f>H172</f>
        <v>426125</v>
      </c>
      <c r="I171" s="504">
        <f t="shared" si="22"/>
        <v>0.9985354422964264</v>
      </c>
      <c r="J171" s="503">
        <f>J172</f>
        <v>0</v>
      </c>
      <c r="K171" s="506">
        <f>K172</f>
        <v>426125</v>
      </c>
      <c r="L171" s="507">
        <f>L172</f>
        <v>0</v>
      </c>
    </row>
    <row r="172" spans="1:12" s="60" customFormat="1" ht="23.25" customHeight="1">
      <c r="A172" s="524" t="s">
        <v>366</v>
      </c>
      <c r="B172" s="517"/>
      <c r="C172" s="518" t="s">
        <v>367</v>
      </c>
      <c r="D172" s="519">
        <f>D173+D174</f>
        <v>525200</v>
      </c>
      <c r="E172" s="519">
        <f>E173+E174</f>
        <v>0</v>
      </c>
      <c r="F172" s="519">
        <f>F173+F174</f>
        <v>98450</v>
      </c>
      <c r="G172" s="519">
        <f>SUM(G173:G174)</f>
        <v>426750</v>
      </c>
      <c r="H172" s="519">
        <f>SUM(H173:H174)</f>
        <v>426125</v>
      </c>
      <c r="I172" s="520">
        <f t="shared" si="22"/>
        <v>0.9985354422964264</v>
      </c>
      <c r="J172" s="519">
        <f>J173+J174</f>
        <v>0</v>
      </c>
      <c r="K172" s="519">
        <f>K173+K174</f>
        <v>426125</v>
      </c>
      <c r="L172" s="523">
        <f>L173+L174</f>
        <v>0</v>
      </c>
    </row>
    <row r="173" spans="1:12" s="60" customFormat="1" ht="14.25" customHeight="1">
      <c r="A173" s="427"/>
      <c r="B173" s="428" t="s">
        <v>256</v>
      </c>
      <c r="C173" s="47" t="s">
        <v>229</v>
      </c>
      <c r="D173" s="429">
        <v>20200</v>
      </c>
      <c r="E173" s="429">
        <v>0</v>
      </c>
      <c r="F173" s="429">
        <v>15450</v>
      </c>
      <c r="G173" s="429">
        <f>D173+E173-F173</f>
        <v>4750</v>
      </c>
      <c r="H173" s="429">
        <v>4749</v>
      </c>
      <c r="I173" s="495">
        <f t="shared" si="22"/>
        <v>0.9997894736842106</v>
      </c>
      <c r="J173" s="429"/>
      <c r="K173" s="429">
        <f>H173</f>
        <v>4749</v>
      </c>
      <c r="L173" s="434"/>
    </row>
    <row r="174" spans="1:12" s="60" customFormat="1" ht="15" customHeight="1">
      <c r="A174" s="425"/>
      <c r="B174" s="51" t="s">
        <v>368</v>
      </c>
      <c r="C174" s="47" t="s">
        <v>215</v>
      </c>
      <c r="D174" s="48">
        <v>505000</v>
      </c>
      <c r="E174" s="48"/>
      <c r="F174" s="48">
        <v>83000</v>
      </c>
      <c r="G174" s="48">
        <f>D174+E174-F174</f>
        <v>422000</v>
      </c>
      <c r="H174" s="48">
        <v>421376</v>
      </c>
      <c r="I174" s="495">
        <f t="shared" si="22"/>
        <v>0.998521327014218</v>
      </c>
      <c r="J174" s="48">
        <v>0</v>
      </c>
      <c r="K174" s="429">
        <f>H174</f>
        <v>421376</v>
      </c>
      <c r="L174" s="342">
        <v>0</v>
      </c>
    </row>
    <row r="175" spans="1:12" s="60" customFormat="1" ht="20.25" customHeight="1">
      <c r="A175" s="502" t="s">
        <v>369</v>
      </c>
      <c r="B175" s="515"/>
      <c r="C175" s="510" t="s">
        <v>370</v>
      </c>
      <c r="D175" s="503">
        <f>D176+D188+D190+D201+D221+D230+D252+D262+D264+D271</f>
        <v>10960459</v>
      </c>
      <c r="E175" s="503">
        <f>E176+E188+E190+E201+E221+E230+E252+E262+E264+E271</f>
        <v>199849</v>
      </c>
      <c r="F175" s="503">
        <f>F176+F188+F190+F201+F221+F230+F252+F262+F264+F271</f>
        <v>255733</v>
      </c>
      <c r="G175" s="503">
        <f>G176+G188+G190+G201+G221+G230+G252+G262+G264+G271</f>
        <v>10904575</v>
      </c>
      <c r="H175" s="503">
        <f>H176+H188+H190+H201+H221+H230+H252+H262+H264+H271</f>
        <v>10904121</v>
      </c>
      <c r="I175" s="504">
        <f t="shared" si="22"/>
        <v>0.9999583660986329</v>
      </c>
      <c r="J175" s="503">
        <f>J176+J188+J190+J201+J221+J230+J252+J262+J264</f>
        <v>0</v>
      </c>
      <c r="K175" s="503">
        <f>K176+K188+K190+K201+K221+K230+K252+K262+K264+K271</f>
        <v>10892121</v>
      </c>
      <c r="L175" s="505">
        <f>L176+L188+L190+L201+L221+L230+L252+L262+L264</f>
        <v>12000</v>
      </c>
    </row>
    <row r="176" spans="1:12" s="60" customFormat="1" ht="21.75" customHeight="1">
      <c r="A176" s="524" t="s">
        <v>371</v>
      </c>
      <c r="B176" s="517"/>
      <c r="C176" s="518" t="s">
        <v>372</v>
      </c>
      <c r="D176" s="519">
        <f>D177+D178+D179+D180+D181+D182+D183+D184+D185+D186+D187</f>
        <v>797073</v>
      </c>
      <c r="E176" s="519">
        <f>E177+E178+E179+E180+E181+E182+E183+E184+E185+E186+E187</f>
        <v>20240</v>
      </c>
      <c r="F176" s="519">
        <f>F177+F178+F179+F180+F181+F182+F183+F184+F185+F186+F187</f>
        <v>58310</v>
      </c>
      <c r="G176" s="519">
        <f>SUM(G177:G187)</f>
        <v>759003</v>
      </c>
      <c r="H176" s="519">
        <f>SUM(H177:H187)</f>
        <v>759003</v>
      </c>
      <c r="I176" s="520">
        <f t="shared" si="22"/>
        <v>1</v>
      </c>
      <c r="J176" s="519">
        <f>J177+J178+J179+J180+J181+J182+J183+J184+J185+J186+J187</f>
        <v>0</v>
      </c>
      <c r="K176" s="519">
        <f>K177+K178+K179+K180+K181+K182+K183+K184+K185+K186+K187</f>
        <v>759003</v>
      </c>
      <c r="L176" s="523">
        <f>L177+L178+L179+L180+L181+L182+L183+L184+L185+L186+L187</f>
        <v>0</v>
      </c>
    </row>
    <row r="177" spans="1:12" s="60" customFormat="1" ht="14.25" customHeight="1">
      <c r="A177" s="419"/>
      <c r="B177" s="51" t="s">
        <v>240</v>
      </c>
      <c r="C177" s="47" t="s">
        <v>30</v>
      </c>
      <c r="D177" s="48">
        <v>363273</v>
      </c>
      <c r="E177" s="48">
        <v>0</v>
      </c>
      <c r="F177" s="48">
        <v>45698</v>
      </c>
      <c r="G177" s="48">
        <f aca="true" t="shared" si="23" ref="G177:G187">D177+E177-F177</f>
        <v>317575</v>
      </c>
      <c r="H177" s="48">
        <v>317575</v>
      </c>
      <c r="I177" s="495">
        <f t="shared" si="22"/>
        <v>1</v>
      </c>
      <c r="J177" s="48">
        <v>0</v>
      </c>
      <c r="K177" s="341">
        <f>H177</f>
        <v>317575</v>
      </c>
      <c r="L177" s="342">
        <v>0</v>
      </c>
    </row>
    <row r="178" spans="1:12" s="60" customFormat="1" ht="15.75" customHeight="1">
      <c r="A178" s="419"/>
      <c r="B178" s="51" t="s">
        <v>244</v>
      </c>
      <c r="C178" s="47" t="s">
        <v>245</v>
      </c>
      <c r="D178" s="48">
        <v>26941</v>
      </c>
      <c r="E178" s="48"/>
      <c r="F178" s="48">
        <v>0</v>
      </c>
      <c r="G178" s="48">
        <f t="shared" si="23"/>
        <v>26941</v>
      </c>
      <c r="H178" s="48">
        <v>26941</v>
      </c>
      <c r="I178" s="495">
        <f t="shared" si="22"/>
        <v>1</v>
      </c>
      <c r="J178" s="48">
        <v>0</v>
      </c>
      <c r="K178" s="341">
        <f aca="true" t="shared" si="24" ref="K178:K187">H178</f>
        <v>26941</v>
      </c>
      <c r="L178" s="342">
        <v>0</v>
      </c>
    </row>
    <row r="179" spans="1:12" s="60" customFormat="1" ht="15" customHeight="1">
      <c r="A179" s="419"/>
      <c r="B179" s="422" t="s">
        <v>299</v>
      </c>
      <c r="C179" s="47" t="s">
        <v>274</v>
      </c>
      <c r="D179" s="48">
        <v>68900</v>
      </c>
      <c r="E179" s="48"/>
      <c r="F179" s="48">
        <v>9779</v>
      </c>
      <c r="G179" s="48">
        <f t="shared" si="23"/>
        <v>59121</v>
      </c>
      <c r="H179" s="48">
        <v>59121</v>
      </c>
      <c r="I179" s="495">
        <f t="shared" si="22"/>
        <v>1</v>
      </c>
      <c r="J179" s="48">
        <v>0</v>
      </c>
      <c r="K179" s="341">
        <f t="shared" si="24"/>
        <v>59121</v>
      </c>
      <c r="L179" s="342">
        <v>0</v>
      </c>
    </row>
    <row r="180" spans="1:12" s="60" customFormat="1" ht="15" customHeight="1">
      <c r="A180" s="419"/>
      <c r="B180" s="422" t="s">
        <v>248</v>
      </c>
      <c r="C180" s="47" t="s">
        <v>249</v>
      </c>
      <c r="D180" s="48">
        <v>11000</v>
      </c>
      <c r="E180" s="48"/>
      <c r="F180" s="48">
        <v>2833</v>
      </c>
      <c r="G180" s="48">
        <f t="shared" si="23"/>
        <v>8167</v>
      </c>
      <c r="H180" s="48">
        <v>8167</v>
      </c>
      <c r="I180" s="495">
        <f t="shared" si="22"/>
        <v>1</v>
      </c>
      <c r="J180" s="48">
        <v>0</v>
      </c>
      <c r="K180" s="341">
        <f t="shared" si="24"/>
        <v>8167</v>
      </c>
      <c r="L180" s="342">
        <v>0</v>
      </c>
    </row>
    <row r="181" spans="1:12" s="60" customFormat="1" ht="15" customHeight="1">
      <c r="A181" s="419"/>
      <c r="B181" s="422" t="s">
        <v>123</v>
      </c>
      <c r="C181" s="47" t="s">
        <v>134</v>
      </c>
      <c r="D181" s="48">
        <v>900</v>
      </c>
      <c r="E181" s="48">
        <v>1200</v>
      </c>
      <c r="F181" s="48">
        <v>0</v>
      </c>
      <c r="G181" s="48">
        <f t="shared" si="23"/>
        <v>2100</v>
      </c>
      <c r="H181" s="48">
        <v>2100</v>
      </c>
      <c r="I181" s="495">
        <f t="shared" si="22"/>
        <v>1</v>
      </c>
      <c r="J181" s="48">
        <v>0</v>
      </c>
      <c r="K181" s="341">
        <f t="shared" si="24"/>
        <v>2100</v>
      </c>
      <c r="L181" s="342"/>
    </row>
    <row r="182" spans="1:12" s="60" customFormat="1" ht="16.5" customHeight="1">
      <c r="A182" s="419"/>
      <c r="B182" s="422" t="s">
        <v>250</v>
      </c>
      <c r="C182" s="47" t="s">
        <v>377</v>
      </c>
      <c r="D182" s="48">
        <v>46980</v>
      </c>
      <c r="E182" s="48">
        <v>17040</v>
      </c>
      <c r="F182" s="48"/>
      <c r="G182" s="48">
        <f t="shared" si="23"/>
        <v>64020</v>
      </c>
      <c r="H182" s="48">
        <v>64020</v>
      </c>
      <c r="I182" s="495">
        <f t="shared" si="22"/>
        <v>1</v>
      </c>
      <c r="J182" s="48">
        <v>0</v>
      </c>
      <c r="K182" s="341">
        <f t="shared" si="24"/>
        <v>64020</v>
      </c>
      <c r="L182" s="342">
        <v>0</v>
      </c>
    </row>
    <row r="183" spans="1:12" s="60" customFormat="1" ht="16.5" customHeight="1">
      <c r="A183" s="419"/>
      <c r="B183" s="422" t="s">
        <v>252</v>
      </c>
      <c r="C183" s="47" t="s">
        <v>349</v>
      </c>
      <c r="D183" s="48">
        <v>9135</v>
      </c>
      <c r="E183" s="48"/>
      <c r="F183" s="48"/>
      <c r="G183" s="48">
        <f t="shared" si="23"/>
        <v>9135</v>
      </c>
      <c r="H183" s="48">
        <v>9135</v>
      </c>
      <c r="I183" s="495">
        <f t="shared" si="22"/>
        <v>1</v>
      </c>
      <c r="J183" s="48">
        <v>0</v>
      </c>
      <c r="K183" s="341">
        <f t="shared" si="24"/>
        <v>9135</v>
      </c>
      <c r="L183" s="342">
        <v>0</v>
      </c>
    </row>
    <row r="184" spans="1:12" s="60" customFormat="1" ht="16.5" customHeight="1">
      <c r="A184" s="419"/>
      <c r="B184" s="422" t="s">
        <v>256</v>
      </c>
      <c r="C184" s="47" t="s">
        <v>351</v>
      </c>
      <c r="D184" s="48">
        <v>14000</v>
      </c>
      <c r="E184" s="48">
        <v>2000</v>
      </c>
      <c r="F184" s="48">
        <v>0</v>
      </c>
      <c r="G184" s="48">
        <f t="shared" si="23"/>
        <v>16000</v>
      </c>
      <c r="H184" s="48">
        <v>16000</v>
      </c>
      <c r="I184" s="495">
        <f t="shared" si="22"/>
        <v>1</v>
      </c>
      <c r="J184" s="48">
        <v>0</v>
      </c>
      <c r="K184" s="341">
        <f t="shared" si="24"/>
        <v>16000</v>
      </c>
      <c r="L184" s="342">
        <v>0</v>
      </c>
    </row>
    <row r="185" spans="1:12" s="60" customFormat="1" ht="15" customHeight="1">
      <c r="A185" s="419"/>
      <c r="B185" s="422" t="s">
        <v>258</v>
      </c>
      <c r="C185" s="47" t="s">
        <v>259</v>
      </c>
      <c r="D185" s="48">
        <v>1200</v>
      </c>
      <c r="E185" s="48"/>
      <c r="F185" s="48"/>
      <c r="G185" s="48">
        <f t="shared" si="23"/>
        <v>1200</v>
      </c>
      <c r="H185" s="48">
        <v>1200</v>
      </c>
      <c r="I185" s="495">
        <f t="shared" si="22"/>
        <v>1</v>
      </c>
      <c r="J185" s="48">
        <v>0</v>
      </c>
      <c r="K185" s="341">
        <f t="shared" si="24"/>
        <v>1200</v>
      </c>
      <c r="L185" s="342">
        <v>0</v>
      </c>
    </row>
    <row r="186" spans="1:12" s="60" customFormat="1" ht="16.5" customHeight="1">
      <c r="A186" s="419"/>
      <c r="B186" s="422" t="s">
        <v>262</v>
      </c>
      <c r="C186" s="47" t="s">
        <v>263</v>
      </c>
      <c r="D186" s="48">
        <v>29453</v>
      </c>
      <c r="E186" s="48"/>
      <c r="F186" s="48"/>
      <c r="G186" s="48">
        <f t="shared" si="23"/>
        <v>29453</v>
      </c>
      <c r="H186" s="48">
        <v>29453</v>
      </c>
      <c r="I186" s="495">
        <f t="shared" si="22"/>
        <v>1</v>
      </c>
      <c r="J186" s="48">
        <v>0</v>
      </c>
      <c r="K186" s="341">
        <f t="shared" si="24"/>
        <v>29453</v>
      </c>
      <c r="L186" s="342">
        <v>0</v>
      </c>
    </row>
    <row r="187" spans="1:12" s="60" customFormat="1" ht="20.25" customHeight="1">
      <c r="A187" s="419"/>
      <c r="B187" s="51" t="s">
        <v>380</v>
      </c>
      <c r="C187" s="462" t="s">
        <v>501</v>
      </c>
      <c r="D187" s="48">
        <v>225291</v>
      </c>
      <c r="E187" s="48">
        <v>0</v>
      </c>
      <c r="F187" s="48">
        <v>0</v>
      </c>
      <c r="G187" s="48">
        <f t="shared" si="23"/>
        <v>225291</v>
      </c>
      <c r="H187" s="48">
        <v>225291</v>
      </c>
      <c r="I187" s="495">
        <f t="shared" si="22"/>
        <v>1</v>
      </c>
      <c r="J187" s="48">
        <v>0</v>
      </c>
      <c r="K187" s="341">
        <f t="shared" si="24"/>
        <v>225291</v>
      </c>
      <c r="L187" s="342">
        <v>0</v>
      </c>
    </row>
    <row r="188" spans="1:12" s="60" customFormat="1" ht="18.75" customHeight="1">
      <c r="A188" s="524" t="s">
        <v>500</v>
      </c>
      <c r="B188" s="517"/>
      <c r="C188" s="518" t="s">
        <v>499</v>
      </c>
      <c r="D188" s="519">
        <f>D189</f>
        <v>102892</v>
      </c>
      <c r="E188" s="519">
        <f>E189</f>
        <v>0</v>
      </c>
      <c r="F188" s="519">
        <f>F189</f>
        <v>0</v>
      </c>
      <c r="G188" s="519">
        <f>G189</f>
        <v>102892</v>
      </c>
      <c r="H188" s="519">
        <f>H189</f>
        <v>102892</v>
      </c>
      <c r="I188" s="520">
        <f t="shared" si="22"/>
        <v>1</v>
      </c>
      <c r="J188" s="519">
        <f>J189</f>
        <v>0</v>
      </c>
      <c r="K188" s="519">
        <f>K189</f>
        <v>102892</v>
      </c>
      <c r="L188" s="523">
        <f>L189</f>
        <v>0</v>
      </c>
    </row>
    <row r="189" spans="1:12" s="60" customFormat="1" ht="20.25" customHeight="1">
      <c r="A189" s="419"/>
      <c r="B189" s="51" t="s">
        <v>380</v>
      </c>
      <c r="C189" s="462" t="s">
        <v>501</v>
      </c>
      <c r="D189" s="48">
        <v>102892</v>
      </c>
      <c r="E189" s="48"/>
      <c r="F189" s="48">
        <v>0</v>
      </c>
      <c r="G189" s="48">
        <f>D189+E189-F189</f>
        <v>102892</v>
      </c>
      <c r="H189" s="48">
        <v>102892</v>
      </c>
      <c r="I189" s="495">
        <f t="shared" si="22"/>
        <v>1</v>
      </c>
      <c r="J189" s="48">
        <v>0</v>
      </c>
      <c r="K189" s="341">
        <f>H189</f>
        <v>102892</v>
      </c>
      <c r="L189" s="342">
        <v>0</v>
      </c>
    </row>
    <row r="190" spans="1:12" s="60" customFormat="1" ht="18.75" customHeight="1">
      <c r="A190" s="524" t="s">
        <v>381</v>
      </c>
      <c r="B190" s="517"/>
      <c r="C190" s="518" t="s">
        <v>383</v>
      </c>
      <c r="D190" s="519">
        <f>D191+D192+D193+D194+D195+D198+D200+D197+D196+D199</f>
        <v>919490</v>
      </c>
      <c r="E190" s="519">
        <f>E191+E192+E193+E194+E195+E198+E200+E197+E196+E199</f>
        <v>20390</v>
      </c>
      <c r="F190" s="519">
        <f>F191+F192+F193+F194+F195+F198+F200+F197+F196+F199</f>
        <v>43417</v>
      </c>
      <c r="G190" s="519">
        <f>SUM(G191:G200)</f>
        <v>896463</v>
      </c>
      <c r="H190" s="519">
        <f>SUM(H191:H200)</f>
        <v>896463</v>
      </c>
      <c r="I190" s="520">
        <f t="shared" si="22"/>
        <v>1</v>
      </c>
      <c r="J190" s="519">
        <f>J191+J192+J193+J194+J195+J198+J200+J197+J196</f>
        <v>0</v>
      </c>
      <c r="K190" s="519">
        <f>K191+K192+K193+K194+K195+K196+K197+K198+K199+K200</f>
        <v>896463</v>
      </c>
      <c r="L190" s="523">
        <f>L191+L192+L193+L194+L195+L198+L200+L197+L196</f>
        <v>0</v>
      </c>
    </row>
    <row r="191" spans="1:12" s="60" customFormat="1" ht="15.75" customHeight="1">
      <c r="A191" s="419"/>
      <c r="B191" s="51" t="s">
        <v>240</v>
      </c>
      <c r="C191" s="47" t="s">
        <v>30</v>
      </c>
      <c r="D191" s="48">
        <v>288843</v>
      </c>
      <c r="E191" s="48">
        <v>0</v>
      </c>
      <c r="F191" s="48">
        <v>34021</v>
      </c>
      <c r="G191" s="48">
        <f aca="true" t="shared" si="25" ref="G191:G200">D191+E191-F191</f>
        <v>254822</v>
      </c>
      <c r="H191" s="48">
        <v>254822</v>
      </c>
      <c r="I191" s="495">
        <f t="shared" si="22"/>
        <v>1</v>
      </c>
      <c r="J191" s="48">
        <v>0</v>
      </c>
      <c r="K191" s="341">
        <f>H191</f>
        <v>254822</v>
      </c>
      <c r="L191" s="342">
        <v>0</v>
      </c>
    </row>
    <row r="192" spans="1:12" s="60" customFormat="1" ht="14.25" customHeight="1">
      <c r="A192" s="419"/>
      <c r="B192" s="51" t="s">
        <v>244</v>
      </c>
      <c r="C192" s="47" t="s">
        <v>245</v>
      </c>
      <c r="D192" s="48">
        <v>18074</v>
      </c>
      <c r="E192" s="48"/>
      <c r="F192" s="48">
        <v>0</v>
      </c>
      <c r="G192" s="48">
        <f t="shared" si="25"/>
        <v>18074</v>
      </c>
      <c r="H192" s="48">
        <v>18074</v>
      </c>
      <c r="I192" s="495">
        <f t="shared" si="22"/>
        <v>1</v>
      </c>
      <c r="J192" s="48">
        <v>0</v>
      </c>
      <c r="K192" s="341">
        <f aca="true" t="shared" si="26" ref="K192:K200">H192</f>
        <v>18074</v>
      </c>
      <c r="L192" s="342">
        <v>0</v>
      </c>
    </row>
    <row r="193" spans="1:12" s="60" customFormat="1" ht="15.75" customHeight="1">
      <c r="A193" s="419"/>
      <c r="B193" s="422" t="s">
        <v>299</v>
      </c>
      <c r="C193" s="47" t="s">
        <v>274</v>
      </c>
      <c r="D193" s="48">
        <v>55214</v>
      </c>
      <c r="E193" s="48"/>
      <c r="F193" s="48">
        <v>8407</v>
      </c>
      <c r="G193" s="48">
        <f t="shared" si="25"/>
        <v>46807</v>
      </c>
      <c r="H193" s="48">
        <v>46807</v>
      </c>
      <c r="I193" s="495">
        <f t="shared" si="22"/>
        <v>1</v>
      </c>
      <c r="J193" s="48">
        <v>0</v>
      </c>
      <c r="K193" s="341">
        <f t="shared" si="26"/>
        <v>46807</v>
      </c>
      <c r="L193" s="342">
        <v>0</v>
      </c>
    </row>
    <row r="194" spans="1:12" s="60" customFormat="1" ht="14.25" customHeight="1">
      <c r="A194" s="419"/>
      <c r="B194" s="422" t="s">
        <v>248</v>
      </c>
      <c r="C194" s="47" t="s">
        <v>249</v>
      </c>
      <c r="D194" s="48">
        <v>7520</v>
      </c>
      <c r="E194" s="48"/>
      <c r="F194" s="48">
        <v>989</v>
      </c>
      <c r="G194" s="48">
        <f t="shared" si="25"/>
        <v>6531</v>
      </c>
      <c r="H194" s="48">
        <v>6531</v>
      </c>
      <c r="I194" s="495">
        <f t="shared" si="22"/>
        <v>1</v>
      </c>
      <c r="J194" s="48">
        <v>0</v>
      </c>
      <c r="K194" s="341">
        <f t="shared" si="26"/>
        <v>6531</v>
      </c>
      <c r="L194" s="342">
        <v>0</v>
      </c>
    </row>
    <row r="195" spans="1:12" s="60" customFormat="1" ht="15.75" customHeight="1">
      <c r="A195" s="419"/>
      <c r="B195" s="51" t="s">
        <v>250</v>
      </c>
      <c r="C195" s="48" t="s">
        <v>384</v>
      </c>
      <c r="D195" s="48">
        <v>57229</v>
      </c>
      <c r="E195" s="48">
        <v>20390</v>
      </c>
      <c r="F195" s="48">
        <v>0</v>
      </c>
      <c r="G195" s="48">
        <f t="shared" si="25"/>
        <v>77619</v>
      </c>
      <c r="H195" s="48">
        <v>77619</v>
      </c>
      <c r="I195" s="495">
        <f t="shared" si="22"/>
        <v>1</v>
      </c>
      <c r="J195" s="48">
        <v>0</v>
      </c>
      <c r="K195" s="341">
        <f t="shared" si="26"/>
        <v>77619</v>
      </c>
      <c r="L195" s="342">
        <v>0</v>
      </c>
    </row>
    <row r="196" spans="1:12" s="60" customFormat="1" ht="14.25" customHeight="1">
      <c r="A196" s="419"/>
      <c r="B196" s="51" t="s">
        <v>252</v>
      </c>
      <c r="C196" s="48" t="s">
        <v>349</v>
      </c>
      <c r="D196" s="48">
        <v>2100</v>
      </c>
      <c r="E196" s="48"/>
      <c r="F196" s="48"/>
      <c r="G196" s="48">
        <f t="shared" si="25"/>
        <v>2100</v>
      </c>
      <c r="H196" s="48">
        <v>2100</v>
      </c>
      <c r="I196" s="495">
        <f t="shared" si="22"/>
        <v>1</v>
      </c>
      <c r="J196" s="48">
        <v>0</v>
      </c>
      <c r="K196" s="341">
        <f t="shared" si="26"/>
        <v>2100</v>
      </c>
      <c r="L196" s="342">
        <v>0</v>
      </c>
    </row>
    <row r="197" spans="1:12" s="60" customFormat="1" ht="14.25" customHeight="1">
      <c r="A197" s="419"/>
      <c r="B197" s="51" t="s">
        <v>256</v>
      </c>
      <c r="C197" s="48" t="s">
        <v>351</v>
      </c>
      <c r="D197" s="48">
        <v>3675</v>
      </c>
      <c r="E197" s="48"/>
      <c r="F197" s="48"/>
      <c r="G197" s="48">
        <f t="shared" si="25"/>
        <v>3675</v>
      </c>
      <c r="H197" s="48">
        <v>3675</v>
      </c>
      <c r="I197" s="495">
        <f t="shared" si="22"/>
        <v>1</v>
      </c>
      <c r="J197" s="48">
        <v>0</v>
      </c>
      <c r="K197" s="341">
        <f t="shared" si="26"/>
        <v>3675</v>
      </c>
      <c r="L197" s="342">
        <v>0</v>
      </c>
    </row>
    <row r="198" spans="1:12" s="60" customFormat="1" ht="15.75" customHeight="1">
      <c r="A198" s="419"/>
      <c r="B198" s="51" t="s">
        <v>262</v>
      </c>
      <c r="C198" s="48" t="s">
        <v>263</v>
      </c>
      <c r="D198" s="48">
        <v>14862</v>
      </c>
      <c r="E198" s="48"/>
      <c r="F198" s="48"/>
      <c r="G198" s="48">
        <f t="shared" si="25"/>
        <v>14862</v>
      </c>
      <c r="H198" s="48">
        <v>14862</v>
      </c>
      <c r="I198" s="495">
        <f t="shared" si="22"/>
        <v>1</v>
      </c>
      <c r="J198" s="48">
        <v>0</v>
      </c>
      <c r="K198" s="341">
        <f t="shared" si="26"/>
        <v>14862</v>
      </c>
      <c r="L198" s="342">
        <v>0</v>
      </c>
    </row>
    <row r="199" spans="1:12" s="60" customFormat="1" ht="16.5" customHeight="1">
      <c r="A199" s="419"/>
      <c r="B199" s="51" t="s">
        <v>282</v>
      </c>
      <c r="C199" s="48" t="s">
        <v>187</v>
      </c>
      <c r="D199" s="48">
        <v>236751</v>
      </c>
      <c r="E199" s="48">
        <v>0</v>
      </c>
      <c r="F199" s="48">
        <v>0</v>
      </c>
      <c r="G199" s="48">
        <f t="shared" si="25"/>
        <v>236751</v>
      </c>
      <c r="H199" s="48">
        <v>236751</v>
      </c>
      <c r="I199" s="495">
        <f t="shared" si="22"/>
        <v>1</v>
      </c>
      <c r="J199" s="48">
        <v>0</v>
      </c>
      <c r="K199" s="341">
        <f t="shared" si="26"/>
        <v>236751</v>
      </c>
      <c r="L199" s="342">
        <v>0</v>
      </c>
    </row>
    <row r="200" spans="1:12" s="60" customFormat="1" ht="21" customHeight="1">
      <c r="A200" s="419"/>
      <c r="B200" s="51" t="s">
        <v>380</v>
      </c>
      <c r="C200" s="462" t="s">
        <v>501</v>
      </c>
      <c r="D200" s="48">
        <v>235222</v>
      </c>
      <c r="E200" s="48"/>
      <c r="F200" s="48">
        <v>0</v>
      </c>
      <c r="G200" s="48">
        <f t="shared" si="25"/>
        <v>235222</v>
      </c>
      <c r="H200" s="48">
        <v>235222</v>
      </c>
      <c r="I200" s="495">
        <f t="shared" si="22"/>
        <v>1</v>
      </c>
      <c r="J200" s="48">
        <v>0</v>
      </c>
      <c r="K200" s="341">
        <f t="shared" si="26"/>
        <v>235222</v>
      </c>
      <c r="L200" s="342">
        <v>0</v>
      </c>
    </row>
    <row r="201" spans="1:12" s="60" customFormat="1" ht="16.5" customHeight="1">
      <c r="A201" s="524" t="s">
        <v>385</v>
      </c>
      <c r="B201" s="517"/>
      <c r="C201" s="519" t="s">
        <v>386</v>
      </c>
      <c r="D201" s="519">
        <f>SUM(D202:D218)</f>
        <v>2178068</v>
      </c>
      <c r="E201" s="519">
        <f>SUM(E202:E218)</f>
        <v>12085</v>
      </c>
      <c r="F201" s="519">
        <f>SUM(F202:F218)</f>
        <v>18119</v>
      </c>
      <c r="G201" s="519">
        <f>SUM(G202:G218)</f>
        <v>2172034</v>
      </c>
      <c r="H201" s="519">
        <f>SUM(H202:H218)</f>
        <v>2172034</v>
      </c>
      <c r="I201" s="520">
        <f t="shared" si="22"/>
        <v>1</v>
      </c>
      <c r="J201" s="519">
        <f>SUM(J202:J218)</f>
        <v>0</v>
      </c>
      <c r="K201" s="519">
        <f>SUM(K202:K218)</f>
        <v>2172034</v>
      </c>
      <c r="L201" s="523">
        <f>SUM(L202:L218)</f>
        <v>0</v>
      </c>
    </row>
    <row r="202" spans="1:12" s="104" customFormat="1" ht="15.75" customHeight="1">
      <c r="A202" s="421"/>
      <c r="B202" s="51" t="s">
        <v>225</v>
      </c>
      <c r="C202" s="355" t="s">
        <v>837</v>
      </c>
      <c r="D202" s="355">
        <v>9850</v>
      </c>
      <c r="E202" s="355">
        <v>0</v>
      </c>
      <c r="F202" s="355">
        <v>1706</v>
      </c>
      <c r="G202" s="48">
        <f aca="true" t="shared" si="27" ref="G202:G220">D202+E202-F202</f>
        <v>8144</v>
      </c>
      <c r="H202" s="48">
        <v>8144</v>
      </c>
      <c r="I202" s="495">
        <f t="shared" si="22"/>
        <v>1</v>
      </c>
      <c r="J202" s="355">
        <v>0</v>
      </c>
      <c r="K202" s="341">
        <f>H202</f>
        <v>8144</v>
      </c>
      <c r="L202" s="342">
        <v>0</v>
      </c>
    </row>
    <row r="203" spans="1:12" s="60" customFormat="1" ht="14.25" customHeight="1">
      <c r="A203" s="421"/>
      <c r="B203" s="51" t="s">
        <v>240</v>
      </c>
      <c r="C203" s="47" t="s">
        <v>30</v>
      </c>
      <c r="D203" s="48">
        <v>1195257</v>
      </c>
      <c r="E203" s="48">
        <v>0</v>
      </c>
      <c r="F203" s="48">
        <v>2355</v>
      </c>
      <c r="G203" s="48">
        <f t="shared" si="27"/>
        <v>1192902</v>
      </c>
      <c r="H203" s="48">
        <v>1192901</v>
      </c>
      <c r="I203" s="495">
        <f t="shared" si="22"/>
        <v>0.9999991617081705</v>
      </c>
      <c r="J203" s="48">
        <v>0</v>
      </c>
      <c r="K203" s="341">
        <f aca="true" t="shared" si="28" ref="K203:K220">H203</f>
        <v>1192901</v>
      </c>
      <c r="L203" s="342">
        <v>0</v>
      </c>
    </row>
    <row r="204" spans="1:12" s="60" customFormat="1" ht="15.75" customHeight="1">
      <c r="A204" s="421"/>
      <c r="B204" s="51" t="s">
        <v>244</v>
      </c>
      <c r="C204" s="47" t="s">
        <v>245</v>
      </c>
      <c r="D204" s="48">
        <v>94071</v>
      </c>
      <c r="E204" s="48"/>
      <c r="F204" s="48">
        <v>0</v>
      </c>
      <c r="G204" s="48">
        <f t="shared" si="27"/>
        <v>94071</v>
      </c>
      <c r="H204" s="48">
        <v>94071</v>
      </c>
      <c r="I204" s="495">
        <f t="shared" si="22"/>
        <v>1</v>
      </c>
      <c r="J204" s="48">
        <v>0</v>
      </c>
      <c r="K204" s="341">
        <f t="shared" si="28"/>
        <v>94071</v>
      </c>
      <c r="L204" s="342">
        <v>0</v>
      </c>
    </row>
    <row r="205" spans="1:12" s="60" customFormat="1" ht="15" customHeight="1">
      <c r="A205" s="421"/>
      <c r="B205" s="422" t="s">
        <v>299</v>
      </c>
      <c r="C205" s="47" t="s">
        <v>313</v>
      </c>
      <c r="D205" s="48">
        <v>223194</v>
      </c>
      <c r="E205" s="48">
        <v>0</v>
      </c>
      <c r="F205" s="48">
        <v>763</v>
      </c>
      <c r="G205" s="48">
        <f t="shared" si="27"/>
        <v>222431</v>
      </c>
      <c r="H205" s="48">
        <v>222432</v>
      </c>
      <c r="I205" s="495">
        <f t="shared" si="22"/>
        <v>1.0000044957762182</v>
      </c>
      <c r="J205" s="48">
        <v>0</v>
      </c>
      <c r="K205" s="341">
        <f t="shared" si="28"/>
        <v>222432</v>
      </c>
      <c r="L205" s="342">
        <v>0</v>
      </c>
    </row>
    <row r="206" spans="1:12" s="60" customFormat="1" ht="13.5" customHeight="1">
      <c r="A206" s="421"/>
      <c r="B206" s="422" t="s">
        <v>248</v>
      </c>
      <c r="C206" s="47" t="s">
        <v>249</v>
      </c>
      <c r="D206" s="48">
        <v>31239</v>
      </c>
      <c r="E206" s="48">
        <v>126</v>
      </c>
      <c r="F206" s="48">
        <v>47</v>
      </c>
      <c r="G206" s="48">
        <f t="shared" si="27"/>
        <v>31318</v>
      </c>
      <c r="H206" s="48">
        <v>31317</v>
      </c>
      <c r="I206" s="495">
        <f t="shared" si="22"/>
        <v>0.9999680694808097</v>
      </c>
      <c r="J206" s="48">
        <v>0</v>
      </c>
      <c r="K206" s="341">
        <f t="shared" si="28"/>
        <v>31317</v>
      </c>
      <c r="L206" s="342">
        <v>0</v>
      </c>
    </row>
    <row r="207" spans="1:12" s="60" customFormat="1" ht="15.75" customHeight="1">
      <c r="A207" s="421"/>
      <c r="B207" s="51" t="s">
        <v>387</v>
      </c>
      <c r="C207" s="48" t="s">
        <v>388</v>
      </c>
      <c r="D207" s="48">
        <v>4700</v>
      </c>
      <c r="E207" s="48"/>
      <c r="F207" s="48">
        <v>1281</v>
      </c>
      <c r="G207" s="48">
        <f t="shared" si="27"/>
        <v>3419</v>
      </c>
      <c r="H207" s="48">
        <v>3419</v>
      </c>
      <c r="I207" s="495">
        <f t="shared" si="22"/>
        <v>1</v>
      </c>
      <c r="J207" s="48">
        <v>0</v>
      </c>
      <c r="K207" s="341">
        <f t="shared" si="28"/>
        <v>3419</v>
      </c>
      <c r="L207" s="342">
        <v>0</v>
      </c>
    </row>
    <row r="208" spans="1:12" s="60" customFormat="1" ht="15" customHeight="1">
      <c r="A208" s="421"/>
      <c r="B208" s="50">
        <v>4210</v>
      </c>
      <c r="C208" s="48" t="s">
        <v>277</v>
      </c>
      <c r="D208" s="48">
        <v>123000</v>
      </c>
      <c r="E208" s="48">
        <v>10253</v>
      </c>
      <c r="F208" s="48">
        <v>0</v>
      </c>
      <c r="G208" s="48">
        <f t="shared" si="27"/>
        <v>133253</v>
      </c>
      <c r="H208" s="48">
        <v>133254</v>
      </c>
      <c r="I208" s="495">
        <f t="shared" si="22"/>
        <v>1.0000075045214742</v>
      </c>
      <c r="J208" s="48">
        <v>0</v>
      </c>
      <c r="K208" s="341">
        <f t="shared" si="28"/>
        <v>133254</v>
      </c>
      <c r="L208" s="342">
        <v>0</v>
      </c>
    </row>
    <row r="209" spans="1:12" s="60" customFormat="1" ht="15" customHeight="1">
      <c r="A209" s="421"/>
      <c r="B209" s="50">
        <v>4170</v>
      </c>
      <c r="C209" s="48" t="s">
        <v>573</v>
      </c>
      <c r="D209" s="48">
        <v>1000</v>
      </c>
      <c r="E209" s="48"/>
      <c r="F209" s="48"/>
      <c r="G209" s="48">
        <f t="shared" si="27"/>
        <v>1000</v>
      </c>
      <c r="H209" s="48">
        <v>1000</v>
      </c>
      <c r="I209" s="495">
        <f t="shared" si="22"/>
        <v>1</v>
      </c>
      <c r="J209" s="48"/>
      <c r="K209" s="341">
        <f t="shared" si="28"/>
        <v>1000</v>
      </c>
      <c r="L209" s="342"/>
    </row>
    <row r="210" spans="1:12" s="60" customFormat="1" ht="15" customHeight="1">
      <c r="A210" s="421"/>
      <c r="B210" s="50">
        <v>4240</v>
      </c>
      <c r="C210" s="48" t="s">
        <v>379</v>
      </c>
      <c r="D210" s="48">
        <v>4850</v>
      </c>
      <c r="E210" s="48">
        <v>1706</v>
      </c>
      <c r="F210" s="48"/>
      <c r="G210" s="48">
        <f t="shared" si="27"/>
        <v>6556</v>
      </c>
      <c r="H210" s="48">
        <v>6556</v>
      </c>
      <c r="I210" s="495">
        <f t="shared" si="22"/>
        <v>1</v>
      </c>
      <c r="J210" s="48">
        <v>0</v>
      </c>
      <c r="K210" s="341">
        <f t="shared" si="28"/>
        <v>6556</v>
      </c>
      <c r="L210" s="342">
        <v>0</v>
      </c>
    </row>
    <row r="211" spans="1:12" s="60" customFormat="1" ht="15.75" customHeight="1">
      <c r="A211" s="421"/>
      <c r="B211" s="51" t="s">
        <v>252</v>
      </c>
      <c r="C211" s="48" t="s">
        <v>349</v>
      </c>
      <c r="D211" s="48">
        <v>31800</v>
      </c>
      <c r="E211" s="48"/>
      <c r="F211" s="48">
        <v>1850</v>
      </c>
      <c r="G211" s="48">
        <f t="shared" si="27"/>
        <v>29950</v>
      </c>
      <c r="H211" s="48">
        <v>29950</v>
      </c>
      <c r="I211" s="495">
        <f t="shared" si="22"/>
        <v>1</v>
      </c>
      <c r="J211" s="48">
        <v>0</v>
      </c>
      <c r="K211" s="341">
        <f t="shared" si="28"/>
        <v>29950</v>
      </c>
      <c r="L211" s="342">
        <v>0</v>
      </c>
    </row>
    <row r="212" spans="1:12" s="60" customFormat="1" ht="15.75" customHeight="1">
      <c r="A212" s="421"/>
      <c r="B212" s="51" t="s">
        <v>254</v>
      </c>
      <c r="C212" s="48" t="s">
        <v>255</v>
      </c>
      <c r="D212" s="48">
        <v>75000</v>
      </c>
      <c r="E212" s="48">
        <v>0</v>
      </c>
      <c r="F212" s="48"/>
      <c r="G212" s="48">
        <f t="shared" si="27"/>
        <v>75000</v>
      </c>
      <c r="H212" s="48">
        <v>75000</v>
      </c>
      <c r="I212" s="495">
        <f t="shared" si="22"/>
        <v>1</v>
      </c>
      <c r="J212" s="48"/>
      <c r="K212" s="341">
        <f t="shared" si="28"/>
        <v>75000</v>
      </c>
      <c r="L212" s="342"/>
    </row>
    <row r="213" spans="1:12" s="60" customFormat="1" ht="16.5" customHeight="1">
      <c r="A213" s="421"/>
      <c r="B213" s="51" t="s">
        <v>256</v>
      </c>
      <c r="C213" s="48" t="s">
        <v>257</v>
      </c>
      <c r="D213" s="48">
        <v>45602</v>
      </c>
      <c r="E213" s="48">
        <v>0</v>
      </c>
      <c r="F213" s="48">
        <v>4812</v>
      </c>
      <c r="G213" s="48">
        <f t="shared" si="27"/>
        <v>40790</v>
      </c>
      <c r="H213" s="48">
        <v>40790</v>
      </c>
      <c r="I213" s="495">
        <f t="shared" si="22"/>
        <v>1</v>
      </c>
      <c r="J213" s="48">
        <v>0</v>
      </c>
      <c r="K213" s="341">
        <f t="shared" si="28"/>
        <v>40790</v>
      </c>
      <c r="L213" s="342">
        <v>0</v>
      </c>
    </row>
    <row r="214" spans="1:12" s="60" customFormat="1" ht="14.25" customHeight="1">
      <c r="A214" s="421"/>
      <c r="B214" s="51" t="s">
        <v>135</v>
      </c>
      <c r="C214" s="48" t="s">
        <v>136</v>
      </c>
      <c r="D214" s="48">
        <v>3800</v>
      </c>
      <c r="E214" s="48"/>
      <c r="F214" s="48">
        <v>339</v>
      </c>
      <c r="G214" s="48">
        <f t="shared" si="27"/>
        <v>3461</v>
      </c>
      <c r="H214" s="48">
        <v>3461</v>
      </c>
      <c r="I214" s="495">
        <f t="shared" si="22"/>
        <v>1</v>
      </c>
      <c r="J214" s="48"/>
      <c r="K214" s="341">
        <f t="shared" si="28"/>
        <v>3461</v>
      </c>
      <c r="L214" s="342"/>
    </row>
    <row r="215" spans="1:12" s="60" customFormat="1" ht="15" customHeight="1">
      <c r="A215" s="421"/>
      <c r="B215" s="51" t="s">
        <v>258</v>
      </c>
      <c r="C215" s="48" t="s">
        <v>259</v>
      </c>
      <c r="D215" s="48">
        <v>3900</v>
      </c>
      <c r="E215" s="48"/>
      <c r="F215" s="48">
        <v>1805</v>
      </c>
      <c r="G215" s="48">
        <f t="shared" si="27"/>
        <v>2095</v>
      </c>
      <c r="H215" s="48">
        <v>2095</v>
      </c>
      <c r="I215" s="495">
        <f t="shared" si="22"/>
        <v>1</v>
      </c>
      <c r="J215" s="48">
        <v>0</v>
      </c>
      <c r="K215" s="341">
        <f t="shared" si="28"/>
        <v>2095</v>
      </c>
      <c r="L215" s="342">
        <v>0</v>
      </c>
    </row>
    <row r="216" spans="1:12" s="60" customFormat="1" ht="15.75" customHeight="1">
      <c r="A216" s="421"/>
      <c r="B216" s="51" t="s">
        <v>262</v>
      </c>
      <c r="C216" s="48" t="s">
        <v>263</v>
      </c>
      <c r="D216" s="48">
        <v>70190</v>
      </c>
      <c r="E216" s="48">
        <v>0</v>
      </c>
      <c r="F216" s="48"/>
      <c r="G216" s="48">
        <f t="shared" si="27"/>
        <v>70190</v>
      </c>
      <c r="H216" s="48">
        <v>70190</v>
      </c>
      <c r="I216" s="495">
        <f t="shared" si="22"/>
        <v>1</v>
      </c>
      <c r="J216" s="48">
        <v>0</v>
      </c>
      <c r="K216" s="341">
        <f t="shared" si="28"/>
        <v>70190</v>
      </c>
      <c r="L216" s="342">
        <v>0</v>
      </c>
    </row>
    <row r="217" spans="1:12" s="60" customFormat="1" ht="15" customHeight="1">
      <c r="A217" s="421"/>
      <c r="B217" s="51" t="s">
        <v>278</v>
      </c>
      <c r="C217" s="48" t="s">
        <v>279</v>
      </c>
      <c r="D217" s="48">
        <v>1212</v>
      </c>
      <c r="E217" s="48">
        <v>0</v>
      </c>
      <c r="F217" s="48">
        <v>0</v>
      </c>
      <c r="G217" s="48">
        <f t="shared" si="27"/>
        <v>1212</v>
      </c>
      <c r="H217" s="48">
        <v>1212</v>
      </c>
      <c r="I217" s="495">
        <f t="shared" si="22"/>
        <v>1</v>
      </c>
      <c r="J217" s="48">
        <v>0</v>
      </c>
      <c r="K217" s="341">
        <f t="shared" si="28"/>
        <v>1212</v>
      </c>
      <c r="L217" s="342">
        <v>0</v>
      </c>
    </row>
    <row r="218" spans="1:12" s="60" customFormat="1" ht="22.5" customHeight="1">
      <c r="A218" s="421"/>
      <c r="B218" s="51" t="s">
        <v>380</v>
      </c>
      <c r="C218" s="47" t="s">
        <v>389</v>
      </c>
      <c r="D218" s="48">
        <f>D219+D220</f>
        <v>259403</v>
      </c>
      <c r="E218" s="48">
        <f>E219+E220</f>
        <v>0</v>
      </c>
      <c r="F218" s="48">
        <f>F219+F220</f>
        <v>3161</v>
      </c>
      <c r="G218" s="48">
        <f t="shared" si="27"/>
        <v>256242</v>
      </c>
      <c r="H218" s="48">
        <f>H219+H220</f>
        <v>256242</v>
      </c>
      <c r="I218" s="495">
        <f t="shared" si="22"/>
        <v>1</v>
      </c>
      <c r="J218" s="48">
        <v>0</v>
      </c>
      <c r="K218" s="341">
        <f t="shared" si="28"/>
        <v>256242</v>
      </c>
      <c r="L218" s="342">
        <v>0</v>
      </c>
    </row>
    <row r="219" spans="1:12" s="60" customFormat="1" ht="15" customHeight="1">
      <c r="A219" s="421"/>
      <c r="B219" s="51"/>
      <c r="C219" s="48" t="s">
        <v>390</v>
      </c>
      <c r="D219" s="48">
        <v>60742</v>
      </c>
      <c r="E219" s="48">
        <v>0</v>
      </c>
      <c r="F219" s="48">
        <v>3161</v>
      </c>
      <c r="G219" s="48">
        <f t="shared" si="27"/>
        <v>57581</v>
      </c>
      <c r="H219" s="48">
        <v>57581</v>
      </c>
      <c r="I219" s="495">
        <f t="shared" si="22"/>
        <v>1</v>
      </c>
      <c r="J219" s="48">
        <v>0</v>
      </c>
      <c r="K219" s="341">
        <f t="shared" si="28"/>
        <v>57581</v>
      </c>
      <c r="L219" s="342">
        <v>0</v>
      </c>
    </row>
    <row r="220" spans="1:12" s="60" customFormat="1" ht="15.75" customHeight="1">
      <c r="A220" s="421"/>
      <c r="B220" s="48"/>
      <c r="C220" s="48" t="s">
        <v>391</v>
      </c>
      <c r="D220" s="48">
        <v>198661</v>
      </c>
      <c r="E220" s="48">
        <v>0</v>
      </c>
      <c r="F220" s="48"/>
      <c r="G220" s="48">
        <f t="shared" si="27"/>
        <v>198661</v>
      </c>
      <c r="H220" s="48">
        <v>198661</v>
      </c>
      <c r="I220" s="495">
        <f t="shared" si="22"/>
        <v>1</v>
      </c>
      <c r="J220" s="48">
        <v>0</v>
      </c>
      <c r="K220" s="341">
        <f t="shared" si="28"/>
        <v>198661</v>
      </c>
      <c r="L220" s="342">
        <v>0</v>
      </c>
    </row>
    <row r="221" spans="1:12" s="60" customFormat="1" ht="17.25" customHeight="1">
      <c r="A221" s="516" t="s">
        <v>203</v>
      </c>
      <c r="B221" s="519"/>
      <c r="C221" s="519" t="s">
        <v>204</v>
      </c>
      <c r="D221" s="519">
        <f>SUM(D222:D229)</f>
        <v>1046620</v>
      </c>
      <c r="E221" s="519">
        <f>SUM(E222:E229)</f>
        <v>4434</v>
      </c>
      <c r="F221" s="519">
        <f>SUM(F222:F229)</f>
        <v>8297</v>
      </c>
      <c r="G221" s="519">
        <f>SUM(G222:G229)</f>
        <v>1042757</v>
      </c>
      <c r="H221" s="519">
        <f>SUM(H222:H229)</f>
        <v>1042757</v>
      </c>
      <c r="I221" s="520">
        <f t="shared" si="22"/>
        <v>1</v>
      </c>
      <c r="J221" s="519">
        <f>J222+J224+J225+J226+J227+J228+J229+J223</f>
        <v>0</v>
      </c>
      <c r="K221" s="519">
        <f>K222+K224+K225+K226+K227+K228+K229+K223</f>
        <v>1042757</v>
      </c>
      <c r="L221" s="523">
        <f>L222+L224+L225+L226+L227+L228+L229+L223</f>
        <v>0</v>
      </c>
    </row>
    <row r="222" spans="1:12" s="60" customFormat="1" ht="13.5" customHeight="1">
      <c r="A222" s="421"/>
      <c r="B222" s="48">
        <v>4010</v>
      </c>
      <c r="C222" s="47" t="s">
        <v>30</v>
      </c>
      <c r="D222" s="48">
        <v>763051</v>
      </c>
      <c r="E222" s="48">
        <v>0</v>
      </c>
      <c r="F222" s="48">
        <v>7801</v>
      </c>
      <c r="G222" s="48">
        <f aca="true" t="shared" si="29" ref="G222:G229">D222+E222-F222</f>
        <v>755250</v>
      </c>
      <c r="H222" s="48">
        <v>755250</v>
      </c>
      <c r="I222" s="495">
        <f t="shared" si="22"/>
        <v>1</v>
      </c>
      <c r="J222" s="48">
        <v>0</v>
      </c>
      <c r="K222" s="341">
        <f>H222</f>
        <v>755250</v>
      </c>
      <c r="L222" s="342">
        <v>0</v>
      </c>
    </row>
    <row r="223" spans="1:12" s="60" customFormat="1" ht="15" customHeight="1">
      <c r="A223" s="421"/>
      <c r="B223" s="48">
        <v>4040</v>
      </c>
      <c r="C223" s="47" t="s">
        <v>245</v>
      </c>
      <c r="D223" s="48">
        <v>54240</v>
      </c>
      <c r="E223" s="48"/>
      <c r="F223" s="48">
        <v>0</v>
      </c>
      <c r="G223" s="48">
        <f t="shared" si="29"/>
        <v>54240</v>
      </c>
      <c r="H223" s="48">
        <v>54240</v>
      </c>
      <c r="I223" s="495">
        <f t="shared" si="22"/>
        <v>1</v>
      </c>
      <c r="J223" s="48">
        <v>0</v>
      </c>
      <c r="K223" s="341">
        <f aca="true" t="shared" si="30" ref="K223:K229">H223</f>
        <v>54240</v>
      </c>
      <c r="L223" s="342">
        <v>0</v>
      </c>
    </row>
    <row r="224" spans="1:12" s="60" customFormat="1" ht="14.25" customHeight="1">
      <c r="A224" s="421"/>
      <c r="B224" s="48">
        <v>4110</v>
      </c>
      <c r="C224" s="47" t="s">
        <v>313</v>
      </c>
      <c r="D224" s="48">
        <v>134260</v>
      </c>
      <c r="E224" s="48">
        <v>2617</v>
      </c>
      <c r="F224" s="48">
        <v>135</v>
      </c>
      <c r="G224" s="48">
        <f t="shared" si="29"/>
        <v>136742</v>
      </c>
      <c r="H224" s="48">
        <v>136741</v>
      </c>
      <c r="I224" s="495">
        <f t="shared" si="22"/>
        <v>0.9999926869579208</v>
      </c>
      <c r="J224" s="48">
        <v>0</v>
      </c>
      <c r="K224" s="341">
        <f t="shared" si="30"/>
        <v>136741</v>
      </c>
      <c r="L224" s="342">
        <v>0</v>
      </c>
    </row>
    <row r="225" spans="1:12" s="60" customFormat="1" ht="14.25" customHeight="1">
      <c r="A225" s="421"/>
      <c r="B225" s="48">
        <v>4120</v>
      </c>
      <c r="C225" s="47" t="s">
        <v>249</v>
      </c>
      <c r="D225" s="48">
        <v>18072</v>
      </c>
      <c r="E225" s="48">
        <v>1363</v>
      </c>
      <c r="F225" s="48">
        <v>2</v>
      </c>
      <c r="G225" s="48">
        <f t="shared" si="29"/>
        <v>19433</v>
      </c>
      <c r="H225" s="48">
        <v>19434</v>
      </c>
      <c r="I225" s="495">
        <f t="shared" si="22"/>
        <v>1.0000514588586424</v>
      </c>
      <c r="J225" s="48">
        <v>0</v>
      </c>
      <c r="K225" s="341">
        <f t="shared" si="30"/>
        <v>19434</v>
      </c>
      <c r="L225" s="342">
        <v>0</v>
      </c>
    </row>
    <row r="226" spans="1:12" s="60" customFormat="1" ht="14.25" customHeight="1">
      <c r="A226" s="421"/>
      <c r="B226" s="48">
        <v>4210</v>
      </c>
      <c r="C226" s="48" t="s">
        <v>277</v>
      </c>
      <c r="D226" s="48">
        <v>2040</v>
      </c>
      <c r="E226" s="48"/>
      <c r="F226" s="48">
        <v>254</v>
      </c>
      <c r="G226" s="48">
        <f t="shared" si="29"/>
        <v>1786</v>
      </c>
      <c r="H226" s="48">
        <v>1786</v>
      </c>
      <c r="I226" s="495">
        <f t="shared" si="22"/>
        <v>1</v>
      </c>
      <c r="J226" s="48">
        <v>0</v>
      </c>
      <c r="K226" s="341">
        <f t="shared" si="30"/>
        <v>1786</v>
      </c>
      <c r="L226" s="342">
        <v>0</v>
      </c>
    </row>
    <row r="227" spans="1:12" s="60" customFormat="1" ht="15" customHeight="1">
      <c r="A227" s="421"/>
      <c r="B227" s="48">
        <v>4260</v>
      </c>
      <c r="C227" s="48" t="s">
        <v>349</v>
      </c>
      <c r="D227" s="48">
        <v>17200</v>
      </c>
      <c r="E227" s="48"/>
      <c r="F227" s="48"/>
      <c r="G227" s="48">
        <f t="shared" si="29"/>
        <v>17200</v>
      </c>
      <c r="H227" s="48">
        <v>17200</v>
      </c>
      <c r="I227" s="495">
        <f t="shared" si="22"/>
        <v>1</v>
      </c>
      <c r="J227" s="48">
        <v>0</v>
      </c>
      <c r="K227" s="341">
        <f t="shared" si="30"/>
        <v>17200</v>
      </c>
      <c r="L227" s="342">
        <v>0</v>
      </c>
    </row>
    <row r="228" spans="1:12" s="60" customFormat="1" ht="15.75" customHeight="1">
      <c r="A228" s="421"/>
      <c r="B228" s="48">
        <v>4300</v>
      </c>
      <c r="C228" s="48" t="s">
        <v>257</v>
      </c>
      <c r="D228" s="48">
        <v>10600</v>
      </c>
      <c r="E228" s="48"/>
      <c r="F228" s="48">
        <v>105</v>
      </c>
      <c r="G228" s="48">
        <f t="shared" si="29"/>
        <v>10495</v>
      </c>
      <c r="H228" s="48">
        <v>10495</v>
      </c>
      <c r="I228" s="495">
        <f t="shared" si="22"/>
        <v>1</v>
      </c>
      <c r="J228" s="48">
        <v>0</v>
      </c>
      <c r="K228" s="341">
        <f t="shared" si="30"/>
        <v>10495</v>
      </c>
      <c r="L228" s="342">
        <v>0</v>
      </c>
    </row>
    <row r="229" spans="1:12" s="60" customFormat="1" ht="15" customHeight="1">
      <c r="A229" s="421"/>
      <c r="B229" s="48">
        <v>4440</v>
      </c>
      <c r="C229" s="48" t="s">
        <v>263</v>
      </c>
      <c r="D229" s="48">
        <v>47157</v>
      </c>
      <c r="E229" s="48">
        <v>454</v>
      </c>
      <c r="F229" s="48"/>
      <c r="G229" s="48">
        <f t="shared" si="29"/>
        <v>47611</v>
      </c>
      <c r="H229" s="48">
        <v>47611</v>
      </c>
      <c r="I229" s="495">
        <f aca="true" t="shared" si="31" ref="I229:I292">H229/G229</f>
        <v>1</v>
      </c>
      <c r="J229" s="48">
        <v>0</v>
      </c>
      <c r="K229" s="341">
        <f t="shared" si="30"/>
        <v>47611</v>
      </c>
      <c r="L229" s="342">
        <v>0</v>
      </c>
    </row>
    <row r="230" spans="1:12" s="60" customFormat="1" ht="18.75" customHeight="1">
      <c r="A230" s="516" t="s">
        <v>393</v>
      </c>
      <c r="B230" s="517"/>
      <c r="C230" s="519" t="s">
        <v>394</v>
      </c>
      <c r="D230" s="519">
        <f>SUM(D231:D249)</f>
        <v>4870779</v>
      </c>
      <c r="E230" s="519">
        <f>SUM(E231:E249)</f>
        <v>119340</v>
      </c>
      <c r="F230" s="519">
        <f>SUM(F231:F249)</f>
        <v>94857</v>
      </c>
      <c r="G230" s="519">
        <f>SUM(G231:G249)</f>
        <v>4895262</v>
      </c>
      <c r="H230" s="519">
        <f>SUM(H231:H249)</f>
        <v>4894808</v>
      </c>
      <c r="I230" s="520">
        <f t="shared" si="31"/>
        <v>0.9999072572622262</v>
      </c>
      <c r="J230" s="519">
        <f>SUM(J231:J249)</f>
        <v>0</v>
      </c>
      <c r="K230" s="519">
        <f>SUM(K231:K249)</f>
        <v>4894808</v>
      </c>
      <c r="L230" s="523">
        <f>L232+L233+L234+L235+L231+L236+L237+L238+L239+L240+L242+L243+L244+L245+L247+L249+L248+L246</f>
        <v>0</v>
      </c>
    </row>
    <row r="231" spans="1:12" s="60" customFormat="1" ht="14.25" customHeight="1">
      <c r="A231" s="421"/>
      <c r="B231" s="51" t="s">
        <v>225</v>
      </c>
      <c r="C231" s="47" t="s">
        <v>838</v>
      </c>
      <c r="D231" s="48">
        <v>5120</v>
      </c>
      <c r="E231" s="48">
        <v>0</v>
      </c>
      <c r="F231" s="48"/>
      <c r="G231" s="48">
        <f aca="true" t="shared" si="32" ref="G231:G251">D231+E231-F231</f>
        <v>5120</v>
      </c>
      <c r="H231" s="48">
        <v>5120</v>
      </c>
      <c r="I231" s="495">
        <f t="shared" si="31"/>
        <v>1</v>
      </c>
      <c r="J231" s="48">
        <v>0</v>
      </c>
      <c r="K231" s="341">
        <f>H231</f>
        <v>5120</v>
      </c>
      <c r="L231" s="342">
        <v>0</v>
      </c>
    </row>
    <row r="232" spans="1:12" s="60" customFormat="1" ht="15" customHeight="1">
      <c r="A232" s="421"/>
      <c r="B232" s="51" t="s">
        <v>240</v>
      </c>
      <c r="C232" s="47" t="s">
        <v>30</v>
      </c>
      <c r="D232" s="48">
        <v>2872072</v>
      </c>
      <c r="E232" s="48">
        <v>28969</v>
      </c>
      <c r="F232" s="48">
        <v>44368</v>
      </c>
      <c r="G232" s="48">
        <f t="shared" si="32"/>
        <v>2856673</v>
      </c>
      <c r="H232" s="48">
        <v>2856673</v>
      </c>
      <c r="I232" s="495">
        <f t="shared" si="31"/>
        <v>1</v>
      </c>
      <c r="J232" s="48">
        <v>0</v>
      </c>
      <c r="K232" s="341">
        <f aca="true" t="shared" si="33" ref="K232:K251">H232</f>
        <v>2856673</v>
      </c>
      <c r="L232" s="342">
        <v>0</v>
      </c>
    </row>
    <row r="233" spans="1:12" s="60" customFormat="1" ht="15" customHeight="1">
      <c r="A233" s="421"/>
      <c r="B233" s="51" t="s">
        <v>244</v>
      </c>
      <c r="C233" s="47" t="s">
        <v>245</v>
      </c>
      <c r="D233" s="48">
        <v>232928</v>
      </c>
      <c r="E233" s="48">
        <v>0</v>
      </c>
      <c r="F233" s="48"/>
      <c r="G233" s="48">
        <f t="shared" si="32"/>
        <v>232928</v>
      </c>
      <c r="H233" s="48">
        <v>232928</v>
      </c>
      <c r="I233" s="495">
        <f t="shared" si="31"/>
        <v>1</v>
      </c>
      <c r="J233" s="48">
        <v>0</v>
      </c>
      <c r="K233" s="341">
        <f t="shared" si="33"/>
        <v>232928</v>
      </c>
      <c r="L233" s="342">
        <v>0</v>
      </c>
    </row>
    <row r="234" spans="1:12" s="60" customFormat="1" ht="15" customHeight="1">
      <c r="A234" s="421"/>
      <c r="B234" s="422" t="s">
        <v>299</v>
      </c>
      <c r="C234" s="47" t="s">
        <v>313</v>
      </c>
      <c r="D234" s="48">
        <v>510820</v>
      </c>
      <c r="E234" s="48"/>
      <c r="F234" s="48">
        <v>7115</v>
      </c>
      <c r="G234" s="48">
        <f t="shared" si="32"/>
        <v>503705</v>
      </c>
      <c r="H234" s="48">
        <v>503705</v>
      </c>
      <c r="I234" s="495">
        <f t="shared" si="31"/>
        <v>1</v>
      </c>
      <c r="J234" s="48">
        <v>0</v>
      </c>
      <c r="K234" s="341">
        <f t="shared" si="33"/>
        <v>503705</v>
      </c>
      <c r="L234" s="342">
        <v>0</v>
      </c>
    </row>
    <row r="235" spans="1:12" s="60" customFormat="1" ht="12.75" customHeight="1">
      <c r="A235" s="421"/>
      <c r="B235" s="422" t="s">
        <v>248</v>
      </c>
      <c r="C235" s="47" t="s">
        <v>249</v>
      </c>
      <c r="D235" s="48">
        <v>69612</v>
      </c>
      <c r="E235" s="48">
        <v>4035</v>
      </c>
      <c r="F235" s="48">
        <v>24</v>
      </c>
      <c r="G235" s="48">
        <f t="shared" si="32"/>
        <v>73623</v>
      </c>
      <c r="H235" s="48">
        <v>73622</v>
      </c>
      <c r="I235" s="495">
        <f t="shared" si="31"/>
        <v>0.9999864172880757</v>
      </c>
      <c r="J235" s="48">
        <v>0</v>
      </c>
      <c r="K235" s="341">
        <f t="shared" si="33"/>
        <v>73622</v>
      </c>
      <c r="L235" s="342">
        <v>0</v>
      </c>
    </row>
    <row r="236" spans="1:12" s="60" customFormat="1" ht="12.75" customHeight="1">
      <c r="A236" s="421"/>
      <c r="B236" s="51" t="s">
        <v>123</v>
      </c>
      <c r="C236" s="47" t="s">
        <v>134</v>
      </c>
      <c r="D236" s="48">
        <v>11326</v>
      </c>
      <c r="E236" s="48">
        <v>1000</v>
      </c>
      <c r="F236" s="48">
        <v>2600</v>
      </c>
      <c r="G236" s="48">
        <f t="shared" si="32"/>
        <v>9726</v>
      </c>
      <c r="H236" s="48">
        <v>9726</v>
      </c>
      <c r="I236" s="495">
        <f t="shared" si="31"/>
        <v>1</v>
      </c>
      <c r="J236" s="48">
        <v>0</v>
      </c>
      <c r="K236" s="341">
        <f t="shared" si="33"/>
        <v>9726</v>
      </c>
      <c r="L236" s="342">
        <v>0</v>
      </c>
    </row>
    <row r="237" spans="1:12" s="60" customFormat="1" ht="15" customHeight="1">
      <c r="A237" s="421"/>
      <c r="B237" s="51" t="s">
        <v>250</v>
      </c>
      <c r="C237" s="48" t="s">
        <v>277</v>
      </c>
      <c r="D237" s="48">
        <v>597220</v>
      </c>
      <c r="E237" s="48">
        <v>62424</v>
      </c>
      <c r="F237" s="48">
        <v>15190</v>
      </c>
      <c r="G237" s="48">
        <f t="shared" si="32"/>
        <v>644454</v>
      </c>
      <c r="H237" s="48">
        <v>644051</v>
      </c>
      <c r="I237" s="495">
        <f t="shared" si="31"/>
        <v>0.9993746644446306</v>
      </c>
      <c r="J237" s="48">
        <v>0</v>
      </c>
      <c r="K237" s="341">
        <f t="shared" si="33"/>
        <v>644051</v>
      </c>
      <c r="L237" s="342">
        <v>0</v>
      </c>
    </row>
    <row r="238" spans="1:12" s="60" customFormat="1" ht="14.25" customHeight="1">
      <c r="A238" s="421"/>
      <c r="B238" s="51" t="s">
        <v>378</v>
      </c>
      <c r="C238" s="48" t="s">
        <v>379</v>
      </c>
      <c r="D238" s="48">
        <v>25200</v>
      </c>
      <c r="E238" s="48">
        <v>0</v>
      </c>
      <c r="F238" s="48">
        <v>4034</v>
      </c>
      <c r="G238" s="48">
        <f t="shared" si="32"/>
        <v>21166</v>
      </c>
      <c r="H238" s="48">
        <v>21166</v>
      </c>
      <c r="I238" s="495">
        <f t="shared" si="31"/>
        <v>1</v>
      </c>
      <c r="J238" s="48">
        <v>0</v>
      </c>
      <c r="K238" s="341">
        <f t="shared" si="33"/>
        <v>21166</v>
      </c>
      <c r="L238" s="342">
        <v>0</v>
      </c>
    </row>
    <row r="239" spans="1:12" s="60" customFormat="1" ht="14.25" customHeight="1">
      <c r="A239" s="421"/>
      <c r="B239" s="51" t="s">
        <v>252</v>
      </c>
      <c r="C239" s="48" t="s">
        <v>349</v>
      </c>
      <c r="D239" s="48">
        <v>65278</v>
      </c>
      <c r="E239" s="48">
        <v>22173</v>
      </c>
      <c r="F239" s="48">
        <v>3191</v>
      </c>
      <c r="G239" s="48">
        <f t="shared" si="32"/>
        <v>84260</v>
      </c>
      <c r="H239" s="48">
        <v>84260</v>
      </c>
      <c r="I239" s="495">
        <f t="shared" si="31"/>
        <v>1</v>
      </c>
      <c r="J239" s="48">
        <v>0</v>
      </c>
      <c r="K239" s="341">
        <f t="shared" si="33"/>
        <v>84260</v>
      </c>
      <c r="L239" s="342">
        <v>0</v>
      </c>
    </row>
    <row r="240" spans="1:12" s="60" customFormat="1" ht="14.25" customHeight="1">
      <c r="A240" s="421"/>
      <c r="B240" s="51" t="s">
        <v>254</v>
      </c>
      <c r="C240" s="48" t="s">
        <v>350</v>
      </c>
      <c r="D240" s="48">
        <v>44470</v>
      </c>
      <c r="E240" s="48">
        <v>0</v>
      </c>
      <c r="F240" s="48"/>
      <c r="G240" s="48">
        <f t="shared" si="32"/>
        <v>44470</v>
      </c>
      <c r="H240" s="48">
        <v>44470</v>
      </c>
      <c r="I240" s="495">
        <f t="shared" si="31"/>
        <v>1</v>
      </c>
      <c r="J240" s="48">
        <v>0</v>
      </c>
      <c r="K240" s="341">
        <f t="shared" si="33"/>
        <v>44470</v>
      </c>
      <c r="L240" s="342">
        <v>0</v>
      </c>
    </row>
    <row r="241" spans="1:12" s="60" customFormat="1" ht="14.25" customHeight="1">
      <c r="A241" s="421"/>
      <c r="B241" s="51" t="s">
        <v>319</v>
      </c>
      <c r="C241" s="48" t="s">
        <v>320</v>
      </c>
      <c r="D241" s="48">
        <v>2625</v>
      </c>
      <c r="E241" s="48"/>
      <c r="F241" s="48">
        <v>1345</v>
      </c>
      <c r="G241" s="48">
        <f t="shared" si="32"/>
        <v>1280</v>
      </c>
      <c r="H241" s="48">
        <v>1280</v>
      </c>
      <c r="I241" s="495">
        <f t="shared" si="31"/>
        <v>1</v>
      </c>
      <c r="J241" s="48"/>
      <c r="K241" s="341">
        <f t="shared" si="33"/>
        <v>1280</v>
      </c>
      <c r="L241" s="342">
        <v>0</v>
      </c>
    </row>
    <row r="242" spans="1:12" s="60" customFormat="1" ht="14.25" customHeight="1">
      <c r="A242" s="421"/>
      <c r="B242" s="51" t="s">
        <v>256</v>
      </c>
      <c r="C242" s="48" t="s">
        <v>351</v>
      </c>
      <c r="D242" s="48">
        <v>131704</v>
      </c>
      <c r="E242" s="48">
        <v>676</v>
      </c>
      <c r="F242" s="48">
        <v>13220</v>
      </c>
      <c r="G242" s="48">
        <f t="shared" si="32"/>
        <v>119160</v>
      </c>
      <c r="H242" s="48">
        <v>119159</v>
      </c>
      <c r="I242" s="495">
        <f t="shared" si="31"/>
        <v>0.9999916079221215</v>
      </c>
      <c r="J242" s="48">
        <v>0</v>
      </c>
      <c r="K242" s="341">
        <f t="shared" si="33"/>
        <v>119159</v>
      </c>
      <c r="L242" s="342">
        <v>0</v>
      </c>
    </row>
    <row r="243" spans="1:12" s="60" customFormat="1" ht="15.75" customHeight="1">
      <c r="A243" s="421"/>
      <c r="B243" s="51" t="s">
        <v>135</v>
      </c>
      <c r="C243" s="48" t="s">
        <v>136</v>
      </c>
      <c r="D243" s="48">
        <v>6206</v>
      </c>
      <c r="E243" s="48">
        <v>63</v>
      </c>
      <c r="F243" s="48">
        <v>2003</v>
      </c>
      <c r="G243" s="48">
        <f t="shared" si="32"/>
        <v>4266</v>
      </c>
      <c r="H243" s="48">
        <v>4267</v>
      </c>
      <c r="I243" s="495">
        <f t="shared" si="31"/>
        <v>1.0002344116268167</v>
      </c>
      <c r="J243" s="48">
        <v>0</v>
      </c>
      <c r="K243" s="341">
        <f t="shared" si="33"/>
        <v>4267</v>
      </c>
      <c r="L243" s="342">
        <v>0</v>
      </c>
    </row>
    <row r="244" spans="1:12" s="60" customFormat="1" ht="13.5" customHeight="1">
      <c r="A244" s="421"/>
      <c r="B244" s="51" t="s">
        <v>258</v>
      </c>
      <c r="C244" s="48" t="s">
        <v>259</v>
      </c>
      <c r="D244" s="48">
        <v>5500</v>
      </c>
      <c r="E244" s="48"/>
      <c r="F244" s="48"/>
      <c r="G244" s="48">
        <f t="shared" si="32"/>
        <v>5500</v>
      </c>
      <c r="H244" s="48">
        <v>5450</v>
      </c>
      <c r="I244" s="495">
        <f t="shared" si="31"/>
        <v>0.990909090909091</v>
      </c>
      <c r="J244" s="48">
        <v>0</v>
      </c>
      <c r="K244" s="341">
        <f t="shared" si="33"/>
        <v>5450</v>
      </c>
      <c r="L244" s="342">
        <v>0</v>
      </c>
    </row>
    <row r="245" spans="1:12" s="60" customFormat="1" ht="15.75" customHeight="1">
      <c r="A245" s="421"/>
      <c r="B245" s="51" t="s">
        <v>262</v>
      </c>
      <c r="C245" s="48" t="s">
        <v>263</v>
      </c>
      <c r="D245" s="48">
        <v>165996</v>
      </c>
      <c r="E245" s="48"/>
      <c r="F245" s="48"/>
      <c r="G245" s="48">
        <f t="shared" si="32"/>
        <v>165996</v>
      </c>
      <c r="H245" s="48">
        <v>165996</v>
      </c>
      <c r="I245" s="495">
        <f t="shared" si="31"/>
        <v>1</v>
      </c>
      <c r="J245" s="48">
        <v>0</v>
      </c>
      <c r="K245" s="341">
        <f t="shared" si="33"/>
        <v>165996</v>
      </c>
      <c r="L245" s="342">
        <v>0</v>
      </c>
    </row>
    <row r="246" spans="1:12" s="60" customFormat="1" ht="15.75" customHeight="1">
      <c r="A246" s="421"/>
      <c r="B246" s="51" t="s">
        <v>278</v>
      </c>
      <c r="C246" s="48" t="s">
        <v>279</v>
      </c>
      <c r="D246" s="48">
        <v>207</v>
      </c>
      <c r="E246" s="48">
        <v>0</v>
      </c>
      <c r="F246" s="48"/>
      <c r="G246" s="48">
        <f t="shared" si="32"/>
        <v>207</v>
      </c>
      <c r="H246" s="48">
        <v>207</v>
      </c>
      <c r="I246" s="495">
        <f t="shared" si="31"/>
        <v>1</v>
      </c>
      <c r="J246" s="48">
        <v>0</v>
      </c>
      <c r="K246" s="341">
        <f t="shared" si="33"/>
        <v>207</v>
      </c>
      <c r="L246" s="342">
        <v>0</v>
      </c>
    </row>
    <row r="247" spans="1:12" s="60" customFormat="1" ht="15" customHeight="1">
      <c r="A247" s="421"/>
      <c r="B247" s="51" t="s">
        <v>145</v>
      </c>
      <c r="C247" s="48" t="s">
        <v>496</v>
      </c>
      <c r="D247" s="48">
        <v>2767</v>
      </c>
      <c r="E247" s="48"/>
      <c r="F247" s="48">
        <v>1767</v>
      </c>
      <c r="G247" s="48">
        <f t="shared" si="32"/>
        <v>1000</v>
      </c>
      <c r="H247" s="48">
        <v>1000</v>
      </c>
      <c r="I247" s="495">
        <f t="shared" si="31"/>
        <v>1</v>
      </c>
      <c r="J247" s="48">
        <v>0</v>
      </c>
      <c r="K247" s="341">
        <f t="shared" si="33"/>
        <v>1000</v>
      </c>
      <c r="L247" s="342">
        <v>0</v>
      </c>
    </row>
    <row r="248" spans="1:12" s="60" customFormat="1" ht="16.5" customHeight="1">
      <c r="A248" s="421"/>
      <c r="B248" s="51" t="s">
        <v>280</v>
      </c>
      <c r="C248" s="47" t="s">
        <v>392</v>
      </c>
      <c r="D248" s="48">
        <v>29951</v>
      </c>
      <c r="E248" s="48">
        <v>0</v>
      </c>
      <c r="F248" s="48">
        <v>0</v>
      </c>
      <c r="G248" s="48">
        <f t="shared" si="32"/>
        <v>29951</v>
      </c>
      <c r="H248" s="48">
        <v>29951</v>
      </c>
      <c r="I248" s="495">
        <f t="shared" si="31"/>
        <v>1</v>
      </c>
      <c r="J248" s="48">
        <v>0</v>
      </c>
      <c r="K248" s="341">
        <f t="shared" si="33"/>
        <v>29951</v>
      </c>
      <c r="L248" s="342">
        <v>0</v>
      </c>
    </row>
    <row r="249" spans="1:12" s="60" customFormat="1" ht="21.75" customHeight="1">
      <c r="A249" s="421"/>
      <c r="B249" s="51" t="s">
        <v>380</v>
      </c>
      <c r="C249" s="47" t="s">
        <v>395</v>
      </c>
      <c r="D249" s="48">
        <f>D250+D251</f>
        <v>91777</v>
      </c>
      <c r="E249" s="48">
        <f>E250+E251</f>
        <v>0</v>
      </c>
      <c r="F249" s="48">
        <f>F250+F251</f>
        <v>0</v>
      </c>
      <c r="G249" s="48">
        <f t="shared" si="32"/>
        <v>91777</v>
      </c>
      <c r="H249" s="48">
        <f>H250+H251</f>
        <v>91777</v>
      </c>
      <c r="I249" s="495">
        <f t="shared" si="31"/>
        <v>1</v>
      </c>
      <c r="J249" s="48">
        <f>J250+J251</f>
        <v>0</v>
      </c>
      <c r="K249" s="341">
        <f t="shared" si="33"/>
        <v>91777</v>
      </c>
      <c r="L249" s="426">
        <f>L250+L251</f>
        <v>0</v>
      </c>
    </row>
    <row r="250" spans="1:12" s="60" customFormat="1" ht="15.75" customHeight="1">
      <c r="A250" s="421"/>
      <c r="B250" s="51"/>
      <c r="C250" s="47" t="s">
        <v>390</v>
      </c>
      <c r="D250" s="48">
        <v>56782</v>
      </c>
      <c r="E250" s="48">
        <v>0</v>
      </c>
      <c r="F250" s="48">
        <v>0</v>
      </c>
      <c r="G250" s="48">
        <f t="shared" si="32"/>
        <v>56782</v>
      </c>
      <c r="H250" s="48">
        <v>56782</v>
      </c>
      <c r="I250" s="495">
        <f t="shared" si="31"/>
        <v>1</v>
      </c>
      <c r="J250" s="48">
        <v>0</v>
      </c>
      <c r="K250" s="341">
        <f t="shared" si="33"/>
        <v>56782</v>
      </c>
      <c r="L250" s="342">
        <v>0</v>
      </c>
    </row>
    <row r="251" spans="1:12" s="60" customFormat="1" ht="15" customHeight="1">
      <c r="A251" s="421"/>
      <c r="B251" s="51"/>
      <c r="C251" s="47" t="s">
        <v>391</v>
      </c>
      <c r="D251" s="48">
        <v>34995</v>
      </c>
      <c r="E251" s="48">
        <v>0</v>
      </c>
      <c r="F251" s="48"/>
      <c r="G251" s="48">
        <f t="shared" si="32"/>
        <v>34995</v>
      </c>
      <c r="H251" s="48">
        <v>34995</v>
      </c>
      <c r="I251" s="495">
        <f t="shared" si="31"/>
        <v>1</v>
      </c>
      <c r="J251" s="48">
        <v>0</v>
      </c>
      <c r="K251" s="341">
        <f t="shared" si="33"/>
        <v>34995</v>
      </c>
      <c r="L251" s="342">
        <v>0</v>
      </c>
    </row>
    <row r="252" spans="1:12" s="60" customFormat="1" ht="17.25" customHeight="1">
      <c r="A252" s="516" t="s">
        <v>398</v>
      </c>
      <c r="B252" s="517"/>
      <c r="C252" s="519" t="s">
        <v>399</v>
      </c>
      <c r="D252" s="519">
        <f>D253+D254+D255+D256+D257+D260+D261+D259+D258</f>
        <v>921609</v>
      </c>
      <c r="E252" s="519">
        <f>E253+E254+E255+E256+E257+E260+E261+E259+E258</f>
        <v>23360</v>
      </c>
      <c r="F252" s="519">
        <f>F253+F254+F255+F256+F257+F260+F261+F259+F258</f>
        <v>32711</v>
      </c>
      <c r="G252" s="519">
        <f>SUM(G253:G261)</f>
        <v>912258</v>
      </c>
      <c r="H252" s="519">
        <f>SUM(H253:H261)</f>
        <v>912258</v>
      </c>
      <c r="I252" s="520">
        <f t="shared" si="31"/>
        <v>1</v>
      </c>
      <c r="J252" s="519">
        <f>J253+J254+J255+J256+J257+J260+J259+J258</f>
        <v>0</v>
      </c>
      <c r="K252" s="519">
        <f>K253+K254+K255+K256+K257+K260+K259+K258+K261</f>
        <v>912258</v>
      </c>
      <c r="L252" s="523">
        <f>L253+L254+L255+L256+L257+L260+L259+L258</f>
        <v>0</v>
      </c>
    </row>
    <row r="253" spans="1:12" s="60" customFormat="1" ht="16.5" customHeight="1">
      <c r="A253" s="416"/>
      <c r="B253" s="51" t="s">
        <v>240</v>
      </c>
      <c r="C253" s="47" t="s">
        <v>30</v>
      </c>
      <c r="D253" s="48">
        <v>569204</v>
      </c>
      <c r="E253" s="48">
        <v>0</v>
      </c>
      <c r="F253" s="48">
        <v>22303</v>
      </c>
      <c r="G253" s="48">
        <f aca="true" t="shared" si="34" ref="G253:G261">D253+E253-F253</f>
        <v>546901</v>
      </c>
      <c r="H253" s="48">
        <v>546901</v>
      </c>
      <c r="I253" s="495">
        <f t="shared" si="31"/>
        <v>1</v>
      </c>
      <c r="J253" s="48">
        <v>0</v>
      </c>
      <c r="K253" s="341">
        <f>H253</f>
        <v>546901</v>
      </c>
      <c r="L253" s="342">
        <v>0</v>
      </c>
    </row>
    <row r="254" spans="1:12" s="60" customFormat="1" ht="13.5" customHeight="1">
      <c r="A254" s="416"/>
      <c r="B254" s="51" t="s">
        <v>244</v>
      </c>
      <c r="C254" s="47" t="s">
        <v>245</v>
      </c>
      <c r="D254" s="48">
        <v>31160</v>
      </c>
      <c r="E254" s="48"/>
      <c r="F254" s="48">
        <v>0</v>
      </c>
      <c r="G254" s="48">
        <f t="shared" si="34"/>
        <v>31160</v>
      </c>
      <c r="H254" s="48">
        <v>31160</v>
      </c>
      <c r="I254" s="495">
        <f t="shared" si="31"/>
        <v>1</v>
      </c>
      <c r="J254" s="48">
        <v>0</v>
      </c>
      <c r="K254" s="341">
        <f aca="true" t="shared" si="35" ref="K254:K261">H254</f>
        <v>31160</v>
      </c>
      <c r="L254" s="342">
        <v>0</v>
      </c>
    </row>
    <row r="255" spans="1:12" s="60" customFormat="1" ht="13.5" customHeight="1">
      <c r="A255" s="416"/>
      <c r="B255" s="422" t="s">
        <v>299</v>
      </c>
      <c r="C255" s="47" t="s">
        <v>313</v>
      </c>
      <c r="D255" s="48">
        <v>110221</v>
      </c>
      <c r="E255" s="48">
        <v>0</v>
      </c>
      <c r="F255" s="48">
        <v>9636</v>
      </c>
      <c r="G255" s="48">
        <f t="shared" si="34"/>
        <v>100585</v>
      </c>
      <c r="H255" s="48">
        <v>100585</v>
      </c>
      <c r="I255" s="495">
        <f t="shared" si="31"/>
        <v>1</v>
      </c>
      <c r="J255" s="48">
        <v>0</v>
      </c>
      <c r="K255" s="341">
        <f t="shared" si="35"/>
        <v>100585</v>
      </c>
      <c r="L255" s="342">
        <v>0</v>
      </c>
    </row>
    <row r="256" spans="1:12" s="60" customFormat="1" ht="14.25" customHeight="1">
      <c r="A256" s="416"/>
      <c r="B256" s="422" t="s">
        <v>248</v>
      </c>
      <c r="C256" s="47" t="s">
        <v>249</v>
      </c>
      <c r="D256" s="48">
        <v>14790</v>
      </c>
      <c r="E256" s="48">
        <v>0</v>
      </c>
      <c r="F256" s="48">
        <v>772</v>
      </c>
      <c r="G256" s="48">
        <f t="shared" si="34"/>
        <v>14018</v>
      </c>
      <c r="H256" s="48">
        <v>14018</v>
      </c>
      <c r="I256" s="495">
        <f t="shared" si="31"/>
        <v>1</v>
      </c>
      <c r="J256" s="48">
        <v>0</v>
      </c>
      <c r="K256" s="341">
        <f t="shared" si="35"/>
        <v>14018</v>
      </c>
      <c r="L256" s="342">
        <v>0</v>
      </c>
    </row>
    <row r="257" spans="1:12" s="60" customFormat="1" ht="14.25" customHeight="1">
      <c r="A257" s="416"/>
      <c r="B257" s="51" t="s">
        <v>250</v>
      </c>
      <c r="C257" s="48" t="s">
        <v>277</v>
      </c>
      <c r="D257" s="48">
        <v>24182</v>
      </c>
      <c r="E257" s="48">
        <v>23360</v>
      </c>
      <c r="F257" s="48"/>
      <c r="G257" s="48">
        <f t="shared" si="34"/>
        <v>47542</v>
      </c>
      <c r="H257" s="48">
        <v>47542</v>
      </c>
      <c r="I257" s="495">
        <f t="shared" si="31"/>
        <v>1</v>
      </c>
      <c r="J257" s="48">
        <v>0</v>
      </c>
      <c r="K257" s="341">
        <f t="shared" si="35"/>
        <v>47542</v>
      </c>
      <c r="L257" s="342">
        <v>0</v>
      </c>
    </row>
    <row r="258" spans="1:12" s="60" customFormat="1" ht="13.5" customHeight="1">
      <c r="A258" s="416"/>
      <c r="B258" s="51" t="s">
        <v>252</v>
      </c>
      <c r="C258" s="48" t="s">
        <v>253</v>
      </c>
      <c r="D258" s="48">
        <v>6500</v>
      </c>
      <c r="E258" s="48"/>
      <c r="F258" s="48"/>
      <c r="G258" s="48">
        <f t="shared" si="34"/>
        <v>6500</v>
      </c>
      <c r="H258" s="48">
        <v>6500</v>
      </c>
      <c r="I258" s="495">
        <f t="shared" si="31"/>
        <v>1</v>
      </c>
      <c r="J258" s="48">
        <v>0</v>
      </c>
      <c r="K258" s="341">
        <f t="shared" si="35"/>
        <v>6500</v>
      </c>
      <c r="L258" s="342">
        <v>0</v>
      </c>
    </row>
    <row r="259" spans="1:12" s="60" customFormat="1" ht="13.5" customHeight="1">
      <c r="A259" s="416"/>
      <c r="B259" s="51" t="s">
        <v>256</v>
      </c>
      <c r="C259" s="48" t="s">
        <v>257</v>
      </c>
      <c r="D259" s="48">
        <v>8200</v>
      </c>
      <c r="E259" s="48"/>
      <c r="F259" s="48"/>
      <c r="G259" s="48">
        <f t="shared" si="34"/>
        <v>8200</v>
      </c>
      <c r="H259" s="48">
        <v>8200</v>
      </c>
      <c r="I259" s="495">
        <f t="shared" si="31"/>
        <v>1</v>
      </c>
      <c r="J259" s="48">
        <v>0</v>
      </c>
      <c r="K259" s="341">
        <f t="shared" si="35"/>
        <v>8200</v>
      </c>
      <c r="L259" s="342">
        <v>0</v>
      </c>
    </row>
    <row r="260" spans="1:12" s="60" customFormat="1" ht="16.5" customHeight="1">
      <c r="A260" s="416"/>
      <c r="B260" s="51" t="s">
        <v>262</v>
      </c>
      <c r="C260" s="48" t="s">
        <v>263</v>
      </c>
      <c r="D260" s="48">
        <v>19556</v>
      </c>
      <c r="E260" s="48"/>
      <c r="F260" s="48"/>
      <c r="G260" s="48">
        <f t="shared" si="34"/>
        <v>19556</v>
      </c>
      <c r="H260" s="48">
        <v>19556</v>
      </c>
      <c r="I260" s="495">
        <f t="shared" si="31"/>
        <v>1</v>
      </c>
      <c r="J260" s="48">
        <v>0</v>
      </c>
      <c r="K260" s="341">
        <f t="shared" si="35"/>
        <v>19556</v>
      </c>
      <c r="L260" s="342">
        <v>0</v>
      </c>
    </row>
    <row r="261" spans="1:12" s="60" customFormat="1" ht="21" customHeight="1">
      <c r="A261" s="416"/>
      <c r="B261" s="51" t="s">
        <v>380</v>
      </c>
      <c r="C261" s="47" t="s">
        <v>202</v>
      </c>
      <c r="D261" s="48">
        <v>137796</v>
      </c>
      <c r="E261" s="48"/>
      <c r="F261" s="48">
        <v>0</v>
      </c>
      <c r="G261" s="48">
        <f t="shared" si="34"/>
        <v>137796</v>
      </c>
      <c r="H261" s="48">
        <v>137796</v>
      </c>
      <c r="I261" s="495">
        <f t="shared" si="31"/>
        <v>1</v>
      </c>
      <c r="J261" s="48"/>
      <c r="K261" s="341">
        <f t="shared" si="35"/>
        <v>137796</v>
      </c>
      <c r="L261" s="342"/>
    </row>
    <row r="262" spans="1:12" s="60" customFormat="1" ht="19.5" customHeight="1">
      <c r="A262" s="516" t="s">
        <v>402</v>
      </c>
      <c r="B262" s="517"/>
      <c r="C262" s="518" t="s">
        <v>404</v>
      </c>
      <c r="D262" s="519">
        <f>D263</f>
        <v>600</v>
      </c>
      <c r="E262" s="519">
        <f>E263</f>
        <v>0</v>
      </c>
      <c r="F262" s="519">
        <f>F263</f>
        <v>0</v>
      </c>
      <c r="G262" s="519">
        <f>G263</f>
        <v>600</v>
      </c>
      <c r="H262" s="519">
        <f>H263</f>
        <v>600</v>
      </c>
      <c r="I262" s="520">
        <f t="shared" si="31"/>
        <v>1</v>
      </c>
      <c r="J262" s="519">
        <f>J263</f>
        <v>0</v>
      </c>
      <c r="K262" s="519">
        <f>K263</f>
        <v>600</v>
      </c>
      <c r="L262" s="523">
        <f>L263</f>
        <v>0</v>
      </c>
    </row>
    <row r="263" spans="1:12" s="60" customFormat="1" ht="15.75" customHeight="1">
      <c r="A263" s="416"/>
      <c r="B263" s="51" t="s">
        <v>123</v>
      </c>
      <c r="C263" s="47" t="s">
        <v>134</v>
      </c>
      <c r="D263" s="48">
        <v>600</v>
      </c>
      <c r="E263" s="48">
        <v>0</v>
      </c>
      <c r="F263" s="48">
        <v>0</v>
      </c>
      <c r="G263" s="48">
        <f>D263+E263-F263</f>
        <v>600</v>
      </c>
      <c r="H263" s="48">
        <v>600</v>
      </c>
      <c r="I263" s="495">
        <f t="shared" si="31"/>
        <v>1</v>
      </c>
      <c r="J263" s="48">
        <v>0</v>
      </c>
      <c r="K263" s="341">
        <f>H263</f>
        <v>600</v>
      </c>
      <c r="L263" s="342">
        <v>0</v>
      </c>
    </row>
    <row r="264" spans="1:12" s="60" customFormat="1" ht="22.5" customHeight="1">
      <c r="A264" s="516" t="s">
        <v>405</v>
      </c>
      <c r="B264" s="517"/>
      <c r="C264" s="518" t="s">
        <v>406</v>
      </c>
      <c r="D264" s="519">
        <f>D265+D266+D267+D268+D269+D270</f>
        <v>77515</v>
      </c>
      <c r="E264" s="519">
        <f>E265+E266+E267+E268+E269+E270</f>
        <v>0</v>
      </c>
      <c r="F264" s="519">
        <f>F265+F266+F267+F268+F269+F270</f>
        <v>22</v>
      </c>
      <c r="G264" s="519">
        <f>SUM(G265:G270)</f>
        <v>77493</v>
      </c>
      <c r="H264" s="519">
        <f>SUM(H265:H270)</f>
        <v>77493</v>
      </c>
      <c r="I264" s="520">
        <f t="shared" si="31"/>
        <v>1</v>
      </c>
      <c r="J264" s="519">
        <f>J265+J266+J267+J268+J269+J270</f>
        <v>0</v>
      </c>
      <c r="K264" s="519">
        <f>K265+K266+K267+K268+K269+K270</f>
        <v>65493</v>
      </c>
      <c r="L264" s="523">
        <f>L265+L266+L267+L268+L269+L270</f>
        <v>12000</v>
      </c>
    </row>
    <row r="265" spans="1:12" s="60" customFormat="1" ht="18" customHeight="1">
      <c r="A265" s="416"/>
      <c r="B265" s="51" t="s">
        <v>400</v>
      </c>
      <c r="C265" s="47" t="s">
        <v>588</v>
      </c>
      <c r="D265" s="48">
        <v>12000</v>
      </c>
      <c r="E265" s="48"/>
      <c r="F265" s="48"/>
      <c r="G265" s="48">
        <f aca="true" t="shared" si="36" ref="G265:G270">D265+E265-F265</f>
        <v>12000</v>
      </c>
      <c r="H265" s="48">
        <v>12000</v>
      </c>
      <c r="I265" s="495">
        <f t="shared" si="31"/>
        <v>1</v>
      </c>
      <c r="J265" s="48">
        <v>0</v>
      </c>
      <c r="K265" s="341">
        <v>0</v>
      </c>
      <c r="L265" s="342">
        <f>H265</f>
        <v>12000</v>
      </c>
    </row>
    <row r="266" spans="1:12" s="60" customFormat="1" ht="15.75" customHeight="1">
      <c r="A266" s="416"/>
      <c r="B266" s="51" t="s">
        <v>144</v>
      </c>
      <c r="C266" s="47" t="s">
        <v>589</v>
      </c>
      <c r="D266" s="48">
        <v>1300</v>
      </c>
      <c r="E266" s="48">
        <v>0</v>
      </c>
      <c r="F266" s="48"/>
      <c r="G266" s="48">
        <f t="shared" si="36"/>
        <v>1300</v>
      </c>
      <c r="H266" s="48">
        <v>1300</v>
      </c>
      <c r="I266" s="495">
        <f t="shared" si="31"/>
        <v>1</v>
      </c>
      <c r="J266" s="48">
        <v>0</v>
      </c>
      <c r="K266" s="341">
        <f>H266</f>
        <v>1300</v>
      </c>
      <c r="L266" s="342">
        <v>0</v>
      </c>
    </row>
    <row r="267" spans="1:12" s="60" customFormat="1" ht="15.75" customHeight="1">
      <c r="A267" s="416"/>
      <c r="B267" s="51" t="s">
        <v>240</v>
      </c>
      <c r="C267" s="47" t="s">
        <v>30</v>
      </c>
      <c r="D267" s="48">
        <v>18599</v>
      </c>
      <c r="E267" s="48"/>
      <c r="F267" s="48">
        <v>0</v>
      </c>
      <c r="G267" s="48">
        <f t="shared" si="36"/>
        <v>18599</v>
      </c>
      <c r="H267" s="48">
        <v>18599</v>
      </c>
      <c r="I267" s="495">
        <f t="shared" si="31"/>
        <v>1</v>
      </c>
      <c r="J267" s="48">
        <v>0</v>
      </c>
      <c r="K267" s="341">
        <f>H267</f>
        <v>18599</v>
      </c>
      <c r="L267" s="342">
        <v>0</v>
      </c>
    </row>
    <row r="268" spans="1:12" s="60" customFormat="1" ht="15.75" customHeight="1">
      <c r="A268" s="416"/>
      <c r="B268" s="51" t="s">
        <v>273</v>
      </c>
      <c r="C268" s="47" t="s">
        <v>313</v>
      </c>
      <c r="D268" s="48">
        <v>3274</v>
      </c>
      <c r="E268" s="48"/>
      <c r="F268" s="48">
        <v>22</v>
      </c>
      <c r="G268" s="48">
        <f t="shared" si="36"/>
        <v>3252</v>
      </c>
      <c r="H268" s="48">
        <v>3252</v>
      </c>
      <c r="I268" s="495">
        <f t="shared" si="31"/>
        <v>1</v>
      </c>
      <c r="J268" s="48">
        <v>0</v>
      </c>
      <c r="K268" s="341">
        <f>H268</f>
        <v>3252</v>
      </c>
      <c r="L268" s="342">
        <v>0</v>
      </c>
    </row>
    <row r="269" spans="1:12" s="60" customFormat="1" ht="15.75" customHeight="1">
      <c r="A269" s="416"/>
      <c r="B269" s="51" t="s">
        <v>248</v>
      </c>
      <c r="C269" s="47" t="s">
        <v>249</v>
      </c>
      <c r="D269" s="48">
        <v>456</v>
      </c>
      <c r="E269" s="48"/>
      <c r="F269" s="48">
        <v>0</v>
      </c>
      <c r="G269" s="48">
        <f t="shared" si="36"/>
        <v>456</v>
      </c>
      <c r="H269" s="48">
        <v>456</v>
      </c>
      <c r="I269" s="495">
        <f t="shared" si="31"/>
        <v>1</v>
      </c>
      <c r="J269" s="48">
        <v>0</v>
      </c>
      <c r="K269" s="341">
        <f>H269</f>
        <v>456</v>
      </c>
      <c r="L269" s="342">
        <v>0</v>
      </c>
    </row>
    <row r="270" spans="1:12" s="60" customFormat="1" ht="15.75" customHeight="1">
      <c r="A270" s="416"/>
      <c r="B270" s="51" t="s">
        <v>256</v>
      </c>
      <c r="C270" s="48" t="s">
        <v>257</v>
      </c>
      <c r="D270" s="48">
        <v>41886</v>
      </c>
      <c r="E270" s="48">
        <v>0</v>
      </c>
      <c r="F270" s="48">
        <v>0</v>
      </c>
      <c r="G270" s="48">
        <f t="shared" si="36"/>
        <v>41886</v>
      </c>
      <c r="H270" s="48">
        <v>41886</v>
      </c>
      <c r="I270" s="495">
        <f t="shared" si="31"/>
        <v>1</v>
      </c>
      <c r="J270" s="48">
        <v>0</v>
      </c>
      <c r="K270" s="341">
        <f>H270</f>
        <v>41886</v>
      </c>
      <c r="L270" s="342">
        <v>0</v>
      </c>
    </row>
    <row r="271" spans="1:12" s="60" customFormat="1" ht="20.25" customHeight="1">
      <c r="A271" s="516" t="s">
        <v>407</v>
      </c>
      <c r="B271" s="517"/>
      <c r="C271" s="519" t="s">
        <v>315</v>
      </c>
      <c r="D271" s="519">
        <f>D272</f>
        <v>45813</v>
      </c>
      <c r="E271" s="519">
        <f>E272</f>
        <v>0</v>
      </c>
      <c r="F271" s="519">
        <f>F272</f>
        <v>0</v>
      </c>
      <c r="G271" s="519">
        <f>G272</f>
        <v>45813</v>
      </c>
      <c r="H271" s="519">
        <f>H272</f>
        <v>45813</v>
      </c>
      <c r="I271" s="520">
        <f t="shared" si="31"/>
        <v>1</v>
      </c>
      <c r="J271" s="519">
        <f>J272</f>
        <v>0</v>
      </c>
      <c r="K271" s="519">
        <f>K272</f>
        <v>45813</v>
      </c>
      <c r="L271" s="523">
        <f>L272</f>
        <v>0</v>
      </c>
    </row>
    <row r="272" spans="1:12" s="60" customFormat="1" ht="16.5" customHeight="1">
      <c r="A272" s="416"/>
      <c r="B272" s="51" t="s">
        <v>262</v>
      </c>
      <c r="C272" s="48" t="s">
        <v>263</v>
      </c>
      <c r="D272" s="48">
        <v>45813</v>
      </c>
      <c r="E272" s="48">
        <v>0</v>
      </c>
      <c r="F272" s="48"/>
      <c r="G272" s="48">
        <f>D272+E272-F272</f>
        <v>45813</v>
      </c>
      <c r="H272" s="48">
        <v>45813</v>
      </c>
      <c r="I272" s="495">
        <f t="shared" si="31"/>
        <v>1</v>
      </c>
      <c r="J272" s="48">
        <v>0</v>
      </c>
      <c r="K272" s="341">
        <f>H272</f>
        <v>45813</v>
      </c>
      <c r="L272" s="342">
        <v>0</v>
      </c>
    </row>
    <row r="273" spans="1:12" s="59" customFormat="1" ht="21" customHeight="1">
      <c r="A273" s="511" t="s">
        <v>464</v>
      </c>
      <c r="B273" s="515"/>
      <c r="C273" s="503" t="s">
        <v>551</v>
      </c>
      <c r="D273" s="503">
        <f>D274</f>
        <v>265230</v>
      </c>
      <c r="E273" s="503">
        <f>E274</f>
        <v>1733</v>
      </c>
      <c r="F273" s="503">
        <f>F274</f>
        <v>2674</v>
      </c>
      <c r="G273" s="503">
        <f>G274</f>
        <v>264289</v>
      </c>
      <c r="H273" s="503">
        <f>H274</f>
        <v>264289</v>
      </c>
      <c r="I273" s="504">
        <f t="shared" si="31"/>
        <v>1</v>
      </c>
      <c r="J273" s="503">
        <f>J274</f>
        <v>0</v>
      </c>
      <c r="K273" s="503">
        <f>K274</f>
        <v>264289</v>
      </c>
      <c r="L273" s="505">
        <f>L274</f>
        <v>0</v>
      </c>
    </row>
    <row r="274" spans="1:12" s="60" customFormat="1" ht="15.75" customHeight="1">
      <c r="A274" s="516" t="s">
        <v>465</v>
      </c>
      <c r="B274" s="517"/>
      <c r="C274" s="519" t="s">
        <v>466</v>
      </c>
      <c r="D274" s="519">
        <f>SUM(D275:D288)</f>
        <v>265230</v>
      </c>
      <c r="E274" s="519">
        <f>SUM(E275:E288)</f>
        <v>1733</v>
      </c>
      <c r="F274" s="519">
        <f>SUM(F275:F288)</f>
        <v>2674</v>
      </c>
      <c r="G274" s="519">
        <f>SUM(G275:G288)</f>
        <v>264289</v>
      </c>
      <c r="H274" s="519">
        <f>SUM(H275:H288)</f>
        <v>264289</v>
      </c>
      <c r="I274" s="520">
        <f t="shared" si="31"/>
        <v>1</v>
      </c>
      <c r="J274" s="519">
        <v>0</v>
      </c>
      <c r="K274" s="519">
        <f>SUM(K275:K288)</f>
        <v>264289</v>
      </c>
      <c r="L274" s="523">
        <f>SUM(L275:L288)</f>
        <v>0</v>
      </c>
    </row>
    <row r="275" spans="1:12" s="60" customFormat="1" ht="15.75" customHeight="1">
      <c r="A275" s="416"/>
      <c r="B275" s="51" t="s">
        <v>467</v>
      </c>
      <c r="C275" s="48" t="s">
        <v>468</v>
      </c>
      <c r="D275" s="48">
        <v>163109</v>
      </c>
      <c r="E275" s="48">
        <v>0</v>
      </c>
      <c r="F275" s="48">
        <v>0</v>
      </c>
      <c r="G275" s="48">
        <f aca="true" t="shared" si="37" ref="G275:G288">D275+E275-F275</f>
        <v>163109</v>
      </c>
      <c r="H275" s="48">
        <v>163109</v>
      </c>
      <c r="I275" s="495">
        <f t="shared" si="31"/>
        <v>1</v>
      </c>
      <c r="J275" s="48">
        <v>0</v>
      </c>
      <c r="K275" s="341">
        <f>H275</f>
        <v>163109</v>
      </c>
      <c r="L275" s="342">
        <v>0</v>
      </c>
    </row>
    <row r="276" spans="1:12" s="60" customFormat="1" ht="15.75" customHeight="1">
      <c r="A276" s="416"/>
      <c r="B276" s="51" t="s">
        <v>469</v>
      </c>
      <c r="C276" s="48" t="s">
        <v>468</v>
      </c>
      <c r="D276" s="48">
        <v>77691</v>
      </c>
      <c r="E276" s="48">
        <v>0</v>
      </c>
      <c r="F276" s="48">
        <v>66</v>
      </c>
      <c r="G276" s="48">
        <f t="shared" si="37"/>
        <v>77625</v>
      </c>
      <c r="H276" s="48">
        <v>77625</v>
      </c>
      <c r="I276" s="495">
        <f t="shared" si="31"/>
        <v>1</v>
      </c>
      <c r="J276" s="48">
        <v>0</v>
      </c>
      <c r="K276" s="341">
        <f aca="true" t="shared" si="38" ref="K276:K288">H276</f>
        <v>77625</v>
      </c>
      <c r="L276" s="342">
        <v>0</v>
      </c>
    </row>
    <row r="277" spans="1:12" s="60" customFormat="1" ht="15.75" customHeight="1">
      <c r="A277" s="416"/>
      <c r="B277" s="51" t="s">
        <v>91</v>
      </c>
      <c r="C277" s="47" t="s">
        <v>30</v>
      </c>
      <c r="D277" s="48">
        <v>2302</v>
      </c>
      <c r="E277" s="48">
        <v>0</v>
      </c>
      <c r="F277" s="48">
        <v>767</v>
      </c>
      <c r="G277" s="48">
        <f t="shared" si="37"/>
        <v>1535</v>
      </c>
      <c r="H277" s="48">
        <v>1535</v>
      </c>
      <c r="I277" s="495">
        <f t="shared" si="31"/>
        <v>1</v>
      </c>
      <c r="J277" s="48"/>
      <c r="K277" s="341">
        <f t="shared" si="38"/>
        <v>1535</v>
      </c>
      <c r="L277" s="342"/>
    </row>
    <row r="278" spans="1:12" s="60" customFormat="1" ht="15.75" customHeight="1">
      <c r="A278" s="416"/>
      <c r="B278" s="51" t="s">
        <v>92</v>
      </c>
      <c r="C278" s="47" t="s">
        <v>30</v>
      </c>
      <c r="D278" s="48">
        <v>998</v>
      </c>
      <c r="E278" s="48">
        <v>0</v>
      </c>
      <c r="F278" s="48">
        <v>333</v>
      </c>
      <c r="G278" s="48">
        <f t="shared" si="37"/>
        <v>665</v>
      </c>
      <c r="H278" s="48">
        <v>665</v>
      </c>
      <c r="I278" s="495">
        <f t="shared" si="31"/>
        <v>1</v>
      </c>
      <c r="J278" s="48"/>
      <c r="K278" s="341">
        <f t="shared" si="38"/>
        <v>665</v>
      </c>
      <c r="L278" s="342"/>
    </row>
    <row r="279" spans="1:12" s="60" customFormat="1" ht="15.75" customHeight="1">
      <c r="A279" s="416"/>
      <c r="B279" s="51" t="s">
        <v>93</v>
      </c>
      <c r="C279" s="47" t="s">
        <v>313</v>
      </c>
      <c r="D279" s="48">
        <v>982</v>
      </c>
      <c r="E279" s="48">
        <v>0</v>
      </c>
      <c r="F279" s="48">
        <v>138</v>
      </c>
      <c r="G279" s="48">
        <f t="shared" si="37"/>
        <v>844</v>
      </c>
      <c r="H279" s="48">
        <v>844</v>
      </c>
      <c r="I279" s="495">
        <f t="shared" si="31"/>
        <v>1</v>
      </c>
      <c r="J279" s="48"/>
      <c r="K279" s="341">
        <f t="shared" si="38"/>
        <v>844</v>
      </c>
      <c r="L279" s="342"/>
    </row>
    <row r="280" spans="1:12" s="60" customFormat="1" ht="15.75" customHeight="1">
      <c r="A280" s="416"/>
      <c r="B280" s="51" t="s">
        <v>94</v>
      </c>
      <c r="C280" s="47" t="s">
        <v>313</v>
      </c>
      <c r="D280" s="48">
        <v>426</v>
      </c>
      <c r="E280" s="48">
        <v>0</v>
      </c>
      <c r="F280" s="48">
        <v>60</v>
      </c>
      <c r="G280" s="48">
        <f t="shared" si="37"/>
        <v>366</v>
      </c>
      <c r="H280" s="48">
        <v>366</v>
      </c>
      <c r="I280" s="495">
        <f t="shared" si="31"/>
        <v>1</v>
      </c>
      <c r="J280" s="48"/>
      <c r="K280" s="341">
        <f t="shared" si="38"/>
        <v>366</v>
      </c>
      <c r="L280" s="342"/>
    </row>
    <row r="281" spans="1:12" s="60" customFormat="1" ht="15.75" customHeight="1">
      <c r="A281" s="416"/>
      <c r="B281" s="51" t="s">
        <v>95</v>
      </c>
      <c r="C281" s="47" t="s">
        <v>249</v>
      </c>
      <c r="D281" s="48">
        <v>133</v>
      </c>
      <c r="E281" s="48">
        <v>0</v>
      </c>
      <c r="F281" s="48">
        <v>19</v>
      </c>
      <c r="G281" s="48">
        <f t="shared" si="37"/>
        <v>114</v>
      </c>
      <c r="H281" s="48">
        <v>114</v>
      </c>
      <c r="I281" s="495">
        <f t="shared" si="31"/>
        <v>1</v>
      </c>
      <c r="J281" s="48"/>
      <c r="K281" s="341">
        <f t="shared" si="38"/>
        <v>114</v>
      </c>
      <c r="L281" s="342"/>
    </row>
    <row r="282" spans="1:12" s="60" customFormat="1" ht="15.75" customHeight="1">
      <c r="A282" s="416"/>
      <c r="B282" s="51" t="s">
        <v>96</v>
      </c>
      <c r="C282" s="47" t="s">
        <v>249</v>
      </c>
      <c r="D282" s="48">
        <v>58</v>
      </c>
      <c r="E282" s="48">
        <v>0</v>
      </c>
      <c r="F282" s="48">
        <v>8</v>
      </c>
      <c r="G282" s="48">
        <f t="shared" si="37"/>
        <v>50</v>
      </c>
      <c r="H282" s="48">
        <v>50</v>
      </c>
      <c r="I282" s="495">
        <f t="shared" si="31"/>
        <v>1</v>
      </c>
      <c r="J282" s="48"/>
      <c r="K282" s="341">
        <f t="shared" si="38"/>
        <v>50</v>
      </c>
      <c r="L282" s="342"/>
    </row>
    <row r="283" spans="1:12" s="60" customFormat="1" ht="15.75" customHeight="1">
      <c r="A283" s="416"/>
      <c r="B283" s="51" t="s">
        <v>470</v>
      </c>
      <c r="C283" s="48" t="s">
        <v>134</v>
      </c>
      <c r="D283" s="48">
        <v>8224</v>
      </c>
      <c r="E283" s="48">
        <v>0</v>
      </c>
      <c r="F283" s="48"/>
      <c r="G283" s="48">
        <f t="shared" si="37"/>
        <v>8224</v>
      </c>
      <c r="H283" s="48">
        <v>8224</v>
      </c>
      <c r="I283" s="495">
        <f t="shared" si="31"/>
        <v>1</v>
      </c>
      <c r="J283" s="48">
        <v>0</v>
      </c>
      <c r="K283" s="341">
        <f t="shared" si="38"/>
        <v>8224</v>
      </c>
      <c r="L283" s="342">
        <v>0</v>
      </c>
    </row>
    <row r="284" spans="1:12" s="60" customFormat="1" ht="15.75" customHeight="1">
      <c r="A284" s="416"/>
      <c r="B284" s="51" t="s">
        <v>471</v>
      </c>
      <c r="C284" s="48" t="s">
        <v>134</v>
      </c>
      <c r="D284" s="48">
        <v>3196</v>
      </c>
      <c r="E284" s="48">
        <v>0</v>
      </c>
      <c r="F284" s="48"/>
      <c r="G284" s="48">
        <f t="shared" si="37"/>
        <v>3196</v>
      </c>
      <c r="H284" s="48">
        <v>3196</v>
      </c>
      <c r="I284" s="495">
        <f t="shared" si="31"/>
        <v>1</v>
      </c>
      <c r="J284" s="48">
        <v>0</v>
      </c>
      <c r="K284" s="341">
        <f t="shared" si="38"/>
        <v>3196</v>
      </c>
      <c r="L284" s="342">
        <v>0</v>
      </c>
    </row>
    <row r="285" spans="1:12" s="60" customFormat="1" ht="15.75" customHeight="1">
      <c r="A285" s="416"/>
      <c r="B285" s="51" t="s">
        <v>472</v>
      </c>
      <c r="C285" s="48" t="s">
        <v>251</v>
      </c>
      <c r="D285" s="48">
        <v>1800</v>
      </c>
      <c r="E285" s="48">
        <v>314</v>
      </c>
      <c r="F285" s="48"/>
      <c r="G285" s="48">
        <f t="shared" si="37"/>
        <v>2114</v>
      </c>
      <c r="H285" s="48">
        <v>2114</v>
      </c>
      <c r="I285" s="495">
        <f t="shared" si="31"/>
        <v>1</v>
      </c>
      <c r="J285" s="48">
        <v>0</v>
      </c>
      <c r="K285" s="341">
        <f t="shared" si="38"/>
        <v>2114</v>
      </c>
      <c r="L285" s="342">
        <v>0</v>
      </c>
    </row>
    <row r="286" spans="1:12" s="60" customFormat="1" ht="15.75" customHeight="1">
      <c r="A286" s="416"/>
      <c r="B286" s="51" t="s">
        <v>475</v>
      </c>
      <c r="C286" s="48" t="s">
        <v>251</v>
      </c>
      <c r="D286" s="48">
        <v>711</v>
      </c>
      <c r="E286" s="48">
        <v>1419</v>
      </c>
      <c r="F286" s="48"/>
      <c r="G286" s="48">
        <f t="shared" si="37"/>
        <v>2130</v>
      </c>
      <c r="H286" s="48">
        <v>2130</v>
      </c>
      <c r="I286" s="495">
        <f t="shared" si="31"/>
        <v>1</v>
      </c>
      <c r="J286" s="48">
        <v>0</v>
      </c>
      <c r="K286" s="341">
        <f t="shared" si="38"/>
        <v>2130</v>
      </c>
      <c r="L286" s="342">
        <v>0</v>
      </c>
    </row>
    <row r="287" spans="1:12" s="60" customFormat="1" ht="15" customHeight="1">
      <c r="A287" s="416"/>
      <c r="B287" s="51" t="s">
        <v>473</v>
      </c>
      <c r="C287" s="48" t="s">
        <v>351</v>
      </c>
      <c r="D287" s="48">
        <v>1116</v>
      </c>
      <c r="E287" s="48">
        <v>0</v>
      </c>
      <c r="F287" s="48">
        <v>0</v>
      </c>
      <c r="G287" s="48">
        <f t="shared" si="37"/>
        <v>1116</v>
      </c>
      <c r="H287" s="48">
        <v>1116</v>
      </c>
      <c r="I287" s="495">
        <f t="shared" si="31"/>
        <v>1</v>
      </c>
      <c r="J287" s="48">
        <v>0</v>
      </c>
      <c r="K287" s="341">
        <f t="shared" si="38"/>
        <v>1116</v>
      </c>
      <c r="L287" s="342">
        <v>0</v>
      </c>
    </row>
    <row r="288" spans="1:12" s="60" customFormat="1" ht="16.5" customHeight="1">
      <c r="A288" s="416"/>
      <c r="B288" s="51" t="s">
        <v>474</v>
      </c>
      <c r="C288" s="48" t="s">
        <v>351</v>
      </c>
      <c r="D288" s="48">
        <v>4484</v>
      </c>
      <c r="E288" s="48">
        <v>0</v>
      </c>
      <c r="F288" s="48">
        <v>1283</v>
      </c>
      <c r="G288" s="48">
        <f t="shared" si="37"/>
        <v>3201</v>
      </c>
      <c r="H288" s="48">
        <v>3201</v>
      </c>
      <c r="I288" s="495">
        <f t="shared" si="31"/>
        <v>1</v>
      </c>
      <c r="J288" s="48">
        <v>0</v>
      </c>
      <c r="K288" s="341">
        <f t="shared" si="38"/>
        <v>3201</v>
      </c>
      <c r="L288" s="342">
        <v>0</v>
      </c>
    </row>
    <row r="289" spans="1:12" s="60" customFormat="1" ht="16.5" customHeight="1">
      <c r="A289" s="502" t="s">
        <v>408</v>
      </c>
      <c r="B289" s="515"/>
      <c r="C289" s="503" t="s">
        <v>409</v>
      </c>
      <c r="D289" s="503">
        <f>D290+D295+D297+D303</f>
        <v>2789188</v>
      </c>
      <c r="E289" s="503">
        <f>E290+E295+E297+E303</f>
        <v>87357</v>
      </c>
      <c r="F289" s="503">
        <f>F290+F295+F297+F303</f>
        <v>1470</v>
      </c>
      <c r="G289" s="503">
        <f>G290+G295+G297+G303</f>
        <v>2875075</v>
      </c>
      <c r="H289" s="503">
        <f>H290+H295+H297+H303</f>
        <v>2822765</v>
      </c>
      <c r="I289" s="504">
        <f t="shared" si="31"/>
        <v>0.9818056920254254</v>
      </c>
      <c r="J289" s="503">
        <f>J290+J297+J303</f>
        <v>578649</v>
      </c>
      <c r="K289" s="503">
        <f>K290+K295+K297+K303</f>
        <v>2244116</v>
      </c>
      <c r="L289" s="505">
        <f>L290+L297+L303</f>
        <v>0</v>
      </c>
    </row>
    <row r="290" spans="1:12" s="60" customFormat="1" ht="15.75" customHeight="1">
      <c r="A290" s="524" t="s">
        <v>410</v>
      </c>
      <c r="B290" s="517"/>
      <c r="C290" s="519" t="s">
        <v>411</v>
      </c>
      <c r="D290" s="519">
        <f>SUM(D291:D294)</f>
        <v>2156787</v>
      </c>
      <c r="E290" s="519">
        <f>SUM(E291:E294)</f>
        <v>85887</v>
      </c>
      <c r="F290" s="519">
        <f>SUM(F291:F294)</f>
        <v>0</v>
      </c>
      <c r="G290" s="519">
        <f>SUM(G291:G294)</f>
        <v>2242674</v>
      </c>
      <c r="H290" s="519">
        <f>SUM(H291:H294)</f>
        <v>2190364</v>
      </c>
      <c r="I290" s="520">
        <f t="shared" si="31"/>
        <v>0.9766751654498157</v>
      </c>
      <c r="J290" s="519">
        <f>SUM(J291:J294)</f>
        <v>0</v>
      </c>
      <c r="K290" s="519">
        <f>SUM(K291:K294)</f>
        <v>2190364</v>
      </c>
      <c r="L290" s="523">
        <f>SUM(L291:L294)</f>
        <v>0</v>
      </c>
    </row>
    <row r="291" spans="1:12" s="60" customFormat="1" ht="16.5" customHeight="1">
      <c r="A291" s="419"/>
      <c r="B291" s="51" t="s">
        <v>412</v>
      </c>
      <c r="C291" s="47" t="s">
        <v>214</v>
      </c>
      <c r="D291" s="48">
        <v>551288</v>
      </c>
      <c r="E291" s="48">
        <v>43930</v>
      </c>
      <c r="F291" s="48">
        <v>0</v>
      </c>
      <c r="G291" s="48">
        <f>D291+E291-F291</f>
        <v>595218</v>
      </c>
      <c r="H291" s="48">
        <v>595218</v>
      </c>
      <c r="I291" s="495">
        <f t="shared" si="31"/>
        <v>1</v>
      </c>
      <c r="J291" s="48">
        <v>0</v>
      </c>
      <c r="K291" s="341">
        <f>H291</f>
        <v>595218</v>
      </c>
      <c r="L291" s="420">
        <v>0</v>
      </c>
    </row>
    <row r="292" spans="1:12" s="60" customFormat="1" ht="16.5" customHeight="1">
      <c r="A292" s="419"/>
      <c r="B292" s="51" t="s">
        <v>280</v>
      </c>
      <c r="C292" s="47" t="s">
        <v>34</v>
      </c>
      <c r="D292" s="48">
        <v>28387</v>
      </c>
      <c r="E292" s="48"/>
      <c r="F292" s="48">
        <v>0</v>
      </c>
      <c r="G292" s="48">
        <f>D292+E292-F292</f>
        <v>28387</v>
      </c>
      <c r="H292" s="48">
        <v>28387</v>
      </c>
      <c r="I292" s="495">
        <f t="shared" si="31"/>
        <v>1</v>
      </c>
      <c r="J292" s="48">
        <v>0</v>
      </c>
      <c r="K292" s="341">
        <f>H292</f>
        <v>28387</v>
      </c>
      <c r="L292" s="420">
        <v>0</v>
      </c>
    </row>
    <row r="293" spans="1:12" s="60" customFormat="1" ht="15.75" customHeight="1">
      <c r="A293" s="419"/>
      <c r="B293" s="51" t="s">
        <v>460</v>
      </c>
      <c r="C293" s="47" t="s">
        <v>35</v>
      </c>
      <c r="D293" s="48">
        <v>840758</v>
      </c>
      <c r="E293" s="48"/>
      <c r="F293" s="48">
        <v>0</v>
      </c>
      <c r="G293" s="48">
        <f>D293+E293-F293</f>
        <v>840758</v>
      </c>
      <c r="H293" s="48">
        <v>788448</v>
      </c>
      <c r="I293" s="495">
        <f aca="true" t="shared" si="39" ref="I293:I356">H293/G293</f>
        <v>0.9377823345124281</v>
      </c>
      <c r="J293" s="48">
        <v>0</v>
      </c>
      <c r="K293" s="341">
        <f>H293</f>
        <v>788448</v>
      </c>
      <c r="L293" s="420">
        <v>0</v>
      </c>
    </row>
    <row r="294" spans="1:12" s="60" customFormat="1" ht="16.5" customHeight="1">
      <c r="A294" s="419"/>
      <c r="B294" s="51" t="s">
        <v>583</v>
      </c>
      <c r="C294" s="47" t="s">
        <v>392</v>
      </c>
      <c r="D294" s="48">
        <v>736354</v>
      </c>
      <c r="E294" s="48">
        <v>41957</v>
      </c>
      <c r="F294" s="48"/>
      <c r="G294" s="48">
        <f>D294+E294-F294</f>
        <v>778311</v>
      </c>
      <c r="H294" s="48">
        <v>778311</v>
      </c>
      <c r="I294" s="495">
        <f t="shared" si="39"/>
        <v>1</v>
      </c>
      <c r="J294" s="48">
        <v>0</v>
      </c>
      <c r="K294" s="341">
        <f>H294</f>
        <v>778311</v>
      </c>
      <c r="L294" s="420">
        <v>0</v>
      </c>
    </row>
    <row r="295" spans="1:12" s="60" customFormat="1" ht="33.75" customHeight="1">
      <c r="A295" s="524" t="s">
        <v>666</v>
      </c>
      <c r="B295" s="517"/>
      <c r="C295" s="518" t="s">
        <v>40</v>
      </c>
      <c r="D295" s="519">
        <f>D296</f>
        <v>45000</v>
      </c>
      <c r="E295" s="519">
        <f>E296</f>
        <v>0</v>
      </c>
      <c r="F295" s="519">
        <f>F296</f>
        <v>0</v>
      </c>
      <c r="G295" s="519">
        <f>G296</f>
        <v>45000</v>
      </c>
      <c r="H295" s="519">
        <f>H296</f>
        <v>45000</v>
      </c>
      <c r="I295" s="520">
        <f t="shared" si="39"/>
        <v>1</v>
      </c>
      <c r="J295" s="519">
        <v>0</v>
      </c>
      <c r="K295" s="521">
        <f>K296</f>
        <v>45000</v>
      </c>
      <c r="L295" s="522">
        <v>0</v>
      </c>
    </row>
    <row r="296" spans="1:12" s="60" customFormat="1" ht="41.25" customHeight="1">
      <c r="A296" s="419"/>
      <c r="B296" s="51" t="s">
        <v>667</v>
      </c>
      <c r="C296" s="462" t="s">
        <v>668</v>
      </c>
      <c r="D296" s="48">
        <v>45000</v>
      </c>
      <c r="E296" s="48">
        <v>0</v>
      </c>
      <c r="F296" s="48"/>
      <c r="G296" s="429">
        <f>D296+E296-F296</f>
        <v>45000</v>
      </c>
      <c r="H296" s="429">
        <v>45000</v>
      </c>
      <c r="I296" s="495">
        <f t="shared" si="39"/>
        <v>1</v>
      </c>
      <c r="J296" s="48">
        <v>0</v>
      </c>
      <c r="K296" s="341">
        <f>H296</f>
        <v>45000</v>
      </c>
      <c r="L296" s="342">
        <v>0</v>
      </c>
    </row>
    <row r="297" spans="1:12" s="59" customFormat="1" ht="23.25" customHeight="1">
      <c r="A297" s="524" t="s">
        <v>476</v>
      </c>
      <c r="B297" s="528"/>
      <c r="C297" s="518" t="s">
        <v>477</v>
      </c>
      <c r="D297" s="519">
        <f>SUM(D298:D302)</f>
        <v>8752</v>
      </c>
      <c r="E297" s="519">
        <f>SUM(E298:E302)</f>
        <v>0</v>
      </c>
      <c r="F297" s="519">
        <f>SUM(F298:F302)</f>
        <v>0</v>
      </c>
      <c r="G297" s="519">
        <f>SUM(G298:G302)</f>
        <v>8752</v>
      </c>
      <c r="H297" s="519">
        <f>SUM(H298:H302)</f>
        <v>8752</v>
      </c>
      <c r="I297" s="520">
        <f t="shared" si="39"/>
        <v>1</v>
      </c>
      <c r="J297" s="519">
        <f>SUM(J301:J302)</f>
        <v>0</v>
      </c>
      <c r="K297" s="519">
        <f>SUM(K298:K302)</f>
        <v>8752</v>
      </c>
      <c r="L297" s="523">
        <f>SUM(L301:L302)</f>
        <v>0</v>
      </c>
    </row>
    <row r="298" spans="1:12" s="59" customFormat="1" ht="16.5" customHeight="1">
      <c r="A298" s="419"/>
      <c r="B298" s="53" t="s">
        <v>240</v>
      </c>
      <c r="C298" s="47" t="s">
        <v>30</v>
      </c>
      <c r="D298" s="48">
        <v>4156</v>
      </c>
      <c r="E298" s="48"/>
      <c r="F298" s="163"/>
      <c r="G298" s="48">
        <f>D298+E298-F298</f>
        <v>4156</v>
      </c>
      <c r="H298" s="48">
        <v>4156</v>
      </c>
      <c r="I298" s="495">
        <f t="shared" si="39"/>
        <v>1</v>
      </c>
      <c r="J298" s="48">
        <v>0</v>
      </c>
      <c r="K298" s="48">
        <f>H298</f>
        <v>4156</v>
      </c>
      <c r="L298" s="426"/>
    </row>
    <row r="299" spans="1:12" s="59" customFormat="1" ht="17.25" customHeight="1">
      <c r="A299" s="419"/>
      <c r="B299" s="53" t="s">
        <v>273</v>
      </c>
      <c r="C299" s="47" t="s">
        <v>313</v>
      </c>
      <c r="D299" s="48">
        <v>756</v>
      </c>
      <c r="E299" s="48"/>
      <c r="F299" s="163"/>
      <c r="G299" s="48">
        <f>D299+E299-F299</f>
        <v>756</v>
      </c>
      <c r="H299" s="48">
        <v>756</v>
      </c>
      <c r="I299" s="495">
        <f t="shared" si="39"/>
        <v>1</v>
      </c>
      <c r="J299" s="48">
        <v>0</v>
      </c>
      <c r="K299" s="48">
        <f>H299</f>
        <v>756</v>
      </c>
      <c r="L299" s="426"/>
    </row>
    <row r="300" spans="1:12" s="59" customFormat="1" ht="17.25" customHeight="1">
      <c r="A300" s="419"/>
      <c r="B300" s="53" t="s">
        <v>248</v>
      </c>
      <c r="C300" s="47" t="s">
        <v>249</v>
      </c>
      <c r="D300" s="48">
        <v>102</v>
      </c>
      <c r="E300" s="48"/>
      <c r="F300" s="163"/>
      <c r="G300" s="48">
        <f>D300+E300-F300</f>
        <v>102</v>
      </c>
      <c r="H300" s="48">
        <v>102</v>
      </c>
      <c r="I300" s="495">
        <f t="shared" si="39"/>
        <v>1</v>
      </c>
      <c r="J300" s="48">
        <v>0</v>
      </c>
      <c r="K300" s="48">
        <f>H300</f>
        <v>102</v>
      </c>
      <c r="L300" s="426"/>
    </row>
    <row r="301" spans="1:12" s="60" customFormat="1" ht="15.75" customHeight="1">
      <c r="A301" s="425"/>
      <c r="B301" s="53" t="s">
        <v>250</v>
      </c>
      <c r="C301" s="48" t="s">
        <v>251</v>
      </c>
      <c r="D301" s="48">
        <v>3547</v>
      </c>
      <c r="E301" s="48"/>
      <c r="F301" s="48">
        <v>0</v>
      </c>
      <c r="G301" s="48">
        <f>D301+E301-F301</f>
        <v>3547</v>
      </c>
      <c r="H301" s="48">
        <v>3547</v>
      </c>
      <c r="I301" s="495">
        <f t="shared" si="39"/>
        <v>1</v>
      </c>
      <c r="J301" s="48">
        <v>0</v>
      </c>
      <c r="K301" s="48">
        <f>H301</f>
        <v>3547</v>
      </c>
      <c r="L301" s="342">
        <v>0</v>
      </c>
    </row>
    <row r="302" spans="1:12" s="60" customFormat="1" ht="15.75" customHeight="1">
      <c r="A302" s="419"/>
      <c r="B302" s="53" t="s">
        <v>262</v>
      </c>
      <c r="C302" s="48" t="s">
        <v>263</v>
      </c>
      <c r="D302" s="48">
        <v>191</v>
      </c>
      <c r="E302" s="48">
        <v>0</v>
      </c>
      <c r="F302" s="48"/>
      <c r="G302" s="48">
        <f>D302+E302-F302</f>
        <v>191</v>
      </c>
      <c r="H302" s="48">
        <v>191</v>
      </c>
      <c r="I302" s="495">
        <f t="shared" si="39"/>
        <v>1</v>
      </c>
      <c r="J302" s="48">
        <v>0</v>
      </c>
      <c r="K302" s="48">
        <f>H302</f>
        <v>191</v>
      </c>
      <c r="L302" s="342"/>
    </row>
    <row r="303" spans="1:12" s="60" customFormat="1" ht="24.75" customHeight="1">
      <c r="A303" s="529" t="s">
        <v>413</v>
      </c>
      <c r="B303" s="528"/>
      <c r="C303" s="518" t="s">
        <v>103</v>
      </c>
      <c r="D303" s="519">
        <f>D304</f>
        <v>578649</v>
      </c>
      <c r="E303" s="519">
        <f>E304</f>
        <v>1470</v>
      </c>
      <c r="F303" s="519">
        <f>F304</f>
        <v>1470</v>
      </c>
      <c r="G303" s="519">
        <f>G304</f>
        <v>578649</v>
      </c>
      <c r="H303" s="519">
        <f>H304</f>
        <v>578649</v>
      </c>
      <c r="I303" s="520">
        <f t="shared" si="39"/>
        <v>1</v>
      </c>
      <c r="J303" s="519">
        <f>J304</f>
        <v>578649</v>
      </c>
      <c r="K303" s="519">
        <f>K304</f>
        <v>0</v>
      </c>
      <c r="L303" s="523">
        <f>L304</f>
        <v>0</v>
      </c>
    </row>
    <row r="304" spans="1:12" s="60" customFormat="1" ht="22.5" customHeight="1">
      <c r="A304" s="421"/>
      <c r="B304" s="53" t="s">
        <v>414</v>
      </c>
      <c r="C304" s="47" t="s">
        <v>655</v>
      </c>
      <c r="D304" s="48">
        <v>578649</v>
      </c>
      <c r="E304" s="48">
        <v>1470</v>
      </c>
      <c r="F304" s="48">
        <v>1470</v>
      </c>
      <c r="G304" s="48">
        <f>D304+E304-F304</f>
        <v>578649</v>
      </c>
      <c r="H304" s="48">
        <v>578649</v>
      </c>
      <c r="I304" s="495">
        <f t="shared" si="39"/>
        <v>1</v>
      </c>
      <c r="J304" s="48">
        <f>H304</f>
        <v>578649</v>
      </c>
      <c r="K304" s="341">
        <v>0</v>
      </c>
      <c r="L304" s="342">
        <v>0</v>
      </c>
    </row>
    <row r="305" spans="1:12" s="60" customFormat="1" ht="21.75" customHeight="1">
      <c r="A305" s="502" t="s">
        <v>356</v>
      </c>
      <c r="B305" s="509"/>
      <c r="C305" s="503" t="s">
        <v>363</v>
      </c>
      <c r="D305" s="513">
        <f>D306+D325+D343+D347+D355+D367+D378+D380</f>
        <v>4202169</v>
      </c>
      <c r="E305" s="513">
        <f>E306+E325+E343+E347+E355+E367+E378+E380</f>
        <v>162473</v>
      </c>
      <c r="F305" s="513">
        <f>F306+F325+F343+F347+F355+F367+F378+F380</f>
        <v>164260</v>
      </c>
      <c r="G305" s="514">
        <f>G306+G325+G343+G347+G355+G367+G378+G380</f>
        <v>4200382</v>
      </c>
      <c r="H305" s="514">
        <f>H306+H325+H343+H347+H355+H367+H378+H380</f>
        <v>4200382</v>
      </c>
      <c r="I305" s="504">
        <f t="shared" si="39"/>
        <v>1</v>
      </c>
      <c r="J305" s="651">
        <f>J306+J325+J343+J347+J355+J367+J378+J380</f>
        <v>398666</v>
      </c>
      <c r="K305" s="651">
        <f>K306+K325+K343+K347+K355+K367+K378+K380</f>
        <v>3488104</v>
      </c>
      <c r="L305" s="514">
        <f>L306+L325+L343+L347+L355+L367+L378+L380</f>
        <v>313612</v>
      </c>
    </row>
    <row r="306" spans="1:12" s="60" customFormat="1" ht="17.25" customHeight="1">
      <c r="A306" s="524" t="s">
        <v>358</v>
      </c>
      <c r="B306" s="528"/>
      <c r="C306" s="518" t="s">
        <v>416</v>
      </c>
      <c r="D306" s="519">
        <f>SUM(D307:D324)</f>
        <v>1444594</v>
      </c>
      <c r="E306" s="519">
        <f>SUM(E307:E324)</f>
        <v>60418</v>
      </c>
      <c r="F306" s="519">
        <f>SUM(F307:F324)</f>
        <v>95019</v>
      </c>
      <c r="G306" s="519">
        <f>SUM(G307:G324)</f>
        <v>1409993</v>
      </c>
      <c r="H306" s="519">
        <f>SUM(H307:H324)</f>
        <v>1409993</v>
      </c>
      <c r="I306" s="520">
        <f t="shared" si="39"/>
        <v>1</v>
      </c>
      <c r="J306" s="519">
        <f>SUM(J307:J324)</f>
        <v>80000</v>
      </c>
      <c r="K306" s="519">
        <f>SUM(K307:K324)</f>
        <v>1048794</v>
      </c>
      <c r="L306" s="523">
        <f>SUM(L307:L324)</f>
        <v>281199</v>
      </c>
    </row>
    <row r="307" spans="1:12" s="60" customFormat="1" ht="12" customHeight="1">
      <c r="A307" s="419"/>
      <c r="B307" s="53" t="s">
        <v>225</v>
      </c>
      <c r="C307" s="48" t="s">
        <v>839</v>
      </c>
      <c r="D307" s="48">
        <v>855</v>
      </c>
      <c r="E307" s="48">
        <v>0</v>
      </c>
      <c r="F307" s="48"/>
      <c r="G307" s="48">
        <f aca="true" t="shared" si="40" ref="G307:G324">D307+E307-F307</f>
        <v>855</v>
      </c>
      <c r="H307" s="48">
        <v>855</v>
      </c>
      <c r="I307" s="495">
        <f t="shared" si="39"/>
        <v>1</v>
      </c>
      <c r="J307" s="48">
        <v>0</v>
      </c>
      <c r="K307" s="341">
        <f>H307</f>
        <v>855</v>
      </c>
      <c r="L307" s="342">
        <v>0</v>
      </c>
    </row>
    <row r="308" spans="1:12" s="60" customFormat="1" ht="12.75" customHeight="1">
      <c r="A308" s="419"/>
      <c r="B308" s="53" t="s">
        <v>418</v>
      </c>
      <c r="C308" s="48" t="s">
        <v>419</v>
      </c>
      <c r="D308" s="48">
        <v>87955</v>
      </c>
      <c r="E308" s="48"/>
      <c r="F308" s="48">
        <v>15604</v>
      </c>
      <c r="G308" s="48">
        <f t="shared" si="40"/>
        <v>72351</v>
      </c>
      <c r="H308" s="48">
        <v>72351</v>
      </c>
      <c r="I308" s="495">
        <f t="shared" si="39"/>
        <v>1</v>
      </c>
      <c r="J308" s="48">
        <v>0</v>
      </c>
      <c r="K308" s="341">
        <f aca="true" t="shared" si="41" ref="K308:K313">H308</f>
        <v>72351</v>
      </c>
      <c r="L308" s="342">
        <v>0</v>
      </c>
    </row>
    <row r="309" spans="1:12" s="60" customFormat="1" ht="13.5" customHeight="1">
      <c r="A309" s="419"/>
      <c r="B309" s="53" t="s">
        <v>240</v>
      </c>
      <c r="C309" s="47" t="s">
        <v>30</v>
      </c>
      <c r="D309" s="48">
        <v>443742</v>
      </c>
      <c r="E309" s="48">
        <v>0</v>
      </c>
      <c r="F309" s="48">
        <v>6669</v>
      </c>
      <c r="G309" s="48">
        <f t="shared" si="40"/>
        <v>437073</v>
      </c>
      <c r="H309" s="48">
        <v>437073</v>
      </c>
      <c r="I309" s="495">
        <f t="shared" si="39"/>
        <v>1</v>
      </c>
      <c r="J309" s="48">
        <v>0</v>
      </c>
      <c r="K309" s="341">
        <f t="shared" si="41"/>
        <v>437073</v>
      </c>
      <c r="L309" s="342">
        <v>0</v>
      </c>
    </row>
    <row r="310" spans="1:12" s="60" customFormat="1" ht="13.5" customHeight="1">
      <c r="A310" s="419"/>
      <c r="B310" s="53" t="s">
        <v>244</v>
      </c>
      <c r="C310" s="47" t="s">
        <v>245</v>
      </c>
      <c r="D310" s="48">
        <v>33919</v>
      </c>
      <c r="E310" s="48">
        <v>0</v>
      </c>
      <c r="F310" s="48"/>
      <c r="G310" s="48">
        <f t="shared" si="40"/>
        <v>33919</v>
      </c>
      <c r="H310" s="48">
        <v>33919</v>
      </c>
      <c r="I310" s="495">
        <f t="shared" si="39"/>
        <v>1</v>
      </c>
      <c r="J310" s="48">
        <v>0</v>
      </c>
      <c r="K310" s="341">
        <f t="shared" si="41"/>
        <v>33919</v>
      </c>
      <c r="L310" s="342">
        <v>0</v>
      </c>
    </row>
    <row r="311" spans="1:12" s="60" customFormat="1" ht="13.5" customHeight="1">
      <c r="A311" s="419"/>
      <c r="B311" s="422" t="s">
        <v>299</v>
      </c>
      <c r="C311" s="47" t="s">
        <v>313</v>
      </c>
      <c r="D311" s="48">
        <v>78364</v>
      </c>
      <c r="E311" s="48"/>
      <c r="F311" s="48">
        <v>483</v>
      </c>
      <c r="G311" s="48">
        <f t="shared" si="40"/>
        <v>77881</v>
      </c>
      <c r="H311" s="48">
        <v>77881</v>
      </c>
      <c r="I311" s="495">
        <f t="shared" si="39"/>
        <v>1</v>
      </c>
      <c r="J311" s="48">
        <v>0</v>
      </c>
      <c r="K311" s="341">
        <f t="shared" si="41"/>
        <v>77881</v>
      </c>
      <c r="L311" s="342">
        <v>0</v>
      </c>
    </row>
    <row r="312" spans="1:12" s="60" customFormat="1" ht="13.5" customHeight="1">
      <c r="A312" s="419"/>
      <c r="B312" s="422" t="s">
        <v>248</v>
      </c>
      <c r="C312" s="47" t="s">
        <v>249</v>
      </c>
      <c r="D312" s="48">
        <v>10851</v>
      </c>
      <c r="E312" s="48">
        <v>110</v>
      </c>
      <c r="F312" s="48">
        <v>0</v>
      </c>
      <c r="G312" s="48">
        <f t="shared" si="40"/>
        <v>10961</v>
      </c>
      <c r="H312" s="48">
        <v>10961</v>
      </c>
      <c r="I312" s="495">
        <f t="shared" si="39"/>
        <v>1</v>
      </c>
      <c r="J312" s="48">
        <v>0</v>
      </c>
      <c r="K312" s="341">
        <f t="shared" si="41"/>
        <v>10961</v>
      </c>
      <c r="L312" s="342">
        <v>0</v>
      </c>
    </row>
    <row r="313" spans="1:12" s="60" customFormat="1" ht="13.5" customHeight="1">
      <c r="A313" s="419"/>
      <c r="B313" s="422" t="s">
        <v>123</v>
      </c>
      <c r="C313" s="48" t="s">
        <v>134</v>
      </c>
      <c r="D313" s="48">
        <v>1600</v>
      </c>
      <c r="E313" s="48">
        <v>0</v>
      </c>
      <c r="F313" s="48"/>
      <c r="G313" s="48">
        <f t="shared" si="40"/>
        <v>1600</v>
      </c>
      <c r="H313" s="48">
        <v>1600</v>
      </c>
      <c r="I313" s="495">
        <f t="shared" si="39"/>
        <v>1</v>
      </c>
      <c r="J313" s="48">
        <v>0</v>
      </c>
      <c r="K313" s="341">
        <f t="shared" si="41"/>
        <v>1600</v>
      </c>
      <c r="L313" s="342"/>
    </row>
    <row r="314" spans="1:12" s="60" customFormat="1" ht="14.25" customHeight="1">
      <c r="A314" s="419"/>
      <c r="B314" s="53" t="s">
        <v>250</v>
      </c>
      <c r="C314" s="48" t="s">
        <v>384</v>
      </c>
      <c r="D314" s="48">
        <v>171891</v>
      </c>
      <c r="E314" s="48">
        <v>0</v>
      </c>
      <c r="F314" s="48">
        <v>53348</v>
      </c>
      <c r="G314" s="48">
        <f t="shared" si="40"/>
        <v>118543</v>
      </c>
      <c r="H314" s="48">
        <v>118543</v>
      </c>
      <c r="I314" s="495">
        <f t="shared" si="39"/>
        <v>1</v>
      </c>
      <c r="J314" s="48">
        <v>25617</v>
      </c>
      <c r="K314" s="341">
        <f>H314-J314</f>
        <v>92926</v>
      </c>
      <c r="L314" s="342">
        <v>0</v>
      </c>
    </row>
    <row r="315" spans="1:12" s="60" customFormat="1" ht="14.25" customHeight="1">
      <c r="A315" s="419"/>
      <c r="B315" s="53" t="s">
        <v>345</v>
      </c>
      <c r="C315" s="48" t="s">
        <v>420</v>
      </c>
      <c r="D315" s="48">
        <v>65000</v>
      </c>
      <c r="E315" s="48">
        <v>2000</v>
      </c>
      <c r="F315" s="48"/>
      <c r="G315" s="48">
        <f t="shared" si="40"/>
        <v>67000</v>
      </c>
      <c r="H315" s="48">
        <v>67000</v>
      </c>
      <c r="I315" s="495">
        <f t="shared" si="39"/>
        <v>1</v>
      </c>
      <c r="J315" s="48">
        <v>0</v>
      </c>
      <c r="K315" s="341">
        <f>H315</f>
        <v>67000</v>
      </c>
      <c r="L315" s="342">
        <v>0</v>
      </c>
    </row>
    <row r="316" spans="1:12" s="60" customFormat="1" ht="15.75" customHeight="1">
      <c r="A316" s="419"/>
      <c r="B316" s="53" t="s">
        <v>422</v>
      </c>
      <c r="C316" s="48" t="s">
        <v>423</v>
      </c>
      <c r="D316" s="48">
        <v>3600</v>
      </c>
      <c r="E316" s="48">
        <v>100</v>
      </c>
      <c r="F316" s="48"/>
      <c r="G316" s="48">
        <f t="shared" si="40"/>
        <v>3700</v>
      </c>
      <c r="H316" s="48">
        <v>3700</v>
      </c>
      <c r="I316" s="495">
        <f t="shared" si="39"/>
        <v>1</v>
      </c>
      <c r="J316" s="48">
        <v>0</v>
      </c>
      <c r="K316" s="341">
        <f>H316</f>
        <v>3700</v>
      </c>
      <c r="L316" s="342">
        <v>0</v>
      </c>
    </row>
    <row r="317" spans="1:12" s="60" customFormat="1" ht="14.25" customHeight="1">
      <c r="A317" s="419"/>
      <c r="B317" s="53" t="s">
        <v>252</v>
      </c>
      <c r="C317" s="48" t="s">
        <v>349</v>
      </c>
      <c r="D317" s="48">
        <v>88024</v>
      </c>
      <c r="E317" s="48">
        <v>3000</v>
      </c>
      <c r="F317" s="48">
        <v>0</v>
      </c>
      <c r="G317" s="48">
        <f t="shared" si="40"/>
        <v>91024</v>
      </c>
      <c r="H317" s="48">
        <v>91024</v>
      </c>
      <c r="I317" s="495">
        <f t="shared" si="39"/>
        <v>1</v>
      </c>
      <c r="J317" s="48">
        <v>0</v>
      </c>
      <c r="K317" s="341">
        <f>H317</f>
        <v>91024</v>
      </c>
      <c r="L317" s="342">
        <v>0</v>
      </c>
    </row>
    <row r="318" spans="1:12" s="60" customFormat="1" ht="14.25" customHeight="1">
      <c r="A318" s="419"/>
      <c r="B318" s="53" t="s">
        <v>254</v>
      </c>
      <c r="C318" s="48" t="s">
        <v>350</v>
      </c>
      <c r="D318" s="48">
        <v>94000</v>
      </c>
      <c r="E318" s="48">
        <v>54383</v>
      </c>
      <c r="F318" s="48"/>
      <c r="G318" s="48">
        <f t="shared" si="40"/>
        <v>148383</v>
      </c>
      <c r="H318" s="48">
        <v>148383</v>
      </c>
      <c r="I318" s="495">
        <f t="shared" si="39"/>
        <v>1</v>
      </c>
      <c r="J318" s="48">
        <v>54383</v>
      </c>
      <c r="K318" s="341">
        <f>H318-J318</f>
        <v>94000</v>
      </c>
      <c r="L318" s="342"/>
    </row>
    <row r="319" spans="1:12" s="60" customFormat="1" ht="16.5" customHeight="1">
      <c r="A319" s="419"/>
      <c r="B319" s="53" t="s">
        <v>256</v>
      </c>
      <c r="C319" s="48" t="s">
        <v>351</v>
      </c>
      <c r="D319" s="48">
        <v>28260</v>
      </c>
      <c r="E319" s="48">
        <v>0</v>
      </c>
      <c r="F319" s="48">
        <v>300</v>
      </c>
      <c r="G319" s="48">
        <f t="shared" si="40"/>
        <v>27960</v>
      </c>
      <c r="H319" s="48">
        <v>27960</v>
      </c>
      <c r="I319" s="495">
        <f t="shared" si="39"/>
        <v>1</v>
      </c>
      <c r="J319" s="48">
        <v>0</v>
      </c>
      <c r="K319" s="341">
        <f>H319</f>
        <v>27960</v>
      </c>
      <c r="L319" s="342">
        <v>0</v>
      </c>
    </row>
    <row r="320" spans="1:12" s="60" customFormat="1" ht="15" customHeight="1">
      <c r="A320" s="419"/>
      <c r="B320" s="53" t="s">
        <v>135</v>
      </c>
      <c r="C320" s="48" t="s">
        <v>478</v>
      </c>
      <c r="D320" s="48">
        <v>1908</v>
      </c>
      <c r="E320" s="48">
        <v>0</v>
      </c>
      <c r="F320" s="48">
        <v>5</v>
      </c>
      <c r="G320" s="48">
        <f t="shared" si="40"/>
        <v>1903</v>
      </c>
      <c r="H320" s="48">
        <v>1903</v>
      </c>
      <c r="I320" s="495">
        <f t="shared" si="39"/>
        <v>1</v>
      </c>
      <c r="J320" s="48">
        <v>0</v>
      </c>
      <c r="K320" s="341">
        <f>H320</f>
        <v>1903</v>
      </c>
      <c r="L320" s="342">
        <v>0</v>
      </c>
    </row>
    <row r="321" spans="1:12" s="60" customFormat="1" ht="14.25" customHeight="1">
      <c r="A321" s="419"/>
      <c r="B321" s="53" t="s">
        <v>258</v>
      </c>
      <c r="C321" s="48" t="s">
        <v>259</v>
      </c>
      <c r="D321" s="48">
        <v>3420</v>
      </c>
      <c r="E321" s="48">
        <v>0</v>
      </c>
      <c r="F321" s="48">
        <v>334</v>
      </c>
      <c r="G321" s="48">
        <f t="shared" si="40"/>
        <v>3086</v>
      </c>
      <c r="H321" s="48">
        <v>3086</v>
      </c>
      <c r="I321" s="495">
        <f t="shared" si="39"/>
        <v>1</v>
      </c>
      <c r="J321" s="48">
        <v>0</v>
      </c>
      <c r="K321" s="341">
        <f>H321</f>
        <v>3086</v>
      </c>
      <c r="L321" s="342">
        <v>0</v>
      </c>
    </row>
    <row r="322" spans="1:12" s="60" customFormat="1" ht="14.25" customHeight="1">
      <c r="A322" s="419"/>
      <c r="B322" s="53" t="s">
        <v>260</v>
      </c>
      <c r="C322" s="48" t="s">
        <v>261</v>
      </c>
      <c r="D322" s="48">
        <v>600</v>
      </c>
      <c r="E322" s="48"/>
      <c r="F322" s="48">
        <v>0</v>
      </c>
      <c r="G322" s="48">
        <f t="shared" si="40"/>
        <v>600</v>
      </c>
      <c r="H322" s="48">
        <v>600</v>
      </c>
      <c r="I322" s="495">
        <f t="shared" si="39"/>
        <v>1</v>
      </c>
      <c r="J322" s="48">
        <v>0</v>
      </c>
      <c r="K322" s="341">
        <f>H322</f>
        <v>600</v>
      </c>
      <c r="L322" s="342">
        <v>0</v>
      </c>
    </row>
    <row r="323" spans="1:12" s="60" customFormat="1" ht="12" customHeight="1">
      <c r="A323" s="419"/>
      <c r="B323" s="53" t="s">
        <v>262</v>
      </c>
      <c r="C323" s="48" t="s">
        <v>263</v>
      </c>
      <c r="D323" s="48">
        <v>31130</v>
      </c>
      <c r="E323" s="48">
        <v>825</v>
      </c>
      <c r="F323" s="48"/>
      <c r="G323" s="48">
        <f t="shared" si="40"/>
        <v>31955</v>
      </c>
      <c r="H323" s="48">
        <v>31955</v>
      </c>
      <c r="I323" s="495">
        <f t="shared" si="39"/>
        <v>1</v>
      </c>
      <c r="J323" s="48">
        <v>0</v>
      </c>
      <c r="K323" s="341">
        <f>H323</f>
        <v>31955</v>
      </c>
      <c r="L323" s="342">
        <v>0</v>
      </c>
    </row>
    <row r="324" spans="1:12" s="60" customFormat="1" ht="21.75" customHeight="1">
      <c r="A324" s="419"/>
      <c r="B324" s="53" t="s">
        <v>400</v>
      </c>
      <c r="C324" s="47" t="s">
        <v>728</v>
      </c>
      <c r="D324" s="48">
        <v>299475</v>
      </c>
      <c r="E324" s="48">
        <v>0</v>
      </c>
      <c r="F324" s="48">
        <v>18276</v>
      </c>
      <c r="G324" s="48">
        <f t="shared" si="40"/>
        <v>281199</v>
      </c>
      <c r="H324" s="48">
        <v>281199</v>
      </c>
      <c r="I324" s="495">
        <f t="shared" si="39"/>
        <v>1</v>
      </c>
      <c r="J324" s="48">
        <v>0</v>
      </c>
      <c r="K324" s="341">
        <v>0</v>
      </c>
      <c r="L324" s="342">
        <f>H324</f>
        <v>281199</v>
      </c>
    </row>
    <row r="325" spans="1:12" s="60" customFormat="1" ht="15.75" customHeight="1">
      <c r="A325" s="524" t="s">
        <v>359</v>
      </c>
      <c r="B325" s="528"/>
      <c r="C325" s="518" t="s">
        <v>421</v>
      </c>
      <c r="D325" s="519">
        <f>SUM(D326:D342)</f>
        <v>1101588</v>
      </c>
      <c r="E325" s="519">
        <f>SUM(E326:E342)</f>
        <v>56001</v>
      </c>
      <c r="F325" s="519">
        <f>SUM(F326:F342)</f>
        <v>41156</v>
      </c>
      <c r="G325" s="519">
        <f>SUM(G326:G342)</f>
        <v>1116433</v>
      </c>
      <c r="H325" s="519">
        <f>SUM(H326:H342)</f>
        <v>1116433</v>
      </c>
      <c r="I325" s="520">
        <f t="shared" si="39"/>
        <v>1</v>
      </c>
      <c r="J325" s="519">
        <f>SUM(J326:J341)</f>
        <v>0</v>
      </c>
      <c r="K325" s="519">
        <f>SUM(K326:K342)</f>
        <v>1116433</v>
      </c>
      <c r="L325" s="523">
        <f>SUM(L326:L341)</f>
        <v>0</v>
      </c>
    </row>
    <row r="326" spans="1:12" s="60" customFormat="1" ht="16.5" customHeight="1">
      <c r="A326" s="421"/>
      <c r="B326" s="53" t="s">
        <v>240</v>
      </c>
      <c r="C326" s="47" t="s">
        <v>30</v>
      </c>
      <c r="D326" s="48">
        <v>368990</v>
      </c>
      <c r="E326" s="48">
        <v>0</v>
      </c>
      <c r="F326" s="48">
        <v>1800</v>
      </c>
      <c r="G326" s="48">
        <f aca="true" t="shared" si="42" ref="G326:G342">D326+E326-F326</f>
        <v>367190</v>
      </c>
      <c r="H326" s="48">
        <v>367190</v>
      </c>
      <c r="I326" s="495">
        <f t="shared" si="39"/>
        <v>1</v>
      </c>
      <c r="J326" s="48">
        <v>0</v>
      </c>
      <c r="K326" s="341">
        <f>H326</f>
        <v>367190</v>
      </c>
      <c r="L326" s="342">
        <v>0</v>
      </c>
    </row>
    <row r="327" spans="1:12" s="60" customFormat="1" ht="15.75" customHeight="1">
      <c r="A327" s="421"/>
      <c r="B327" s="53" t="s">
        <v>244</v>
      </c>
      <c r="C327" s="47" t="s">
        <v>245</v>
      </c>
      <c r="D327" s="48">
        <v>30088</v>
      </c>
      <c r="E327" s="48">
        <v>0</v>
      </c>
      <c r="F327" s="48">
        <v>0</v>
      </c>
      <c r="G327" s="48">
        <f t="shared" si="42"/>
        <v>30088</v>
      </c>
      <c r="H327" s="48">
        <v>30088</v>
      </c>
      <c r="I327" s="495">
        <f t="shared" si="39"/>
        <v>1</v>
      </c>
      <c r="J327" s="48">
        <v>0</v>
      </c>
      <c r="K327" s="341">
        <f aca="true" t="shared" si="43" ref="K327:K342">H327</f>
        <v>30088</v>
      </c>
      <c r="L327" s="342">
        <v>0</v>
      </c>
    </row>
    <row r="328" spans="1:12" s="60" customFormat="1" ht="15" customHeight="1">
      <c r="A328" s="421"/>
      <c r="B328" s="422" t="s">
        <v>299</v>
      </c>
      <c r="C328" s="47" t="s">
        <v>313</v>
      </c>
      <c r="D328" s="48">
        <v>68809</v>
      </c>
      <c r="E328" s="48">
        <v>548</v>
      </c>
      <c r="F328" s="48">
        <v>0</v>
      </c>
      <c r="G328" s="48">
        <f t="shared" si="42"/>
        <v>69357</v>
      </c>
      <c r="H328" s="48">
        <v>69357</v>
      </c>
      <c r="I328" s="495">
        <f t="shared" si="39"/>
        <v>1</v>
      </c>
      <c r="J328" s="48">
        <v>0</v>
      </c>
      <c r="K328" s="341">
        <f t="shared" si="43"/>
        <v>69357</v>
      </c>
      <c r="L328" s="342">
        <v>0</v>
      </c>
    </row>
    <row r="329" spans="1:12" s="60" customFormat="1" ht="15.75" customHeight="1">
      <c r="A329" s="421"/>
      <c r="B329" s="53" t="s">
        <v>248</v>
      </c>
      <c r="C329" s="48" t="s">
        <v>249</v>
      </c>
      <c r="D329" s="48">
        <v>9510</v>
      </c>
      <c r="E329" s="48">
        <v>587</v>
      </c>
      <c r="F329" s="48">
        <v>0</v>
      </c>
      <c r="G329" s="48">
        <f t="shared" si="42"/>
        <v>10097</v>
      </c>
      <c r="H329" s="48">
        <v>10097</v>
      </c>
      <c r="I329" s="495">
        <f t="shared" si="39"/>
        <v>1</v>
      </c>
      <c r="J329" s="48">
        <v>0</v>
      </c>
      <c r="K329" s="341">
        <f t="shared" si="43"/>
        <v>10097</v>
      </c>
      <c r="L329" s="342">
        <v>0</v>
      </c>
    </row>
    <row r="330" spans="1:12" s="60" customFormat="1" ht="17.25" customHeight="1">
      <c r="A330" s="421"/>
      <c r="B330" s="53" t="s">
        <v>250</v>
      </c>
      <c r="C330" s="48" t="s">
        <v>384</v>
      </c>
      <c r="D330" s="48">
        <v>190769</v>
      </c>
      <c r="E330" s="48"/>
      <c r="F330" s="48">
        <v>11133</v>
      </c>
      <c r="G330" s="48">
        <f t="shared" si="42"/>
        <v>179636</v>
      </c>
      <c r="H330" s="48">
        <v>179636</v>
      </c>
      <c r="I330" s="495">
        <f t="shared" si="39"/>
        <v>1</v>
      </c>
      <c r="J330" s="48">
        <v>0</v>
      </c>
      <c r="K330" s="341">
        <f t="shared" si="43"/>
        <v>179636</v>
      </c>
      <c r="L330" s="342">
        <v>0</v>
      </c>
    </row>
    <row r="331" spans="1:12" s="60" customFormat="1" ht="15" customHeight="1">
      <c r="A331" s="421"/>
      <c r="B331" s="53" t="s">
        <v>345</v>
      </c>
      <c r="C331" s="48" t="s">
        <v>420</v>
      </c>
      <c r="D331" s="48">
        <v>2000</v>
      </c>
      <c r="E331" s="48">
        <v>0</v>
      </c>
      <c r="F331" s="48">
        <v>150</v>
      </c>
      <c r="G331" s="48">
        <f t="shared" si="42"/>
        <v>1850</v>
      </c>
      <c r="H331" s="48">
        <v>1850</v>
      </c>
      <c r="I331" s="495">
        <f t="shared" si="39"/>
        <v>1</v>
      </c>
      <c r="J331" s="48">
        <v>0</v>
      </c>
      <c r="K331" s="341">
        <f t="shared" si="43"/>
        <v>1850</v>
      </c>
      <c r="L331" s="342">
        <v>0</v>
      </c>
    </row>
    <row r="332" spans="1:12" s="60" customFormat="1" ht="15" customHeight="1">
      <c r="A332" s="421"/>
      <c r="B332" s="53" t="s">
        <v>422</v>
      </c>
      <c r="C332" s="48" t="s">
        <v>423</v>
      </c>
      <c r="D332" s="48">
        <v>10500</v>
      </c>
      <c r="E332" s="48">
        <v>0</v>
      </c>
      <c r="F332" s="48">
        <v>200</v>
      </c>
      <c r="G332" s="48">
        <f t="shared" si="42"/>
        <v>10300</v>
      </c>
      <c r="H332" s="48">
        <v>10300</v>
      </c>
      <c r="I332" s="495">
        <f t="shared" si="39"/>
        <v>1</v>
      </c>
      <c r="J332" s="48">
        <v>0</v>
      </c>
      <c r="K332" s="341">
        <f t="shared" si="43"/>
        <v>10300</v>
      </c>
      <c r="L332" s="342">
        <v>0</v>
      </c>
    </row>
    <row r="333" spans="1:12" s="60" customFormat="1" ht="15" customHeight="1">
      <c r="A333" s="421"/>
      <c r="B333" s="53" t="s">
        <v>252</v>
      </c>
      <c r="C333" s="48" t="s">
        <v>349</v>
      </c>
      <c r="D333" s="48">
        <v>70000</v>
      </c>
      <c r="E333" s="48">
        <v>12793</v>
      </c>
      <c r="F333" s="48">
        <v>0</v>
      </c>
      <c r="G333" s="48">
        <f t="shared" si="42"/>
        <v>82793</v>
      </c>
      <c r="H333" s="48">
        <v>82793</v>
      </c>
      <c r="I333" s="495">
        <f t="shared" si="39"/>
        <v>1</v>
      </c>
      <c r="J333" s="48">
        <v>0</v>
      </c>
      <c r="K333" s="341">
        <f t="shared" si="43"/>
        <v>82793</v>
      </c>
      <c r="L333" s="342">
        <v>0</v>
      </c>
    </row>
    <row r="334" spans="1:12" s="60" customFormat="1" ht="16.5" customHeight="1">
      <c r="A334" s="421"/>
      <c r="B334" s="53" t="s">
        <v>254</v>
      </c>
      <c r="C334" s="48" t="s">
        <v>350</v>
      </c>
      <c r="D334" s="48">
        <v>52395</v>
      </c>
      <c r="E334" s="48">
        <v>0</v>
      </c>
      <c r="F334" s="48">
        <v>26983</v>
      </c>
      <c r="G334" s="48">
        <f t="shared" si="42"/>
        <v>25412</v>
      </c>
      <c r="H334" s="48">
        <v>25412</v>
      </c>
      <c r="I334" s="495">
        <f t="shared" si="39"/>
        <v>1</v>
      </c>
      <c r="J334" s="47">
        <v>0</v>
      </c>
      <c r="K334" s="341">
        <f t="shared" si="43"/>
        <v>25412</v>
      </c>
      <c r="L334" s="342"/>
    </row>
    <row r="335" spans="1:12" s="60" customFormat="1" ht="15" customHeight="1">
      <c r="A335" s="421"/>
      <c r="B335" s="53" t="s">
        <v>135</v>
      </c>
      <c r="C335" s="48" t="s">
        <v>136</v>
      </c>
      <c r="D335" s="48">
        <v>800</v>
      </c>
      <c r="E335" s="48">
        <v>0</v>
      </c>
      <c r="F335" s="48">
        <v>47</v>
      </c>
      <c r="G335" s="48">
        <f t="shared" si="42"/>
        <v>753</v>
      </c>
      <c r="H335" s="48">
        <v>753</v>
      </c>
      <c r="I335" s="495">
        <f t="shared" si="39"/>
        <v>1</v>
      </c>
      <c r="J335" s="48">
        <v>0</v>
      </c>
      <c r="K335" s="341">
        <f t="shared" si="43"/>
        <v>753</v>
      </c>
      <c r="L335" s="342">
        <v>0</v>
      </c>
    </row>
    <row r="336" spans="1:12" s="60" customFormat="1" ht="15" customHeight="1">
      <c r="A336" s="421"/>
      <c r="B336" s="53" t="s">
        <v>256</v>
      </c>
      <c r="C336" s="48" t="s">
        <v>351</v>
      </c>
      <c r="D336" s="48">
        <v>199000</v>
      </c>
      <c r="E336" s="48">
        <v>40300</v>
      </c>
      <c r="F336" s="48">
        <v>0</v>
      </c>
      <c r="G336" s="48">
        <f t="shared" si="42"/>
        <v>239300</v>
      </c>
      <c r="H336" s="48">
        <v>239300</v>
      </c>
      <c r="I336" s="495">
        <f t="shared" si="39"/>
        <v>1</v>
      </c>
      <c r="J336" s="48">
        <v>0</v>
      </c>
      <c r="K336" s="341">
        <f t="shared" si="43"/>
        <v>239300</v>
      </c>
      <c r="L336" s="342">
        <v>0</v>
      </c>
    </row>
    <row r="337" spans="1:12" s="60" customFormat="1" ht="14.25" customHeight="1">
      <c r="A337" s="421"/>
      <c r="B337" s="53" t="s">
        <v>258</v>
      </c>
      <c r="C337" s="48" t="s">
        <v>259</v>
      </c>
      <c r="D337" s="48">
        <v>800</v>
      </c>
      <c r="E337" s="48">
        <v>204</v>
      </c>
      <c r="F337" s="48">
        <v>0</v>
      </c>
      <c r="G337" s="48">
        <f t="shared" si="42"/>
        <v>1004</v>
      </c>
      <c r="H337" s="48">
        <v>1004</v>
      </c>
      <c r="I337" s="495">
        <f t="shared" si="39"/>
        <v>1</v>
      </c>
      <c r="J337" s="48">
        <v>0</v>
      </c>
      <c r="K337" s="341">
        <f t="shared" si="43"/>
        <v>1004</v>
      </c>
      <c r="L337" s="342">
        <v>0</v>
      </c>
    </row>
    <row r="338" spans="1:12" s="60" customFormat="1" ht="14.25" customHeight="1">
      <c r="A338" s="421"/>
      <c r="B338" s="53" t="s">
        <v>262</v>
      </c>
      <c r="C338" s="48" t="s">
        <v>263</v>
      </c>
      <c r="D338" s="48">
        <v>16941</v>
      </c>
      <c r="E338" s="48">
        <v>634</v>
      </c>
      <c r="F338" s="48">
        <v>0</v>
      </c>
      <c r="G338" s="48">
        <f t="shared" si="42"/>
        <v>17575</v>
      </c>
      <c r="H338" s="48">
        <v>17575</v>
      </c>
      <c r="I338" s="495">
        <f t="shared" si="39"/>
        <v>1</v>
      </c>
      <c r="J338" s="48">
        <v>0</v>
      </c>
      <c r="K338" s="341">
        <f t="shared" si="43"/>
        <v>17575</v>
      </c>
      <c r="L338" s="342">
        <v>0</v>
      </c>
    </row>
    <row r="339" spans="1:12" s="60" customFormat="1" ht="14.25" customHeight="1">
      <c r="A339" s="421"/>
      <c r="B339" s="53" t="s">
        <v>278</v>
      </c>
      <c r="C339" s="48" t="s">
        <v>279</v>
      </c>
      <c r="D339" s="48">
        <v>2372</v>
      </c>
      <c r="E339" s="48">
        <v>0</v>
      </c>
      <c r="F339" s="48">
        <v>0</v>
      </c>
      <c r="G339" s="48">
        <f t="shared" si="42"/>
        <v>2372</v>
      </c>
      <c r="H339" s="48">
        <v>2372</v>
      </c>
      <c r="I339" s="495">
        <f t="shared" si="39"/>
        <v>1</v>
      </c>
      <c r="J339" s="48">
        <v>0</v>
      </c>
      <c r="K339" s="341">
        <f t="shared" si="43"/>
        <v>2372</v>
      </c>
      <c r="L339" s="342">
        <v>0</v>
      </c>
    </row>
    <row r="340" spans="1:12" s="60" customFormat="1" ht="15.75" customHeight="1">
      <c r="A340" s="421"/>
      <c r="B340" s="53" t="s">
        <v>354</v>
      </c>
      <c r="C340" s="48" t="s">
        <v>355</v>
      </c>
      <c r="D340" s="48">
        <v>426</v>
      </c>
      <c r="E340" s="48">
        <v>0</v>
      </c>
      <c r="F340" s="48">
        <v>0</v>
      </c>
      <c r="G340" s="48">
        <f t="shared" si="42"/>
        <v>426</v>
      </c>
      <c r="H340" s="48">
        <v>426</v>
      </c>
      <c r="I340" s="495">
        <f t="shared" si="39"/>
        <v>1</v>
      </c>
      <c r="J340" s="48">
        <v>0</v>
      </c>
      <c r="K340" s="341">
        <f t="shared" si="43"/>
        <v>426</v>
      </c>
      <c r="L340" s="342">
        <v>0</v>
      </c>
    </row>
    <row r="341" spans="1:12" s="60" customFormat="1" ht="15.75" customHeight="1">
      <c r="A341" s="421"/>
      <c r="B341" s="53" t="s">
        <v>280</v>
      </c>
      <c r="C341" s="48" t="s">
        <v>186</v>
      </c>
      <c r="D341" s="48">
        <v>73188</v>
      </c>
      <c r="E341" s="48">
        <v>843</v>
      </c>
      <c r="F341" s="48">
        <v>843</v>
      </c>
      <c r="G341" s="48">
        <f t="shared" si="42"/>
        <v>73188</v>
      </c>
      <c r="H341" s="48">
        <v>73188</v>
      </c>
      <c r="I341" s="495">
        <f t="shared" si="39"/>
        <v>1</v>
      </c>
      <c r="J341" s="48">
        <v>0</v>
      </c>
      <c r="K341" s="341">
        <f t="shared" si="43"/>
        <v>73188</v>
      </c>
      <c r="L341" s="342">
        <v>0</v>
      </c>
    </row>
    <row r="342" spans="1:12" s="60" customFormat="1" ht="16.5" customHeight="1">
      <c r="A342" s="421"/>
      <c r="B342" s="53" t="s">
        <v>282</v>
      </c>
      <c r="C342" s="48" t="s">
        <v>187</v>
      </c>
      <c r="D342" s="48">
        <v>5000</v>
      </c>
      <c r="E342" s="48">
        <v>92</v>
      </c>
      <c r="F342" s="48">
        <v>0</v>
      </c>
      <c r="G342" s="48">
        <f t="shared" si="42"/>
        <v>5092</v>
      </c>
      <c r="H342" s="48">
        <v>5092</v>
      </c>
      <c r="I342" s="495">
        <f t="shared" si="39"/>
        <v>1</v>
      </c>
      <c r="J342" s="48">
        <v>0</v>
      </c>
      <c r="K342" s="341">
        <f t="shared" si="43"/>
        <v>5092</v>
      </c>
      <c r="L342" s="342"/>
    </row>
    <row r="343" spans="1:12" s="60" customFormat="1" ht="18.75" customHeight="1">
      <c r="A343" s="516" t="s">
        <v>664</v>
      </c>
      <c r="B343" s="530"/>
      <c r="C343" s="517" t="s">
        <v>663</v>
      </c>
      <c r="D343" s="527">
        <f>D344+D345+D346</f>
        <v>228435</v>
      </c>
      <c r="E343" s="531">
        <f>E344+E345+E346</f>
        <v>7231</v>
      </c>
      <c r="F343" s="527">
        <f>+F344+F345+F346</f>
        <v>0</v>
      </c>
      <c r="G343" s="532">
        <f>SUM(G344:G346)</f>
        <v>235666</v>
      </c>
      <c r="H343" s="532">
        <f>SUM(H344:H346)</f>
        <v>235666</v>
      </c>
      <c r="I343" s="520">
        <f t="shared" si="39"/>
        <v>1</v>
      </c>
      <c r="J343" s="527">
        <f>SUM(J344:J346)</f>
        <v>235666</v>
      </c>
      <c r="K343" s="530"/>
      <c r="L343" s="533"/>
    </row>
    <row r="344" spans="1:12" s="60" customFormat="1" ht="15.75" customHeight="1">
      <c r="A344" s="421"/>
      <c r="B344" s="53" t="s">
        <v>250</v>
      </c>
      <c r="C344" s="48" t="s">
        <v>384</v>
      </c>
      <c r="D344" s="48">
        <v>171435</v>
      </c>
      <c r="E344" s="437" t="s">
        <v>729</v>
      </c>
      <c r="F344" s="48"/>
      <c r="G344" s="48">
        <f>D344+E344-F344</f>
        <v>178666</v>
      </c>
      <c r="H344" s="48">
        <v>178666</v>
      </c>
      <c r="I344" s="495">
        <f t="shared" si="39"/>
        <v>1</v>
      </c>
      <c r="J344" s="48">
        <f>H344</f>
        <v>178666</v>
      </c>
      <c r="K344" s="341"/>
      <c r="L344" s="342"/>
    </row>
    <row r="345" spans="1:12" s="60" customFormat="1" ht="15.75" customHeight="1">
      <c r="A345" s="421"/>
      <c r="B345" s="53" t="s">
        <v>254</v>
      </c>
      <c r="C345" s="48" t="s">
        <v>349</v>
      </c>
      <c r="D345" s="48">
        <v>55000</v>
      </c>
      <c r="E345" s="437" t="s">
        <v>665</v>
      </c>
      <c r="F345" s="48"/>
      <c r="G345" s="48">
        <f>D345+E345-F345</f>
        <v>55000</v>
      </c>
      <c r="H345" s="48">
        <v>55000</v>
      </c>
      <c r="I345" s="495">
        <f t="shared" si="39"/>
        <v>1</v>
      </c>
      <c r="J345" s="48">
        <f>H345</f>
        <v>55000</v>
      </c>
      <c r="K345" s="341"/>
      <c r="L345" s="342"/>
    </row>
    <row r="346" spans="1:12" s="60" customFormat="1" ht="15.75" customHeight="1">
      <c r="A346" s="421"/>
      <c r="B346" s="53" t="s">
        <v>256</v>
      </c>
      <c r="C346" s="48" t="s">
        <v>351</v>
      </c>
      <c r="D346" s="48">
        <v>2000</v>
      </c>
      <c r="E346" s="437" t="s">
        <v>665</v>
      </c>
      <c r="F346" s="48"/>
      <c r="G346" s="48">
        <f>D346+E346-F346</f>
        <v>2000</v>
      </c>
      <c r="H346" s="48">
        <v>2000</v>
      </c>
      <c r="I346" s="495">
        <f t="shared" si="39"/>
        <v>1</v>
      </c>
      <c r="J346" s="48">
        <f>H346</f>
        <v>2000</v>
      </c>
      <c r="K346" s="341"/>
      <c r="L346" s="342"/>
    </row>
    <row r="347" spans="1:12" s="60" customFormat="1" ht="21.75" customHeight="1">
      <c r="A347" s="516" t="s">
        <v>364</v>
      </c>
      <c r="B347" s="528"/>
      <c r="C347" s="518" t="s">
        <v>424</v>
      </c>
      <c r="D347" s="519">
        <f>D348+D349+D350+D351+D352+D353+D354</f>
        <v>1012928</v>
      </c>
      <c r="E347" s="519">
        <f>E348+E349+E350+E351+E352+E353+E354</f>
        <v>13829</v>
      </c>
      <c r="F347" s="519">
        <f>F348+F349+F350+F351+F352+F353+F354</f>
        <v>7707</v>
      </c>
      <c r="G347" s="519">
        <f>SUM(G348:G354)</f>
        <v>1019050</v>
      </c>
      <c r="H347" s="519">
        <f>SUM(H348:H354)</f>
        <v>1019050</v>
      </c>
      <c r="I347" s="520">
        <f t="shared" si="39"/>
        <v>1</v>
      </c>
      <c r="J347" s="519">
        <f>J348+J349+J350+J351+J352+J353+J354</f>
        <v>30000</v>
      </c>
      <c r="K347" s="519">
        <f>K348+K349+K350+K351+K352+K353+K354</f>
        <v>956637</v>
      </c>
      <c r="L347" s="523">
        <f>L348+L349+L350+L354</f>
        <v>32413</v>
      </c>
    </row>
    <row r="348" spans="1:12" s="60" customFormat="1" ht="14.25" customHeight="1">
      <c r="A348" s="416"/>
      <c r="B348" s="53" t="s">
        <v>305</v>
      </c>
      <c r="C348" s="47" t="s">
        <v>586</v>
      </c>
      <c r="D348" s="48">
        <v>14324</v>
      </c>
      <c r="E348" s="48">
        <v>0</v>
      </c>
      <c r="F348" s="48">
        <v>2150</v>
      </c>
      <c r="G348" s="48">
        <f aca="true" t="shared" si="44" ref="G348:G354">D348+E348-F348</f>
        <v>12174</v>
      </c>
      <c r="H348" s="48">
        <v>12174</v>
      </c>
      <c r="I348" s="495">
        <f t="shared" si="39"/>
        <v>1</v>
      </c>
      <c r="J348" s="48">
        <v>0</v>
      </c>
      <c r="K348" s="48"/>
      <c r="L348" s="426">
        <f>H348</f>
        <v>12174</v>
      </c>
    </row>
    <row r="349" spans="1:12" s="60" customFormat="1" ht="15" customHeight="1">
      <c r="A349" s="416"/>
      <c r="B349" s="53" t="s">
        <v>400</v>
      </c>
      <c r="C349" s="47" t="s">
        <v>587</v>
      </c>
      <c r="D349" s="48">
        <v>19366</v>
      </c>
      <c r="E349" s="48">
        <v>873</v>
      </c>
      <c r="F349" s="163"/>
      <c r="G349" s="48">
        <f t="shared" si="44"/>
        <v>20239</v>
      </c>
      <c r="H349" s="48">
        <v>20239</v>
      </c>
      <c r="I349" s="495">
        <f t="shared" si="39"/>
        <v>1</v>
      </c>
      <c r="J349" s="48">
        <v>0</v>
      </c>
      <c r="K349" s="48"/>
      <c r="L349" s="426">
        <f>H349</f>
        <v>20239</v>
      </c>
    </row>
    <row r="350" spans="1:12" s="60" customFormat="1" ht="15" customHeight="1">
      <c r="A350" s="416"/>
      <c r="B350" s="53" t="s">
        <v>418</v>
      </c>
      <c r="C350" s="48" t="s">
        <v>419</v>
      </c>
      <c r="D350" s="48">
        <v>930650</v>
      </c>
      <c r="E350" s="48">
        <v>4399</v>
      </c>
      <c r="F350" s="48">
        <v>0</v>
      </c>
      <c r="G350" s="48">
        <f t="shared" si="44"/>
        <v>935049</v>
      </c>
      <c r="H350" s="48">
        <v>935049</v>
      </c>
      <c r="I350" s="495">
        <f t="shared" si="39"/>
        <v>1</v>
      </c>
      <c r="J350" s="48">
        <v>0</v>
      </c>
      <c r="K350" s="48">
        <f>H350</f>
        <v>935049</v>
      </c>
      <c r="L350" s="342">
        <v>0</v>
      </c>
    </row>
    <row r="351" spans="1:12" s="60" customFormat="1" ht="15.75" customHeight="1">
      <c r="A351" s="416"/>
      <c r="B351" s="53" t="s">
        <v>123</v>
      </c>
      <c r="C351" s="48" t="s">
        <v>134</v>
      </c>
      <c r="D351" s="48">
        <v>9530</v>
      </c>
      <c r="E351" s="48">
        <v>0</v>
      </c>
      <c r="F351" s="48">
        <v>4201</v>
      </c>
      <c r="G351" s="48">
        <f t="shared" si="44"/>
        <v>5329</v>
      </c>
      <c r="H351" s="48">
        <v>5329</v>
      </c>
      <c r="I351" s="495">
        <f t="shared" si="39"/>
        <v>1</v>
      </c>
      <c r="J351" s="48">
        <v>800</v>
      </c>
      <c r="K351" s="341">
        <f>H351-J351</f>
        <v>4529</v>
      </c>
      <c r="L351" s="342">
        <v>0</v>
      </c>
    </row>
    <row r="352" spans="1:12" s="60" customFormat="1" ht="14.25" customHeight="1">
      <c r="A352" s="416"/>
      <c r="B352" s="53" t="s">
        <v>273</v>
      </c>
      <c r="C352" s="47" t="s">
        <v>313</v>
      </c>
      <c r="D352" s="48">
        <v>2237</v>
      </c>
      <c r="E352" s="48">
        <v>0</v>
      </c>
      <c r="F352" s="48">
        <v>1356</v>
      </c>
      <c r="G352" s="48">
        <f t="shared" si="44"/>
        <v>881</v>
      </c>
      <c r="H352" s="48">
        <v>881</v>
      </c>
      <c r="I352" s="495">
        <f t="shared" si="39"/>
        <v>1</v>
      </c>
      <c r="J352" s="48">
        <v>144</v>
      </c>
      <c r="K352" s="341">
        <f>H352-J352</f>
        <v>737</v>
      </c>
      <c r="L352" s="342">
        <v>0</v>
      </c>
    </row>
    <row r="353" spans="1:12" s="60" customFormat="1" ht="14.25" customHeight="1">
      <c r="A353" s="416"/>
      <c r="B353" s="53" t="s">
        <v>248</v>
      </c>
      <c r="C353" s="48" t="s">
        <v>249</v>
      </c>
      <c r="D353" s="48">
        <v>111</v>
      </c>
      <c r="E353" s="48">
        <v>20</v>
      </c>
      <c r="F353" s="48"/>
      <c r="G353" s="48">
        <f t="shared" si="44"/>
        <v>131</v>
      </c>
      <c r="H353" s="48">
        <v>131</v>
      </c>
      <c r="I353" s="495">
        <f t="shared" si="39"/>
        <v>1</v>
      </c>
      <c r="J353" s="48">
        <v>20</v>
      </c>
      <c r="K353" s="341">
        <f>H353-J353</f>
        <v>111</v>
      </c>
      <c r="L353" s="342">
        <v>0</v>
      </c>
    </row>
    <row r="354" spans="1:12" s="60" customFormat="1" ht="15.75" customHeight="1">
      <c r="A354" s="416"/>
      <c r="B354" s="53" t="s">
        <v>250</v>
      </c>
      <c r="C354" s="48" t="s">
        <v>384</v>
      </c>
      <c r="D354" s="48">
        <v>36710</v>
      </c>
      <c r="E354" s="48">
        <v>8537</v>
      </c>
      <c r="F354" s="48"/>
      <c r="G354" s="48">
        <f t="shared" si="44"/>
        <v>45247</v>
      </c>
      <c r="H354" s="48">
        <v>45247</v>
      </c>
      <c r="I354" s="495">
        <f t="shared" si="39"/>
        <v>1</v>
      </c>
      <c r="J354" s="48">
        <v>29036</v>
      </c>
      <c r="K354" s="341">
        <f>H354-J354</f>
        <v>16211</v>
      </c>
      <c r="L354" s="342">
        <v>0</v>
      </c>
    </row>
    <row r="355" spans="1:12" s="60" customFormat="1" ht="24.75" customHeight="1">
      <c r="A355" s="516" t="s">
        <v>360</v>
      </c>
      <c r="B355" s="528"/>
      <c r="C355" s="518" t="s">
        <v>425</v>
      </c>
      <c r="D355" s="519">
        <f>D356+D357+D358+D359+D360+D361+D362+D363+D364+D365+D366</f>
        <v>200502</v>
      </c>
      <c r="E355" s="519">
        <f>E356+E357+E358+E359+E360+E361+E362+E363+E364+E365+E366</f>
        <v>9378</v>
      </c>
      <c r="F355" s="519">
        <f>F356+F357+F358+F359+F360+F361+F362+F363+F364+F365+F366</f>
        <v>7462</v>
      </c>
      <c r="G355" s="519">
        <f>SUM(G356:G366)</f>
        <v>202418</v>
      </c>
      <c r="H355" s="519">
        <f>SUM(H356:H366)</f>
        <v>202418</v>
      </c>
      <c r="I355" s="520">
        <f t="shared" si="39"/>
        <v>1</v>
      </c>
      <c r="J355" s="519">
        <f>J356+J357+J358+J359+J360+J361+J362+J363+J364+J365+J366</f>
        <v>3000</v>
      </c>
      <c r="K355" s="521">
        <f>K356+K357+K358+K359+K360+K361+K362+K363+K364+K365+K366</f>
        <v>199418</v>
      </c>
      <c r="L355" s="522">
        <f>L356+L357+L358+L359+L360+L361+L362+L363+L364+L365+L366</f>
        <v>0</v>
      </c>
    </row>
    <row r="356" spans="1:12" s="60" customFormat="1" ht="13.5" customHeight="1">
      <c r="A356" s="421"/>
      <c r="B356" s="53" t="s">
        <v>240</v>
      </c>
      <c r="C356" s="47" t="s">
        <v>30</v>
      </c>
      <c r="D356" s="48">
        <v>122775</v>
      </c>
      <c r="E356" s="48">
        <v>0</v>
      </c>
      <c r="F356" s="48">
        <v>3662</v>
      </c>
      <c r="G356" s="48">
        <f aca="true" t="shared" si="45" ref="G356:G366">D356+E356-F356</f>
        <v>119113</v>
      </c>
      <c r="H356" s="48">
        <v>119113</v>
      </c>
      <c r="I356" s="495">
        <f t="shared" si="39"/>
        <v>1</v>
      </c>
      <c r="J356" s="48">
        <v>0</v>
      </c>
      <c r="K356" s="341">
        <f>H356-J356</f>
        <v>119113</v>
      </c>
      <c r="L356" s="342">
        <v>0</v>
      </c>
    </row>
    <row r="357" spans="1:12" s="60" customFormat="1" ht="13.5" customHeight="1">
      <c r="A357" s="421"/>
      <c r="B357" s="51" t="s">
        <v>244</v>
      </c>
      <c r="C357" s="47" t="s">
        <v>245</v>
      </c>
      <c r="D357" s="48">
        <v>13837</v>
      </c>
      <c r="E357" s="48">
        <v>0</v>
      </c>
      <c r="F357" s="48">
        <v>0</v>
      </c>
      <c r="G357" s="48">
        <f t="shared" si="45"/>
        <v>13837</v>
      </c>
      <c r="H357" s="48">
        <v>13837</v>
      </c>
      <c r="I357" s="495">
        <f aca="true" t="shared" si="46" ref="I357:I420">H357/G357</f>
        <v>1</v>
      </c>
      <c r="J357" s="48">
        <v>0</v>
      </c>
      <c r="K357" s="341">
        <f aca="true" t="shared" si="47" ref="K357:K366">H357-J357</f>
        <v>13837</v>
      </c>
      <c r="L357" s="342">
        <v>0</v>
      </c>
    </row>
    <row r="358" spans="1:12" s="60" customFormat="1" ht="13.5" customHeight="1">
      <c r="A358" s="421"/>
      <c r="B358" s="422" t="s">
        <v>299</v>
      </c>
      <c r="C358" s="47" t="s">
        <v>274</v>
      </c>
      <c r="D358" s="48">
        <v>23462</v>
      </c>
      <c r="E358" s="48">
        <v>0</v>
      </c>
      <c r="F358" s="48">
        <v>616</v>
      </c>
      <c r="G358" s="48">
        <f t="shared" si="45"/>
        <v>22846</v>
      </c>
      <c r="H358" s="48">
        <v>22846</v>
      </c>
      <c r="I358" s="495">
        <f t="shared" si="46"/>
        <v>1</v>
      </c>
      <c r="J358" s="48">
        <v>0</v>
      </c>
      <c r="K358" s="341">
        <f t="shared" si="47"/>
        <v>22846</v>
      </c>
      <c r="L358" s="342">
        <v>0</v>
      </c>
    </row>
    <row r="359" spans="1:12" s="60" customFormat="1" ht="12.75" customHeight="1">
      <c r="A359" s="421"/>
      <c r="B359" s="422" t="s">
        <v>248</v>
      </c>
      <c r="C359" s="47" t="s">
        <v>249</v>
      </c>
      <c r="D359" s="48">
        <v>4057</v>
      </c>
      <c r="E359" s="48">
        <v>554</v>
      </c>
      <c r="F359" s="48">
        <v>0</v>
      </c>
      <c r="G359" s="48">
        <f t="shared" si="45"/>
        <v>4611</v>
      </c>
      <c r="H359" s="48">
        <v>4611</v>
      </c>
      <c r="I359" s="495">
        <f t="shared" si="46"/>
        <v>1</v>
      </c>
      <c r="J359" s="48">
        <v>0</v>
      </c>
      <c r="K359" s="341">
        <f t="shared" si="47"/>
        <v>4611</v>
      </c>
      <c r="L359" s="342">
        <v>0</v>
      </c>
    </row>
    <row r="360" spans="1:12" s="60" customFormat="1" ht="12.75" customHeight="1">
      <c r="A360" s="421"/>
      <c r="B360" s="53" t="s">
        <v>123</v>
      </c>
      <c r="C360" s="48" t="s">
        <v>134</v>
      </c>
      <c r="D360" s="48">
        <v>0</v>
      </c>
      <c r="E360" s="48">
        <v>120</v>
      </c>
      <c r="F360" s="48">
        <v>0</v>
      </c>
      <c r="G360" s="48">
        <f t="shared" si="45"/>
        <v>120</v>
      </c>
      <c r="H360" s="48">
        <v>120</v>
      </c>
      <c r="I360" s="495">
        <f t="shared" si="46"/>
        <v>1</v>
      </c>
      <c r="J360" s="48">
        <v>0</v>
      </c>
      <c r="K360" s="341">
        <f t="shared" si="47"/>
        <v>120</v>
      </c>
      <c r="L360" s="342">
        <v>0</v>
      </c>
    </row>
    <row r="361" spans="1:12" s="60" customFormat="1" ht="14.25" customHeight="1">
      <c r="A361" s="421"/>
      <c r="B361" s="53" t="s">
        <v>250</v>
      </c>
      <c r="C361" s="48" t="s">
        <v>384</v>
      </c>
      <c r="D361" s="48">
        <v>9010</v>
      </c>
      <c r="E361" s="48">
        <v>6908</v>
      </c>
      <c r="F361" s="48">
        <v>0</v>
      </c>
      <c r="G361" s="48">
        <f t="shared" si="45"/>
        <v>15918</v>
      </c>
      <c r="H361" s="48">
        <v>15918</v>
      </c>
      <c r="I361" s="495">
        <f t="shared" si="46"/>
        <v>1</v>
      </c>
      <c r="J361" s="48">
        <v>0</v>
      </c>
      <c r="K361" s="341">
        <f t="shared" si="47"/>
        <v>15918</v>
      </c>
      <c r="L361" s="342">
        <v>0</v>
      </c>
    </row>
    <row r="362" spans="1:12" s="60" customFormat="1" ht="15" customHeight="1">
      <c r="A362" s="421"/>
      <c r="B362" s="53" t="s">
        <v>252</v>
      </c>
      <c r="C362" s="48" t="s">
        <v>349</v>
      </c>
      <c r="D362" s="48">
        <v>8760</v>
      </c>
      <c r="E362" s="48">
        <v>0</v>
      </c>
      <c r="F362" s="48">
        <v>397</v>
      </c>
      <c r="G362" s="48">
        <f t="shared" si="45"/>
        <v>8363</v>
      </c>
      <c r="H362" s="48">
        <v>8363</v>
      </c>
      <c r="I362" s="495">
        <f t="shared" si="46"/>
        <v>1</v>
      </c>
      <c r="J362" s="48">
        <v>0</v>
      </c>
      <c r="K362" s="341">
        <f t="shared" si="47"/>
        <v>8363</v>
      </c>
      <c r="L362" s="342">
        <v>0</v>
      </c>
    </row>
    <row r="363" spans="1:12" s="60" customFormat="1" ht="15" customHeight="1">
      <c r="A363" s="421"/>
      <c r="B363" s="53" t="s">
        <v>256</v>
      </c>
      <c r="C363" s="48" t="s">
        <v>351</v>
      </c>
      <c r="D363" s="48">
        <v>10432</v>
      </c>
      <c r="E363" s="48">
        <v>0</v>
      </c>
      <c r="F363" s="48">
        <v>2742</v>
      </c>
      <c r="G363" s="48">
        <f t="shared" si="45"/>
        <v>7690</v>
      </c>
      <c r="H363" s="48">
        <v>7690</v>
      </c>
      <c r="I363" s="495">
        <f t="shared" si="46"/>
        <v>1</v>
      </c>
      <c r="J363" s="48">
        <v>3000</v>
      </c>
      <c r="K363" s="341">
        <f t="shared" si="47"/>
        <v>4690</v>
      </c>
      <c r="L363" s="342">
        <v>0</v>
      </c>
    </row>
    <row r="364" spans="1:12" s="60" customFormat="1" ht="14.25" customHeight="1">
      <c r="A364" s="421"/>
      <c r="B364" s="53" t="s">
        <v>135</v>
      </c>
      <c r="C364" s="48" t="s">
        <v>136</v>
      </c>
      <c r="D364" s="48">
        <v>549</v>
      </c>
      <c r="E364" s="48">
        <v>0</v>
      </c>
      <c r="F364" s="48">
        <v>45</v>
      </c>
      <c r="G364" s="48">
        <f t="shared" si="45"/>
        <v>504</v>
      </c>
      <c r="H364" s="48">
        <v>504</v>
      </c>
      <c r="I364" s="495">
        <f t="shared" si="46"/>
        <v>1</v>
      </c>
      <c r="J364" s="48">
        <v>0</v>
      </c>
      <c r="K364" s="341">
        <f t="shared" si="47"/>
        <v>504</v>
      </c>
      <c r="L364" s="342">
        <v>0</v>
      </c>
    </row>
    <row r="365" spans="1:12" s="60" customFormat="1" ht="13.5" customHeight="1">
      <c r="A365" s="421"/>
      <c r="B365" s="53" t="s">
        <v>258</v>
      </c>
      <c r="C365" s="48" t="s">
        <v>259</v>
      </c>
      <c r="D365" s="48">
        <v>1200</v>
      </c>
      <c r="E365" s="48">
        <v>0</v>
      </c>
      <c r="F365" s="48">
        <v>0</v>
      </c>
      <c r="G365" s="48">
        <f t="shared" si="45"/>
        <v>1200</v>
      </c>
      <c r="H365" s="48">
        <v>1200</v>
      </c>
      <c r="I365" s="495">
        <f t="shared" si="46"/>
        <v>1</v>
      </c>
      <c r="J365" s="48">
        <v>0</v>
      </c>
      <c r="K365" s="341">
        <f t="shared" si="47"/>
        <v>1200</v>
      </c>
      <c r="L365" s="342">
        <v>0</v>
      </c>
    </row>
    <row r="366" spans="1:12" s="60" customFormat="1" ht="14.25" customHeight="1">
      <c r="A366" s="421"/>
      <c r="B366" s="53" t="s">
        <v>262</v>
      </c>
      <c r="C366" s="48" t="s">
        <v>263</v>
      </c>
      <c r="D366" s="48">
        <v>6420</v>
      </c>
      <c r="E366" s="48">
        <v>1796</v>
      </c>
      <c r="F366" s="48">
        <v>0</v>
      </c>
      <c r="G366" s="48">
        <f t="shared" si="45"/>
        <v>8216</v>
      </c>
      <c r="H366" s="48">
        <v>8216</v>
      </c>
      <c r="I366" s="495">
        <f t="shared" si="46"/>
        <v>1</v>
      </c>
      <c r="J366" s="48">
        <v>0</v>
      </c>
      <c r="K366" s="341">
        <f t="shared" si="47"/>
        <v>8216</v>
      </c>
      <c r="L366" s="342">
        <v>0</v>
      </c>
    </row>
    <row r="367" spans="1:12" s="59" customFormat="1" ht="45.75" customHeight="1">
      <c r="A367" s="516" t="s">
        <v>479</v>
      </c>
      <c r="B367" s="528"/>
      <c r="C367" s="518" t="s">
        <v>480</v>
      </c>
      <c r="D367" s="519">
        <f>SUM(D368:D377)</f>
        <v>148850</v>
      </c>
      <c r="E367" s="519">
        <f>SUM(E368:E377)</f>
        <v>13490</v>
      </c>
      <c r="F367" s="519">
        <f>SUM(F368:F377)</f>
        <v>12290</v>
      </c>
      <c r="G367" s="519">
        <f>SUM(G368:G377)</f>
        <v>150050</v>
      </c>
      <c r="H367" s="519">
        <f>SUM(H368:H377)</f>
        <v>150050</v>
      </c>
      <c r="I367" s="520">
        <f t="shared" si="46"/>
        <v>1</v>
      </c>
      <c r="J367" s="519">
        <f>SUM(J368:J376)</f>
        <v>0</v>
      </c>
      <c r="K367" s="519">
        <f>SUM(K368:K377)</f>
        <v>150050</v>
      </c>
      <c r="L367" s="523">
        <f>SUM(L368:L376)</f>
        <v>0</v>
      </c>
    </row>
    <row r="368" spans="1:12" s="59" customFormat="1" ht="15" customHeight="1">
      <c r="A368" s="416"/>
      <c r="B368" s="53" t="s">
        <v>240</v>
      </c>
      <c r="C368" s="47" t="s">
        <v>30</v>
      </c>
      <c r="D368" s="48">
        <v>39931</v>
      </c>
      <c r="E368" s="48">
        <v>0</v>
      </c>
      <c r="F368" s="48">
        <v>0</v>
      </c>
      <c r="G368" s="48">
        <f aca="true" t="shared" si="48" ref="G368:G377">D368+E368-F368</f>
        <v>39931</v>
      </c>
      <c r="H368" s="48">
        <v>39931</v>
      </c>
      <c r="I368" s="495">
        <f t="shared" si="46"/>
        <v>1</v>
      </c>
      <c r="J368" s="48">
        <v>0</v>
      </c>
      <c r="K368" s="48">
        <f>H368</f>
        <v>39931</v>
      </c>
      <c r="L368" s="426">
        <v>0</v>
      </c>
    </row>
    <row r="369" spans="1:12" s="59" customFormat="1" ht="15.75" customHeight="1">
      <c r="A369" s="416"/>
      <c r="B369" s="53" t="s">
        <v>273</v>
      </c>
      <c r="C369" s="47" t="s">
        <v>274</v>
      </c>
      <c r="D369" s="48">
        <v>7274</v>
      </c>
      <c r="E369" s="48">
        <v>0</v>
      </c>
      <c r="F369" s="48">
        <v>0</v>
      </c>
      <c r="G369" s="48">
        <f t="shared" si="48"/>
        <v>7274</v>
      </c>
      <c r="H369" s="48">
        <v>7274</v>
      </c>
      <c r="I369" s="495">
        <f t="shared" si="46"/>
        <v>1</v>
      </c>
      <c r="J369" s="48">
        <v>0</v>
      </c>
      <c r="K369" s="48">
        <f aca="true" t="shared" si="49" ref="K369:K377">H369</f>
        <v>7274</v>
      </c>
      <c r="L369" s="426">
        <v>0</v>
      </c>
    </row>
    <row r="370" spans="1:12" s="59" customFormat="1" ht="15.75" customHeight="1">
      <c r="A370" s="416"/>
      <c r="B370" s="53" t="s">
        <v>248</v>
      </c>
      <c r="C370" s="47" t="s">
        <v>249</v>
      </c>
      <c r="D370" s="48">
        <v>1152</v>
      </c>
      <c r="E370" s="48">
        <v>0</v>
      </c>
      <c r="F370" s="48">
        <v>0</v>
      </c>
      <c r="G370" s="48">
        <f t="shared" si="48"/>
        <v>1152</v>
      </c>
      <c r="H370" s="48">
        <v>1152</v>
      </c>
      <c r="I370" s="495">
        <f t="shared" si="46"/>
        <v>1</v>
      </c>
      <c r="J370" s="48">
        <v>0</v>
      </c>
      <c r="K370" s="48">
        <f t="shared" si="49"/>
        <v>1152</v>
      </c>
      <c r="L370" s="426">
        <v>0</v>
      </c>
    </row>
    <row r="371" spans="1:12" s="60" customFormat="1" ht="16.5" customHeight="1">
      <c r="A371" s="421"/>
      <c r="B371" s="53" t="s">
        <v>250</v>
      </c>
      <c r="C371" s="48" t="s">
        <v>251</v>
      </c>
      <c r="D371" s="48">
        <v>24583</v>
      </c>
      <c r="E371" s="48">
        <v>13490</v>
      </c>
      <c r="F371" s="48">
        <v>0</v>
      </c>
      <c r="G371" s="48">
        <f t="shared" si="48"/>
        <v>38073</v>
      </c>
      <c r="H371" s="48">
        <v>38073</v>
      </c>
      <c r="I371" s="495">
        <f t="shared" si="46"/>
        <v>1</v>
      </c>
      <c r="J371" s="48">
        <v>0</v>
      </c>
      <c r="K371" s="48">
        <f t="shared" si="49"/>
        <v>38073</v>
      </c>
      <c r="L371" s="426">
        <v>0</v>
      </c>
    </row>
    <row r="372" spans="1:12" s="60" customFormat="1" ht="15.75" customHeight="1">
      <c r="A372" s="421"/>
      <c r="B372" s="53" t="s">
        <v>422</v>
      </c>
      <c r="C372" s="48" t="s">
        <v>160</v>
      </c>
      <c r="D372" s="48">
        <v>300</v>
      </c>
      <c r="E372" s="48">
        <v>0</v>
      </c>
      <c r="F372" s="48">
        <v>0</v>
      </c>
      <c r="G372" s="48">
        <f t="shared" si="48"/>
        <v>300</v>
      </c>
      <c r="H372" s="48">
        <v>300</v>
      </c>
      <c r="I372" s="495">
        <f t="shared" si="46"/>
        <v>1</v>
      </c>
      <c r="J372" s="48">
        <v>0</v>
      </c>
      <c r="K372" s="48">
        <f t="shared" si="49"/>
        <v>300</v>
      </c>
      <c r="L372" s="426">
        <v>0</v>
      </c>
    </row>
    <row r="373" spans="1:12" s="60" customFormat="1" ht="15" customHeight="1">
      <c r="A373" s="421"/>
      <c r="B373" s="53" t="s">
        <v>252</v>
      </c>
      <c r="C373" s="48" t="s">
        <v>349</v>
      </c>
      <c r="D373" s="48">
        <v>15620</v>
      </c>
      <c r="E373" s="48">
        <v>0</v>
      </c>
      <c r="F373" s="48">
        <v>8934</v>
      </c>
      <c r="G373" s="48">
        <f t="shared" si="48"/>
        <v>6686</v>
      </c>
      <c r="H373" s="48">
        <v>6686</v>
      </c>
      <c r="I373" s="495">
        <f t="shared" si="46"/>
        <v>1</v>
      </c>
      <c r="J373" s="48">
        <v>0</v>
      </c>
      <c r="K373" s="48">
        <f t="shared" si="49"/>
        <v>6686</v>
      </c>
      <c r="L373" s="426">
        <v>0</v>
      </c>
    </row>
    <row r="374" spans="1:12" s="60" customFormat="1" ht="13.5" customHeight="1">
      <c r="A374" s="421"/>
      <c r="B374" s="53" t="s">
        <v>256</v>
      </c>
      <c r="C374" s="48" t="s">
        <v>351</v>
      </c>
      <c r="D374" s="48">
        <v>12080</v>
      </c>
      <c r="E374" s="48">
        <v>0</v>
      </c>
      <c r="F374" s="48">
        <v>1952</v>
      </c>
      <c r="G374" s="48">
        <f t="shared" si="48"/>
        <v>10128</v>
      </c>
      <c r="H374" s="48">
        <v>10128</v>
      </c>
      <c r="I374" s="495">
        <f t="shared" si="46"/>
        <v>1</v>
      </c>
      <c r="J374" s="48">
        <v>0</v>
      </c>
      <c r="K374" s="48">
        <f t="shared" si="49"/>
        <v>10128</v>
      </c>
      <c r="L374" s="426">
        <v>0</v>
      </c>
    </row>
    <row r="375" spans="1:12" s="60" customFormat="1" ht="14.25" customHeight="1">
      <c r="A375" s="421"/>
      <c r="B375" s="53" t="s">
        <v>135</v>
      </c>
      <c r="C375" s="48" t="s">
        <v>136</v>
      </c>
      <c r="D375" s="48">
        <v>1764</v>
      </c>
      <c r="E375" s="48">
        <v>0</v>
      </c>
      <c r="F375" s="48">
        <v>1404</v>
      </c>
      <c r="G375" s="48">
        <f t="shared" si="48"/>
        <v>360</v>
      </c>
      <c r="H375" s="48">
        <v>360</v>
      </c>
      <c r="I375" s="495">
        <f t="shared" si="46"/>
        <v>1</v>
      </c>
      <c r="J375" s="48">
        <v>0</v>
      </c>
      <c r="K375" s="48">
        <f t="shared" si="49"/>
        <v>360</v>
      </c>
      <c r="L375" s="426">
        <v>0</v>
      </c>
    </row>
    <row r="376" spans="1:12" s="60" customFormat="1" ht="15.75" customHeight="1">
      <c r="A376" s="421"/>
      <c r="B376" s="53" t="s">
        <v>262</v>
      </c>
      <c r="C376" s="48" t="s">
        <v>263</v>
      </c>
      <c r="D376" s="48">
        <v>1146</v>
      </c>
      <c r="E376" s="48">
        <v>0</v>
      </c>
      <c r="F376" s="48">
        <v>0</v>
      </c>
      <c r="G376" s="48">
        <f t="shared" si="48"/>
        <v>1146</v>
      </c>
      <c r="H376" s="48">
        <v>1146</v>
      </c>
      <c r="I376" s="495">
        <f t="shared" si="46"/>
        <v>1</v>
      </c>
      <c r="J376" s="48">
        <v>0</v>
      </c>
      <c r="K376" s="48">
        <f t="shared" si="49"/>
        <v>1146</v>
      </c>
      <c r="L376" s="426">
        <v>0</v>
      </c>
    </row>
    <row r="377" spans="1:12" s="60" customFormat="1" ht="16.5" customHeight="1">
      <c r="A377" s="421"/>
      <c r="B377" s="53" t="s">
        <v>282</v>
      </c>
      <c r="C377" s="48" t="s">
        <v>187</v>
      </c>
      <c r="D377" s="48">
        <v>45000</v>
      </c>
      <c r="E377" s="48">
        <v>0</v>
      </c>
      <c r="F377" s="48">
        <v>0</v>
      </c>
      <c r="G377" s="48">
        <f t="shared" si="48"/>
        <v>45000</v>
      </c>
      <c r="H377" s="48">
        <v>45000</v>
      </c>
      <c r="I377" s="495">
        <f t="shared" si="46"/>
        <v>1</v>
      </c>
      <c r="J377" s="48">
        <v>0</v>
      </c>
      <c r="K377" s="48">
        <f t="shared" si="49"/>
        <v>45000</v>
      </c>
      <c r="L377" s="426"/>
    </row>
    <row r="378" spans="1:12" s="60" customFormat="1" ht="21.75" customHeight="1">
      <c r="A378" s="516" t="s">
        <v>497</v>
      </c>
      <c r="B378" s="530"/>
      <c r="C378" s="518" t="s">
        <v>498</v>
      </c>
      <c r="D378" s="519">
        <f>D379</f>
        <v>1300</v>
      </c>
      <c r="E378" s="519">
        <f>E379</f>
        <v>0</v>
      </c>
      <c r="F378" s="519">
        <f>F379</f>
        <v>0</v>
      </c>
      <c r="G378" s="519">
        <f>G379</f>
        <v>1300</v>
      </c>
      <c r="H378" s="519">
        <f>H379</f>
        <v>1300</v>
      </c>
      <c r="I378" s="520">
        <f t="shared" si="46"/>
        <v>1</v>
      </c>
      <c r="J378" s="519">
        <f>J379</f>
        <v>0</v>
      </c>
      <c r="K378" s="521">
        <f>K379</f>
        <v>1300</v>
      </c>
      <c r="L378" s="522">
        <f>L379</f>
        <v>0</v>
      </c>
    </row>
    <row r="379" spans="1:12" s="96" customFormat="1" ht="16.5" customHeight="1">
      <c r="A379" s="421"/>
      <c r="B379" s="442" t="s">
        <v>144</v>
      </c>
      <c r="C379" s="47" t="s">
        <v>589</v>
      </c>
      <c r="D379" s="48">
        <v>1300</v>
      </c>
      <c r="E379" s="48">
        <v>0</v>
      </c>
      <c r="F379" s="48"/>
      <c r="G379" s="48">
        <f>D379+E379-F379</f>
        <v>1300</v>
      </c>
      <c r="H379" s="48">
        <v>1300</v>
      </c>
      <c r="I379" s="495">
        <f t="shared" si="46"/>
        <v>1</v>
      </c>
      <c r="J379" s="48">
        <v>0</v>
      </c>
      <c r="K379" s="341">
        <f>H379</f>
        <v>1300</v>
      </c>
      <c r="L379" s="342">
        <v>0</v>
      </c>
    </row>
    <row r="380" spans="1:12" s="60" customFormat="1" ht="19.5" customHeight="1">
      <c r="A380" s="516" t="s">
        <v>362</v>
      </c>
      <c r="B380" s="530"/>
      <c r="C380" s="518" t="s">
        <v>315</v>
      </c>
      <c r="D380" s="519">
        <f>D381+D382+D383+D384</f>
        <v>63972</v>
      </c>
      <c r="E380" s="519">
        <f>E381+E382+E383+E384</f>
        <v>2126</v>
      </c>
      <c r="F380" s="519">
        <f>F381+F382+F383+F384</f>
        <v>626</v>
      </c>
      <c r="G380" s="519">
        <f>SUM(G381:G384)</f>
        <v>65472</v>
      </c>
      <c r="H380" s="519">
        <f>SUM(H381:H384)</f>
        <v>65472</v>
      </c>
      <c r="I380" s="520">
        <f t="shared" si="46"/>
        <v>1</v>
      </c>
      <c r="J380" s="519">
        <f>J382+J383+J384</f>
        <v>50000</v>
      </c>
      <c r="K380" s="519">
        <f>K381+K382+K384</f>
        <v>15472</v>
      </c>
      <c r="L380" s="523">
        <f>L382+L384</f>
        <v>0</v>
      </c>
    </row>
    <row r="381" spans="1:12" s="60" customFormat="1" ht="16.5" customHeight="1">
      <c r="A381" s="441"/>
      <c r="B381" s="443" t="s">
        <v>123</v>
      </c>
      <c r="C381" s="108" t="s">
        <v>134</v>
      </c>
      <c r="D381" s="429">
        <v>5220</v>
      </c>
      <c r="E381" s="429">
        <v>1500</v>
      </c>
      <c r="F381" s="429"/>
      <c r="G381" s="429">
        <f>D381+E381-F381</f>
        <v>6720</v>
      </c>
      <c r="H381" s="429">
        <v>6720</v>
      </c>
      <c r="I381" s="495">
        <f t="shared" si="46"/>
        <v>1</v>
      </c>
      <c r="J381" s="429">
        <v>0</v>
      </c>
      <c r="K381" s="429">
        <f>H381</f>
        <v>6720</v>
      </c>
      <c r="L381" s="434"/>
    </row>
    <row r="382" spans="1:12" s="60" customFormat="1" ht="15.75" customHeight="1">
      <c r="A382" s="416"/>
      <c r="B382" s="442" t="s">
        <v>250</v>
      </c>
      <c r="C382" s="48" t="s">
        <v>251</v>
      </c>
      <c r="D382" s="48">
        <v>33283</v>
      </c>
      <c r="E382" s="48">
        <v>626</v>
      </c>
      <c r="F382" s="48"/>
      <c r="G382" s="48">
        <f>D382+E382-F382</f>
        <v>33909</v>
      </c>
      <c r="H382" s="48">
        <v>33909</v>
      </c>
      <c r="I382" s="495">
        <f t="shared" si="46"/>
        <v>1</v>
      </c>
      <c r="J382" s="48">
        <v>30626</v>
      </c>
      <c r="K382" s="48">
        <f>H382-J382</f>
        <v>3283</v>
      </c>
      <c r="L382" s="426">
        <v>0</v>
      </c>
    </row>
    <row r="383" spans="1:12" s="60" customFormat="1" ht="15.75" customHeight="1">
      <c r="A383" s="416"/>
      <c r="B383" s="442" t="s">
        <v>254</v>
      </c>
      <c r="C383" s="48" t="s">
        <v>350</v>
      </c>
      <c r="D383" s="48">
        <v>20000</v>
      </c>
      <c r="E383" s="48">
        <v>0</v>
      </c>
      <c r="F383" s="48">
        <v>626</v>
      </c>
      <c r="G383" s="48">
        <f>D383+E383-F383</f>
        <v>19374</v>
      </c>
      <c r="H383" s="48">
        <v>19374</v>
      </c>
      <c r="I383" s="495">
        <f t="shared" si="46"/>
        <v>1</v>
      </c>
      <c r="J383" s="48">
        <v>19374</v>
      </c>
      <c r="K383" s="48">
        <f>H383-J383</f>
        <v>0</v>
      </c>
      <c r="L383" s="426"/>
    </row>
    <row r="384" spans="1:12" s="60" customFormat="1" ht="16.5" customHeight="1">
      <c r="A384" s="421"/>
      <c r="B384" s="442" t="s">
        <v>262</v>
      </c>
      <c r="C384" s="47" t="s">
        <v>481</v>
      </c>
      <c r="D384" s="48">
        <v>5469</v>
      </c>
      <c r="E384" s="48"/>
      <c r="F384" s="48"/>
      <c r="G384" s="48">
        <f>D384+E384-F384</f>
        <v>5469</v>
      </c>
      <c r="H384" s="48">
        <v>5469</v>
      </c>
      <c r="I384" s="495">
        <f t="shared" si="46"/>
        <v>1</v>
      </c>
      <c r="J384" s="48"/>
      <c r="K384" s="48">
        <f>H384-J384</f>
        <v>5469</v>
      </c>
      <c r="L384" s="342">
        <v>0</v>
      </c>
    </row>
    <row r="385" spans="1:12" s="60" customFormat="1" ht="25.5" customHeight="1">
      <c r="A385" s="511" t="s">
        <v>415</v>
      </c>
      <c r="B385" s="512"/>
      <c r="C385" s="510" t="s">
        <v>361</v>
      </c>
      <c r="D385" s="503">
        <f>D386+D394+D408</f>
        <v>1323280</v>
      </c>
      <c r="E385" s="503">
        <f>E386+E394+E408</f>
        <v>16700</v>
      </c>
      <c r="F385" s="503">
        <f>F386+F394+F408</f>
        <v>53986</v>
      </c>
      <c r="G385" s="503">
        <f>G386+G394+G408</f>
        <v>1285994</v>
      </c>
      <c r="H385" s="503">
        <f>H386+H394+H408</f>
        <v>1285994</v>
      </c>
      <c r="I385" s="504">
        <f t="shared" si="46"/>
        <v>1</v>
      </c>
      <c r="J385" s="503">
        <f>J386+J394+J408</f>
        <v>0</v>
      </c>
      <c r="K385" s="503">
        <f>K386+K394+K408</f>
        <v>1285994</v>
      </c>
      <c r="L385" s="503">
        <f>L386+L394+L408</f>
        <v>0</v>
      </c>
    </row>
    <row r="386" spans="1:12" s="60" customFormat="1" ht="21.75" customHeight="1">
      <c r="A386" s="516" t="s">
        <v>426</v>
      </c>
      <c r="B386" s="530"/>
      <c r="C386" s="518" t="s">
        <v>74</v>
      </c>
      <c r="D386" s="519">
        <f>D387+D388+D389+D390+D391+D392+D393</f>
        <v>20951</v>
      </c>
      <c r="E386" s="519">
        <f>E387+E388+E389+E390+E391+E392+E393</f>
        <v>0</v>
      </c>
      <c r="F386" s="519">
        <f>F387+F388+F389+F390+F391+F392+F393</f>
        <v>0</v>
      </c>
      <c r="G386" s="519">
        <f>SUM(G387:G393)</f>
        <v>20951</v>
      </c>
      <c r="H386" s="519">
        <f>SUM(H387:H393)</f>
        <v>20951</v>
      </c>
      <c r="I386" s="520">
        <f t="shared" si="46"/>
        <v>1</v>
      </c>
      <c r="J386" s="519">
        <f>J387+J388+J389+J390+J392+J393</f>
        <v>0</v>
      </c>
      <c r="K386" s="519">
        <f>K387+K388+K389+K390+K391+K392+K393</f>
        <v>20951</v>
      </c>
      <c r="L386" s="523">
        <f>L387+L388+L389+L390+L392+L393</f>
        <v>0</v>
      </c>
    </row>
    <row r="387" spans="1:12" s="60" customFormat="1" ht="14.25" customHeight="1">
      <c r="A387" s="421"/>
      <c r="B387" s="442" t="s">
        <v>240</v>
      </c>
      <c r="C387" s="47" t="s">
        <v>30</v>
      </c>
      <c r="D387" s="48">
        <v>13603</v>
      </c>
      <c r="E387" s="48"/>
      <c r="F387" s="48">
        <v>0</v>
      </c>
      <c r="G387" s="48">
        <f aca="true" t="shared" si="50" ref="G387:G393">D387+E387-F387</f>
        <v>13603</v>
      </c>
      <c r="H387" s="48">
        <v>13603</v>
      </c>
      <c r="I387" s="495">
        <f t="shared" si="46"/>
        <v>1</v>
      </c>
      <c r="J387" s="48">
        <v>0</v>
      </c>
      <c r="K387" s="341">
        <f>H387</f>
        <v>13603</v>
      </c>
      <c r="L387" s="342">
        <v>0</v>
      </c>
    </row>
    <row r="388" spans="1:12" s="60" customFormat="1" ht="15.75" customHeight="1">
      <c r="A388" s="421"/>
      <c r="B388" s="442" t="s">
        <v>244</v>
      </c>
      <c r="C388" s="47" t="s">
        <v>245</v>
      </c>
      <c r="D388" s="48">
        <v>1275</v>
      </c>
      <c r="E388" s="48"/>
      <c r="F388" s="48">
        <v>0</v>
      </c>
      <c r="G388" s="48">
        <f t="shared" si="50"/>
        <v>1275</v>
      </c>
      <c r="H388" s="48">
        <v>1275</v>
      </c>
      <c r="I388" s="495">
        <f t="shared" si="46"/>
        <v>1</v>
      </c>
      <c r="J388" s="48">
        <v>0</v>
      </c>
      <c r="K388" s="341">
        <f aca="true" t="shared" si="51" ref="K388:K393">H388</f>
        <v>1275</v>
      </c>
      <c r="L388" s="342">
        <v>0</v>
      </c>
    </row>
    <row r="389" spans="1:12" s="60" customFormat="1" ht="16.5" customHeight="1">
      <c r="A389" s="421"/>
      <c r="B389" s="444" t="s">
        <v>273</v>
      </c>
      <c r="C389" s="47" t="s">
        <v>427</v>
      </c>
      <c r="D389" s="48">
        <v>2565</v>
      </c>
      <c r="E389" s="48"/>
      <c r="F389" s="48">
        <v>0</v>
      </c>
      <c r="G389" s="48">
        <f t="shared" si="50"/>
        <v>2565</v>
      </c>
      <c r="H389" s="48">
        <v>2565</v>
      </c>
      <c r="I389" s="495">
        <f t="shared" si="46"/>
        <v>1</v>
      </c>
      <c r="J389" s="48">
        <v>0</v>
      </c>
      <c r="K389" s="341">
        <f t="shared" si="51"/>
        <v>2565</v>
      </c>
      <c r="L389" s="342">
        <v>0</v>
      </c>
    </row>
    <row r="390" spans="1:12" s="60" customFormat="1" ht="15" customHeight="1">
      <c r="A390" s="421"/>
      <c r="B390" s="444" t="s">
        <v>248</v>
      </c>
      <c r="C390" s="47" t="s">
        <v>249</v>
      </c>
      <c r="D390" s="48">
        <v>365</v>
      </c>
      <c r="E390" s="48"/>
      <c r="F390" s="48">
        <v>0</v>
      </c>
      <c r="G390" s="48">
        <f t="shared" si="50"/>
        <v>365</v>
      </c>
      <c r="H390" s="48">
        <v>365</v>
      </c>
      <c r="I390" s="495">
        <f t="shared" si="46"/>
        <v>1</v>
      </c>
      <c r="J390" s="48">
        <v>0</v>
      </c>
      <c r="K390" s="341">
        <f t="shared" si="51"/>
        <v>365</v>
      </c>
      <c r="L390" s="342">
        <v>0</v>
      </c>
    </row>
    <row r="391" spans="1:12" s="60" customFormat="1" ht="15" customHeight="1">
      <c r="A391" s="421"/>
      <c r="B391" s="444" t="s">
        <v>250</v>
      </c>
      <c r="C391" s="47" t="s">
        <v>384</v>
      </c>
      <c r="D391" s="48">
        <v>2130</v>
      </c>
      <c r="E391" s="48">
        <v>0</v>
      </c>
      <c r="F391" s="48"/>
      <c r="G391" s="48">
        <f t="shared" si="50"/>
        <v>2130</v>
      </c>
      <c r="H391" s="48">
        <v>2130</v>
      </c>
      <c r="I391" s="495">
        <f t="shared" si="46"/>
        <v>1</v>
      </c>
      <c r="J391" s="48"/>
      <c r="K391" s="341">
        <f t="shared" si="51"/>
        <v>2130</v>
      </c>
      <c r="L391" s="342"/>
    </row>
    <row r="392" spans="1:12" s="60" customFormat="1" ht="15.75" customHeight="1">
      <c r="A392" s="421"/>
      <c r="B392" s="442" t="s">
        <v>256</v>
      </c>
      <c r="C392" s="47" t="s">
        <v>351</v>
      </c>
      <c r="D392" s="48">
        <v>561</v>
      </c>
      <c r="E392" s="48"/>
      <c r="F392" s="48">
        <v>0</v>
      </c>
      <c r="G392" s="48">
        <f t="shared" si="50"/>
        <v>561</v>
      </c>
      <c r="H392" s="48">
        <v>561</v>
      </c>
      <c r="I392" s="495">
        <f t="shared" si="46"/>
        <v>1</v>
      </c>
      <c r="J392" s="48">
        <v>0</v>
      </c>
      <c r="K392" s="341">
        <f t="shared" si="51"/>
        <v>561</v>
      </c>
      <c r="L392" s="342">
        <v>0</v>
      </c>
    </row>
    <row r="393" spans="1:12" s="60" customFormat="1" ht="18" customHeight="1">
      <c r="A393" s="421"/>
      <c r="B393" s="442" t="s">
        <v>262</v>
      </c>
      <c r="C393" s="47" t="s">
        <v>263</v>
      </c>
      <c r="D393" s="48">
        <v>452</v>
      </c>
      <c r="E393" s="48"/>
      <c r="F393" s="48">
        <v>0</v>
      </c>
      <c r="G393" s="48">
        <f t="shared" si="50"/>
        <v>452</v>
      </c>
      <c r="H393" s="48">
        <v>452</v>
      </c>
      <c r="I393" s="495">
        <f t="shared" si="46"/>
        <v>1</v>
      </c>
      <c r="J393" s="48">
        <v>0</v>
      </c>
      <c r="K393" s="341">
        <f t="shared" si="51"/>
        <v>452</v>
      </c>
      <c r="L393" s="342">
        <v>0</v>
      </c>
    </row>
    <row r="394" spans="1:12" s="60" customFormat="1" ht="18.75" customHeight="1">
      <c r="A394" s="516" t="s">
        <v>428</v>
      </c>
      <c r="B394" s="530"/>
      <c r="C394" s="518" t="s">
        <v>429</v>
      </c>
      <c r="D394" s="519">
        <f>SUM(D395:D407)</f>
        <v>975939</v>
      </c>
      <c r="E394" s="519">
        <f>SUM(E395:E407)</f>
        <v>16023</v>
      </c>
      <c r="F394" s="519">
        <f>SUM(F395:F407)</f>
        <v>16023</v>
      </c>
      <c r="G394" s="519">
        <f>SUM(G395:G407)</f>
        <v>975939</v>
      </c>
      <c r="H394" s="519">
        <f>SUM(H395:H407)</f>
        <v>975939</v>
      </c>
      <c r="I394" s="520">
        <f t="shared" si="46"/>
        <v>1</v>
      </c>
      <c r="J394" s="519">
        <f>SUM(J395:J407)</f>
        <v>0</v>
      </c>
      <c r="K394" s="519">
        <f>SUM(K395:K407)</f>
        <v>975939</v>
      </c>
      <c r="L394" s="523">
        <f>SUM(L395:L407)</f>
        <v>0</v>
      </c>
    </row>
    <row r="395" spans="1:12" s="60" customFormat="1" ht="15.75" customHeight="1">
      <c r="A395" s="416"/>
      <c r="B395" s="442" t="s">
        <v>225</v>
      </c>
      <c r="C395" s="47" t="s">
        <v>840</v>
      </c>
      <c r="D395" s="48">
        <v>250</v>
      </c>
      <c r="E395" s="48">
        <v>0</v>
      </c>
      <c r="F395" s="48">
        <v>41</v>
      </c>
      <c r="G395" s="48">
        <f aca="true" t="shared" si="52" ref="G395:G407">D395+E395-F395</f>
        <v>209</v>
      </c>
      <c r="H395" s="48">
        <v>209</v>
      </c>
      <c r="I395" s="495">
        <f t="shared" si="46"/>
        <v>1</v>
      </c>
      <c r="J395" s="163"/>
      <c r="K395" s="48">
        <f>H395-J395</f>
        <v>209</v>
      </c>
      <c r="L395" s="424"/>
    </row>
    <row r="396" spans="1:12" s="60" customFormat="1" ht="16.5" customHeight="1">
      <c r="A396" s="421"/>
      <c r="B396" s="442" t="s">
        <v>240</v>
      </c>
      <c r="C396" s="47" t="s">
        <v>30</v>
      </c>
      <c r="D396" s="48">
        <v>566083</v>
      </c>
      <c r="E396" s="48">
        <v>0</v>
      </c>
      <c r="F396" s="48">
        <v>0</v>
      </c>
      <c r="G396" s="48">
        <f t="shared" si="52"/>
        <v>566083</v>
      </c>
      <c r="H396" s="48">
        <v>566083</v>
      </c>
      <c r="I396" s="495">
        <f t="shared" si="46"/>
        <v>1</v>
      </c>
      <c r="J396" s="48">
        <v>0</v>
      </c>
      <c r="K396" s="48">
        <f aca="true" t="shared" si="53" ref="K396:K407">H396-J396</f>
        <v>566083</v>
      </c>
      <c r="L396" s="342">
        <v>0</v>
      </c>
    </row>
    <row r="397" spans="1:12" s="60" customFormat="1" ht="15.75" customHeight="1">
      <c r="A397" s="421"/>
      <c r="B397" s="442" t="s">
        <v>244</v>
      </c>
      <c r="C397" s="47" t="s">
        <v>245</v>
      </c>
      <c r="D397" s="48">
        <v>42907</v>
      </c>
      <c r="E397" s="48">
        <v>0</v>
      </c>
      <c r="F397" s="48">
        <v>0</v>
      </c>
      <c r="G397" s="48">
        <f t="shared" si="52"/>
        <v>42907</v>
      </c>
      <c r="H397" s="48">
        <v>42907</v>
      </c>
      <c r="I397" s="495">
        <f t="shared" si="46"/>
        <v>1</v>
      </c>
      <c r="J397" s="48">
        <v>0</v>
      </c>
      <c r="K397" s="48">
        <f t="shared" si="53"/>
        <v>42907</v>
      </c>
      <c r="L397" s="342">
        <v>0</v>
      </c>
    </row>
    <row r="398" spans="1:12" s="60" customFormat="1" ht="15.75" customHeight="1">
      <c r="A398" s="421"/>
      <c r="B398" s="444" t="s">
        <v>299</v>
      </c>
      <c r="C398" s="47" t="s">
        <v>313</v>
      </c>
      <c r="D398" s="48">
        <v>105116</v>
      </c>
      <c r="E398" s="48">
        <v>0</v>
      </c>
      <c r="F398" s="48">
        <v>1123</v>
      </c>
      <c r="G398" s="48">
        <f t="shared" si="52"/>
        <v>103993</v>
      </c>
      <c r="H398" s="48">
        <v>103993</v>
      </c>
      <c r="I398" s="495">
        <f t="shared" si="46"/>
        <v>1</v>
      </c>
      <c r="J398" s="48">
        <v>0</v>
      </c>
      <c r="K398" s="48">
        <f t="shared" si="53"/>
        <v>103993</v>
      </c>
      <c r="L398" s="342">
        <v>0</v>
      </c>
    </row>
    <row r="399" spans="1:12" s="60" customFormat="1" ht="15" customHeight="1">
      <c r="A399" s="421"/>
      <c r="B399" s="444" t="s">
        <v>248</v>
      </c>
      <c r="C399" s="47" t="s">
        <v>249</v>
      </c>
      <c r="D399" s="48">
        <v>17252</v>
      </c>
      <c r="E399" s="48">
        <v>0</v>
      </c>
      <c r="F399" s="48">
        <v>36</v>
      </c>
      <c r="G399" s="48">
        <f t="shared" si="52"/>
        <v>17216</v>
      </c>
      <c r="H399" s="48">
        <v>17216</v>
      </c>
      <c r="I399" s="495">
        <f t="shared" si="46"/>
        <v>1</v>
      </c>
      <c r="J399" s="48">
        <v>0</v>
      </c>
      <c r="K399" s="48">
        <f t="shared" si="53"/>
        <v>17216</v>
      </c>
      <c r="L399" s="342">
        <v>0</v>
      </c>
    </row>
    <row r="400" spans="1:12" s="60" customFormat="1" ht="14.25" customHeight="1">
      <c r="A400" s="421"/>
      <c r="B400" s="442" t="s">
        <v>123</v>
      </c>
      <c r="C400" s="47" t="s">
        <v>134</v>
      </c>
      <c r="D400" s="48">
        <v>21210</v>
      </c>
      <c r="E400" s="48">
        <v>4980</v>
      </c>
      <c r="F400" s="48">
        <v>0</v>
      </c>
      <c r="G400" s="48">
        <f t="shared" si="52"/>
        <v>26190</v>
      </c>
      <c r="H400" s="48">
        <v>26190</v>
      </c>
      <c r="I400" s="495">
        <f t="shared" si="46"/>
        <v>1</v>
      </c>
      <c r="J400" s="48">
        <v>0</v>
      </c>
      <c r="K400" s="48">
        <f t="shared" si="53"/>
        <v>26190</v>
      </c>
      <c r="L400" s="342">
        <v>0</v>
      </c>
    </row>
    <row r="401" spans="1:12" s="60" customFormat="1" ht="15" customHeight="1">
      <c r="A401" s="421"/>
      <c r="B401" s="442" t="s">
        <v>250</v>
      </c>
      <c r="C401" s="47" t="s">
        <v>808</v>
      </c>
      <c r="D401" s="48">
        <v>59201</v>
      </c>
      <c r="E401" s="48">
        <v>3104</v>
      </c>
      <c r="F401" s="48">
        <v>0</v>
      </c>
      <c r="G401" s="48">
        <f t="shared" si="52"/>
        <v>62305</v>
      </c>
      <c r="H401" s="48">
        <v>62305</v>
      </c>
      <c r="I401" s="495">
        <f t="shared" si="46"/>
        <v>1</v>
      </c>
      <c r="J401" s="48">
        <v>0</v>
      </c>
      <c r="K401" s="48">
        <f t="shared" si="53"/>
        <v>62305</v>
      </c>
      <c r="L401" s="342">
        <v>0</v>
      </c>
    </row>
    <row r="402" spans="1:12" s="60" customFormat="1" ht="14.25" customHeight="1">
      <c r="A402" s="421"/>
      <c r="B402" s="442" t="s">
        <v>252</v>
      </c>
      <c r="C402" s="47" t="s">
        <v>349</v>
      </c>
      <c r="D402" s="48">
        <v>35331</v>
      </c>
      <c r="E402" s="48">
        <v>0</v>
      </c>
      <c r="F402" s="48">
        <v>3645</v>
      </c>
      <c r="G402" s="48">
        <f t="shared" si="52"/>
        <v>31686</v>
      </c>
      <c r="H402" s="48">
        <v>31686</v>
      </c>
      <c r="I402" s="495">
        <f t="shared" si="46"/>
        <v>1</v>
      </c>
      <c r="J402" s="48">
        <v>0</v>
      </c>
      <c r="K402" s="48">
        <f t="shared" si="53"/>
        <v>31686</v>
      </c>
      <c r="L402" s="342">
        <v>0</v>
      </c>
    </row>
    <row r="403" spans="1:12" s="60" customFormat="1" ht="16.5" customHeight="1">
      <c r="A403" s="421"/>
      <c r="B403" s="442" t="s">
        <v>254</v>
      </c>
      <c r="C403" s="47" t="s">
        <v>350</v>
      </c>
      <c r="D403" s="48">
        <v>9500</v>
      </c>
      <c r="E403" s="48">
        <v>0</v>
      </c>
      <c r="F403" s="48">
        <v>0</v>
      </c>
      <c r="G403" s="48">
        <f t="shared" si="52"/>
        <v>9500</v>
      </c>
      <c r="H403" s="48">
        <v>9500</v>
      </c>
      <c r="I403" s="495">
        <f t="shared" si="46"/>
        <v>1</v>
      </c>
      <c r="J403" s="48">
        <v>0</v>
      </c>
      <c r="K403" s="48">
        <f t="shared" si="53"/>
        <v>9500</v>
      </c>
      <c r="L403" s="342">
        <v>0</v>
      </c>
    </row>
    <row r="404" spans="1:12" s="60" customFormat="1" ht="13.5" customHeight="1">
      <c r="A404" s="421"/>
      <c r="B404" s="442" t="s">
        <v>256</v>
      </c>
      <c r="C404" s="47" t="s">
        <v>351</v>
      </c>
      <c r="D404" s="48">
        <v>36426</v>
      </c>
      <c r="E404" s="48">
        <v>7939</v>
      </c>
      <c r="F404" s="48">
        <v>830</v>
      </c>
      <c r="G404" s="48">
        <f t="shared" si="52"/>
        <v>43535</v>
      </c>
      <c r="H404" s="48">
        <v>43535</v>
      </c>
      <c r="I404" s="495">
        <f t="shared" si="46"/>
        <v>1</v>
      </c>
      <c r="J404" s="48">
        <v>0</v>
      </c>
      <c r="K404" s="48">
        <f t="shared" si="53"/>
        <v>43535</v>
      </c>
      <c r="L404" s="342">
        <v>0</v>
      </c>
    </row>
    <row r="405" spans="1:12" s="60" customFormat="1" ht="15" customHeight="1">
      <c r="A405" s="421"/>
      <c r="B405" s="442" t="s">
        <v>258</v>
      </c>
      <c r="C405" s="47" t="s">
        <v>259</v>
      </c>
      <c r="D405" s="48">
        <v>971</v>
      </c>
      <c r="E405" s="48">
        <v>0</v>
      </c>
      <c r="F405" s="48">
        <v>89</v>
      </c>
      <c r="G405" s="48">
        <f t="shared" si="52"/>
        <v>882</v>
      </c>
      <c r="H405" s="48">
        <v>882</v>
      </c>
      <c r="I405" s="495">
        <f t="shared" si="46"/>
        <v>1</v>
      </c>
      <c r="J405" s="48">
        <v>0</v>
      </c>
      <c r="K405" s="48">
        <f t="shared" si="53"/>
        <v>882</v>
      </c>
      <c r="L405" s="342">
        <v>0</v>
      </c>
    </row>
    <row r="406" spans="1:12" s="60" customFormat="1" ht="16.5" customHeight="1">
      <c r="A406" s="421"/>
      <c r="B406" s="442" t="s">
        <v>262</v>
      </c>
      <c r="C406" s="47" t="s">
        <v>263</v>
      </c>
      <c r="D406" s="48">
        <v>23692</v>
      </c>
      <c r="E406" s="48">
        <v>0</v>
      </c>
      <c r="F406" s="48">
        <v>0</v>
      </c>
      <c r="G406" s="48">
        <f t="shared" si="52"/>
        <v>23692</v>
      </c>
      <c r="H406" s="48">
        <v>23692</v>
      </c>
      <c r="I406" s="495">
        <f t="shared" si="46"/>
        <v>1</v>
      </c>
      <c r="J406" s="48">
        <v>0</v>
      </c>
      <c r="K406" s="48">
        <f t="shared" si="53"/>
        <v>23692</v>
      </c>
      <c r="L406" s="342">
        <v>0</v>
      </c>
    </row>
    <row r="407" spans="1:12" s="60" customFormat="1" ht="18.75" customHeight="1">
      <c r="A407" s="421"/>
      <c r="B407" s="442" t="s">
        <v>282</v>
      </c>
      <c r="C407" s="47" t="s">
        <v>187</v>
      </c>
      <c r="D407" s="48">
        <v>58000</v>
      </c>
      <c r="E407" s="48">
        <v>0</v>
      </c>
      <c r="F407" s="48">
        <v>10259</v>
      </c>
      <c r="G407" s="48">
        <f t="shared" si="52"/>
        <v>47741</v>
      </c>
      <c r="H407" s="48">
        <v>47741</v>
      </c>
      <c r="I407" s="495">
        <f t="shared" si="46"/>
        <v>1</v>
      </c>
      <c r="J407" s="48">
        <v>0</v>
      </c>
      <c r="K407" s="48">
        <f t="shared" si="53"/>
        <v>47741</v>
      </c>
      <c r="L407" s="342">
        <v>0</v>
      </c>
    </row>
    <row r="408" spans="1:12" s="60" customFormat="1" ht="17.25" customHeight="1">
      <c r="A408" s="516" t="s">
        <v>90</v>
      </c>
      <c r="B408" s="530"/>
      <c r="C408" s="518" t="s">
        <v>315</v>
      </c>
      <c r="D408" s="519">
        <f>D409+D410+D411+D412+D413+D414+D415+D416+D417+D418+D419+D420+D421+D422</f>
        <v>326390</v>
      </c>
      <c r="E408" s="519">
        <f>E409+E410+E411+E412+E413+E414+E415+E416+E417+E418+E419+E420+E421+E422</f>
        <v>677</v>
      </c>
      <c r="F408" s="519">
        <f>F409+F410+F411+F412+F413+F414+F415+F416+F417+F418+F419+F420+F421+F422</f>
        <v>37963</v>
      </c>
      <c r="G408" s="519">
        <f>SUM(G409:G422)</f>
        <v>289104</v>
      </c>
      <c r="H408" s="519">
        <f>SUM(H409:H422)</f>
        <v>289104</v>
      </c>
      <c r="I408" s="520">
        <f t="shared" si="46"/>
        <v>1</v>
      </c>
      <c r="J408" s="519"/>
      <c r="K408" s="519">
        <f>SUM(K409:K422)</f>
        <v>289104</v>
      </c>
      <c r="L408" s="522"/>
    </row>
    <row r="409" spans="1:12" s="60" customFormat="1" ht="13.5" customHeight="1">
      <c r="A409" s="445"/>
      <c r="B409" s="443" t="s">
        <v>97</v>
      </c>
      <c r="C409" s="108" t="s">
        <v>419</v>
      </c>
      <c r="D409" s="429">
        <v>11745</v>
      </c>
      <c r="E409" s="429">
        <v>0</v>
      </c>
      <c r="F409" s="429">
        <v>6307</v>
      </c>
      <c r="G409" s="48">
        <f aca="true" t="shared" si="54" ref="G409:G422">D409+E409-F409</f>
        <v>5438</v>
      </c>
      <c r="H409" s="48">
        <v>5438</v>
      </c>
      <c r="I409" s="495">
        <f t="shared" si="46"/>
        <v>1</v>
      </c>
      <c r="J409" s="429"/>
      <c r="K409" s="48">
        <f>H409-J409</f>
        <v>5438</v>
      </c>
      <c r="L409" s="446"/>
    </row>
    <row r="410" spans="1:12" s="60" customFormat="1" ht="12.75" customHeight="1">
      <c r="A410" s="445"/>
      <c r="B410" s="443" t="s">
        <v>98</v>
      </c>
      <c r="C410" s="108" t="s">
        <v>419</v>
      </c>
      <c r="D410" s="429">
        <v>3915</v>
      </c>
      <c r="E410" s="429">
        <v>0</v>
      </c>
      <c r="F410" s="429">
        <v>2102</v>
      </c>
      <c r="G410" s="48">
        <f t="shared" si="54"/>
        <v>1813</v>
      </c>
      <c r="H410" s="48">
        <v>1813</v>
      </c>
      <c r="I410" s="495">
        <f t="shared" si="46"/>
        <v>1</v>
      </c>
      <c r="J410" s="429"/>
      <c r="K410" s="48">
        <f aca="true" t="shared" si="55" ref="K410:K422">H410-J410</f>
        <v>1813</v>
      </c>
      <c r="L410" s="446"/>
    </row>
    <row r="411" spans="1:12" s="60" customFormat="1" ht="13.5" customHeight="1">
      <c r="A411" s="445"/>
      <c r="B411" s="443" t="s">
        <v>91</v>
      </c>
      <c r="C411" s="108" t="s">
        <v>99</v>
      </c>
      <c r="D411" s="429">
        <v>18431</v>
      </c>
      <c r="E411" s="429">
        <v>0</v>
      </c>
      <c r="F411" s="429">
        <v>2632</v>
      </c>
      <c r="G411" s="48">
        <f t="shared" si="54"/>
        <v>15799</v>
      </c>
      <c r="H411" s="48">
        <v>15798</v>
      </c>
      <c r="I411" s="495">
        <f t="shared" si="46"/>
        <v>0.9999367048547376</v>
      </c>
      <c r="J411" s="429"/>
      <c r="K411" s="48">
        <f t="shared" si="55"/>
        <v>15798</v>
      </c>
      <c r="L411" s="446"/>
    </row>
    <row r="412" spans="1:12" s="60" customFormat="1" ht="14.25" customHeight="1">
      <c r="A412" s="445"/>
      <c r="B412" s="443" t="s">
        <v>92</v>
      </c>
      <c r="C412" s="108" t="s">
        <v>99</v>
      </c>
      <c r="D412" s="429">
        <v>6144</v>
      </c>
      <c r="E412" s="429">
        <v>0</v>
      </c>
      <c r="F412" s="429">
        <v>878</v>
      </c>
      <c r="G412" s="48">
        <f t="shared" si="54"/>
        <v>5266</v>
      </c>
      <c r="H412" s="48">
        <v>5266</v>
      </c>
      <c r="I412" s="495">
        <f t="shared" si="46"/>
        <v>1</v>
      </c>
      <c r="J412" s="429"/>
      <c r="K412" s="48">
        <f t="shared" si="55"/>
        <v>5266</v>
      </c>
      <c r="L412" s="446"/>
    </row>
    <row r="413" spans="1:12" s="60" customFormat="1" ht="15.75" customHeight="1">
      <c r="A413" s="445"/>
      <c r="B413" s="443" t="s">
        <v>93</v>
      </c>
      <c r="C413" s="47" t="s">
        <v>313</v>
      </c>
      <c r="D413" s="429">
        <v>8765</v>
      </c>
      <c r="E413" s="429">
        <v>0</v>
      </c>
      <c r="F413" s="429">
        <v>614</v>
      </c>
      <c r="G413" s="48">
        <f t="shared" si="54"/>
        <v>8151</v>
      </c>
      <c r="H413" s="48">
        <v>8151</v>
      </c>
      <c r="I413" s="495">
        <f t="shared" si="46"/>
        <v>1</v>
      </c>
      <c r="J413" s="429"/>
      <c r="K413" s="48">
        <f t="shared" si="55"/>
        <v>8151</v>
      </c>
      <c r="L413" s="446"/>
    </row>
    <row r="414" spans="1:12" s="60" customFormat="1" ht="14.25" customHeight="1">
      <c r="A414" s="445"/>
      <c r="B414" s="443" t="s">
        <v>94</v>
      </c>
      <c r="C414" s="47" t="s">
        <v>313</v>
      </c>
      <c r="D414" s="429">
        <v>2922</v>
      </c>
      <c r="E414" s="429">
        <v>0</v>
      </c>
      <c r="F414" s="429">
        <v>205</v>
      </c>
      <c r="G414" s="48">
        <f t="shared" si="54"/>
        <v>2717</v>
      </c>
      <c r="H414" s="48">
        <v>2717</v>
      </c>
      <c r="I414" s="495">
        <f t="shared" si="46"/>
        <v>1</v>
      </c>
      <c r="J414" s="429"/>
      <c r="K414" s="48">
        <f t="shared" si="55"/>
        <v>2717</v>
      </c>
      <c r="L414" s="446"/>
    </row>
    <row r="415" spans="1:12" s="60" customFormat="1" ht="15.75" customHeight="1">
      <c r="A415" s="445"/>
      <c r="B415" s="443" t="s">
        <v>95</v>
      </c>
      <c r="C415" s="108" t="s">
        <v>100</v>
      </c>
      <c r="D415" s="429">
        <v>1255</v>
      </c>
      <c r="E415" s="429">
        <v>0</v>
      </c>
      <c r="F415" s="429">
        <v>20</v>
      </c>
      <c r="G415" s="48">
        <f t="shared" si="54"/>
        <v>1235</v>
      </c>
      <c r="H415" s="48">
        <v>1235</v>
      </c>
      <c r="I415" s="495">
        <f t="shared" si="46"/>
        <v>1</v>
      </c>
      <c r="J415" s="429"/>
      <c r="K415" s="48">
        <f t="shared" si="55"/>
        <v>1235</v>
      </c>
      <c r="L415" s="446"/>
    </row>
    <row r="416" spans="1:12" s="60" customFormat="1" ht="12.75" customHeight="1">
      <c r="A416" s="445"/>
      <c r="B416" s="443" t="s">
        <v>96</v>
      </c>
      <c r="C416" s="108" t="s">
        <v>100</v>
      </c>
      <c r="D416" s="429">
        <v>418</v>
      </c>
      <c r="E416" s="429">
        <v>0</v>
      </c>
      <c r="F416" s="429">
        <v>7</v>
      </c>
      <c r="G416" s="48">
        <f t="shared" si="54"/>
        <v>411</v>
      </c>
      <c r="H416" s="48">
        <v>412</v>
      </c>
      <c r="I416" s="495">
        <f t="shared" si="46"/>
        <v>1.002433090024331</v>
      </c>
      <c r="J416" s="429"/>
      <c r="K416" s="48">
        <f t="shared" si="55"/>
        <v>412</v>
      </c>
      <c r="L416" s="446"/>
    </row>
    <row r="417" spans="1:12" s="60" customFormat="1" ht="14.25" customHeight="1">
      <c r="A417" s="445"/>
      <c r="B417" s="443" t="s">
        <v>470</v>
      </c>
      <c r="C417" s="108" t="s">
        <v>134</v>
      </c>
      <c r="D417" s="429">
        <v>46399</v>
      </c>
      <c r="E417" s="429">
        <v>507</v>
      </c>
      <c r="F417" s="429">
        <v>0</v>
      </c>
      <c r="G417" s="48">
        <f t="shared" si="54"/>
        <v>46906</v>
      </c>
      <c r="H417" s="48">
        <v>46906</v>
      </c>
      <c r="I417" s="495">
        <f t="shared" si="46"/>
        <v>1</v>
      </c>
      <c r="J417" s="429"/>
      <c r="K417" s="48">
        <f t="shared" si="55"/>
        <v>46906</v>
      </c>
      <c r="L417" s="446"/>
    </row>
    <row r="418" spans="1:12" s="60" customFormat="1" ht="12.75" customHeight="1">
      <c r="A418" s="445"/>
      <c r="B418" s="443" t="s">
        <v>471</v>
      </c>
      <c r="C418" s="108" t="s">
        <v>134</v>
      </c>
      <c r="D418" s="429">
        <v>15466</v>
      </c>
      <c r="E418" s="429">
        <v>170</v>
      </c>
      <c r="F418" s="429">
        <v>0</v>
      </c>
      <c r="G418" s="48">
        <f t="shared" si="54"/>
        <v>15636</v>
      </c>
      <c r="H418" s="48">
        <v>15635</v>
      </c>
      <c r="I418" s="495">
        <f t="shared" si="46"/>
        <v>0.9999360450243029</v>
      </c>
      <c r="J418" s="429"/>
      <c r="K418" s="48">
        <f t="shared" si="55"/>
        <v>15635</v>
      </c>
      <c r="L418" s="446"/>
    </row>
    <row r="419" spans="1:12" s="60" customFormat="1" ht="14.25" customHeight="1">
      <c r="A419" s="445"/>
      <c r="B419" s="443" t="s">
        <v>472</v>
      </c>
      <c r="C419" s="47" t="s">
        <v>384</v>
      </c>
      <c r="D419" s="429">
        <v>17547</v>
      </c>
      <c r="E419" s="429">
        <v>0</v>
      </c>
      <c r="F419" s="429">
        <v>1981</v>
      </c>
      <c r="G419" s="48">
        <f t="shared" si="54"/>
        <v>15566</v>
      </c>
      <c r="H419" s="48">
        <v>15567</v>
      </c>
      <c r="I419" s="495">
        <f t="shared" si="46"/>
        <v>1.000064242579982</v>
      </c>
      <c r="J419" s="429"/>
      <c r="K419" s="48">
        <f t="shared" si="55"/>
        <v>15567</v>
      </c>
      <c r="L419" s="446"/>
    </row>
    <row r="420" spans="1:12" s="60" customFormat="1" ht="15" customHeight="1">
      <c r="A420" s="445"/>
      <c r="B420" s="443" t="s">
        <v>475</v>
      </c>
      <c r="C420" s="47" t="s">
        <v>384</v>
      </c>
      <c r="D420" s="429">
        <v>5850</v>
      </c>
      <c r="E420" s="429">
        <v>0</v>
      </c>
      <c r="F420" s="429">
        <v>661</v>
      </c>
      <c r="G420" s="48">
        <f t="shared" si="54"/>
        <v>5189</v>
      </c>
      <c r="H420" s="48">
        <v>5189</v>
      </c>
      <c r="I420" s="495">
        <f t="shared" si="46"/>
        <v>1</v>
      </c>
      <c r="J420" s="429"/>
      <c r="K420" s="48">
        <f t="shared" si="55"/>
        <v>5189</v>
      </c>
      <c r="L420" s="446"/>
    </row>
    <row r="421" spans="1:12" s="60" customFormat="1" ht="13.5" customHeight="1">
      <c r="A421" s="445"/>
      <c r="B421" s="443" t="s">
        <v>473</v>
      </c>
      <c r="C421" s="108" t="s">
        <v>351</v>
      </c>
      <c r="D421" s="429">
        <v>140648</v>
      </c>
      <c r="E421" s="429">
        <v>0</v>
      </c>
      <c r="F421" s="429">
        <v>16915</v>
      </c>
      <c r="G421" s="48">
        <f t="shared" si="54"/>
        <v>123733</v>
      </c>
      <c r="H421" s="48">
        <v>123733</v>
      </c>
      <c r="I421" s="495">
        <f aca="true" t="shared" si="56" ref="I421:I484">H421/G421</f>
        <v>1</v>
      </c>
      <c r="J421" s="429"/>
      <c r="K421" s="48">
        <f t="shared" si="55"/>
        <v>123733</v>
      </c>
      <c r="L421" s="446"/>
    </row>
    <row r="422" spans="1:12" s="60" customFormat="1" ht="13.5" customHeight="1">
      <c r="A422" s="445"/>
      <c r="B422" s="443" t="s">
        <v>474</v>
      </c>
      <c r="C422" s="108" t="s">
        <v>351</v>
      </c>
      <c r="D422" s="429">
        <v>46885</v>
      </c>
      <c r="E422" s="429">
        <v>0</v>
      </c>
      <c r="F422" s="429">
        <v>5641</v>
      </c>
      <c r="G422" s="429">
        <f t="shared" si="54"/>
        <v>41244</v>
      </c>
      <c r="H422" s="429">
        <v>41244</v>
      </c>
      <c r="I422" s="495">
        <f t="shared" si="56"/>
        <v>1</v>
      </c>
      <c r="J422" s="429"/>
      <c r="K422" s="48">
        <f t="shared" si="55"/>
        <v>41244</v>
      </c>
      <c r="L422" s="446"/>
    </row>
    <row r="423" spans="1:12" s="59" customFormat="1" ht="23.25" customHeight="1">
      <c r="A423" s="511" t="s">
        <v>431</v>
      </c>
      <c r="B423" s="512"/>
      <c r="C423" s="510" t="s">
        <v>432</v>
      </c>
      <c r="D423" s="503">
        <f>D424+D441+D456+D493+D498+D473</f>
        <v>4494733</v>
      </c>
      <c r="E423" s="503">
        <f>E424+E441+E456+E493+E498+E473</f>
        <v>104018</v>
      </c>
      <c r="F423" s="503">
        <f>F424+F441+F456+F493+F498+F473</f>
        <v>165356</v>
      </c>
      <c r="G423" s="503">
        <f>G424+G441+G456+G493+G498+G473</f>
        <v>4433395</v>
      </c>
      <c r="H423" s="503">
        <f>H424+H441+H456+H493+H498+H473</f>
        <v>4433332</v>
      </c>
      <c r="I423" s="504">
        <f t="shared" si="56"/>
        <v>0.9999857896713467</v>
      </c>
      <c r="J423" s="503">
        <f>J424+J441+J456+J493+J498+J473</f>
        <v>0</v>
      </c>
      <c r="K423" s="503">
        <f>K424+K441+K456+K493+K498+K473</f>
        <v>4431832</v>
      </c>
      <c r="L423" s="505">
        <f>L424+L441+L456+L493+L498+L473</f>
        <v>1500</v>
      </c>
    </row>
    <row r="424" spans="1:12" s="60" customFormat="1" ht="22.5" customHeight="1">
      <c r="A424" s="516" t="s">
        <v>433</v>
      </c>
      <c r="B424" s="530"/>
      <c r="C424" s="518" t="s">
        <v>434</v>
      </c>
      <c r="D424" s="519">
        <f>SUM(D425:D440)</f>
        <v>1456783</v>
      </c>
      <c r="E424" s="519">
        <f>SUM(E425:E440)</f>
        <v>50348</v>
      </c>
      <c r="F424" s="519">
        <f>SUM(F425:F440)</f>
        <v>92808</v>
      </c>
      <c r="G424" s="519">
        <f>SUM(G425:G440)</f>
        <v>1414323</v>
      </c>
      <c r="H424" s="519">
        <f>SUM(H425:H440)</f>
        <v>1414323</v>
      </c>
      <c r="I424" s="520">
        <f t="shared" si="56"/>
        <v>1</v>
      </c>
      <c r="J424" s="519">
        <f>SUM(J425:J437)</f>
        <v>0</v>
      </c>
      <c r="K424" s="519">
        <f>SUM(K425:K440)</f>
        <v>1414323</v>
      </c>
      <c r="L424" s="523">
        <f>SUM(L425:L437)</f>
        <v>0</v>
      </c>
    </row>
    <row r="425" spans="1:12" s="60" customFormat="1" ht="13.5" customHeight="1">
      <c r="A425" s="421"/>
      <c r="B425" s="444" t="s">
        <v>225</v>
      </c>
      <c r="C425" s="47" t="s">
        <v>841</v>
      </c>
      <c r="D425" s="48">
        <v>1300</v>
      </c>
      <c r="E425" s="48">
        <v>0</v>
      </c>
      <c r="F425" s="163">
        <v>0</v>
      </c>
      <c r="G425" s="48">
        <f aca="true" t="shared" si="57" ref="G425:G440">D425+E425-F425</f>
        <v>1300</v>
      </c>
      <c r="H425" s="48">
        <v>1300</v>
      </c>
      <c r="I425" s="495">
        <f t="shared" si="56"/>
        <v>1</v>
      </c>
      <c r="J425" s="48">
        <v>0</v>
      </c>
      <c r="K425" s="341">
        <f>H425</f>
        <v>1300</v>
      </c>
      <c r="L425" s="342">
        <v>0</v>
      </c>
    </row>
    <row r="426" spans="1:12" s="60" customFormat="1" ht="14.25" customHeight="1">
      <c r="A426" s="421"/>
      <c r="B426" s="442" t="s">
        <v>240</v>
      </c>
      <c r="C426" s="47" t="s">
        <v>30</v>
      </c>
      <c r="D426" s="48">
        <v>632517</v>
      </c>
      <c r="E426" s="48">
        <v>0</v>
      </c>
      <c r="F426" s="48">
        <v>71423</v>
      </c>
      <c r="G426" s="48">
        <f t="shared" si="57"/>
        <v>561094</v>
      </c>
      <c r="H426" s="48">
        <v>561094</v>
      </c>
      <c r="I426" s="495">
        <f t="shared" si="56"/>
        <v>1</v>
      </c>
      <c r="J426" s="48">
        <v>0</v>
      </c>
      <c r="K426" s="341">
        <f aca="true" t="shared" si="58" ref="K426:K440">H426</f>
        <v>561094</v>
      </c>
      <c r="L426" s="342">
        <v>0</v>
      </c>
    </row>
    <row r="427" spans="1:12" s="60" customFormat="1" ht="12.75" customHeight="1">
      <c r="A427" s="421"/>
      <c r="B427" s="442" t="s">
        <v>244</v>
      </c>
      <c r="C427" s="47" t="s">
        <v>245</v>
      </c>
      <c r="D427" s="48">
        <v>42690</v>
      </c>
      <c r="E427" s="48">
        <v>0</v>
      </c>
      <c r="F427" s="48">
        <v>0</v>
      </c>
      <c r="G427" s="48">
        <f t="shared" si="57"/>
        <v>42690</v>
      </c>
      <c r="H427" s="48">
        <v>42690</v>
      </c>
      <c r="I427" s="495">
        <f t="shared" si="56"/>
        <v>1</v>
      </c>
      <c r="J427" s="48">
        <v>0</v>
      </c>
      <c r="K427" s="341">
        <f t="shared" si="58"/>
        <v>42690</v>
      </c>
      <c r="L427" s="342">
        <v>0</v>
      </c>
    </row>
    <row r="428" spans="1:12" s="60" customFormat="1" ht="13.5" customHeight="1">
      <c r="A428" s="421"/>
      <c r="B428" s="444" t="s">
        <v>273</v>
      </c>
      <c r="C428" s="47" t="s">
        <v>313</v>
      </c>
      <c r="D428" s="48">
        <v>116600</v>
      </c>
      <c r="E428" s="48">
        <v>0</v>
      </c>
      <c r="F428" s="48">
        <v>20801</v>
      </c>
      <c r="G428" s="48">
        <f t="shared" si="57"/>
        <v>95799</v>
      </c>
      <c r="H428" s="48">
        <v>95799</v>
      </c>
      <c r="I428" s="495">
        <f t="shared" si="56"/>
        <v>1</v>
      </c>
      <c r="J428" s="48">
        <v>0</v>
      </c>
      <c r="K428" s="341">
        <f t="shared" si="58"/>
        <v>95799</v>
      </c>
      <c r="L428" s="342">
        <v>0</v>
      </c>
    </row>
    <row r="429" spans="1:12" s="60" customFormat="1" ht="13.5" customHeight="1">
      <c r="A429" s="421"/>
      <c r="B429" s="444" t="s">
        <v>248</v>
      </c>
      <c r="C429" s="47" t="s">
        <v>249</v>
      </c>
      <c r="D429" s="48">
        <v>14000</v>
      </c>
      <c r="E429" s="48">
        <v>493</v>
      </c>
      <c r="F429" s="48">
        <v>0</v>
      </c>
      <c r="G429" s="48">
        <f t="shared" si="57"/>
        <v>14493</v>
      </c>
      <c r="H429" s="48">
        <v>14493</v>
      </c>
      <c r="I429" s="495">
        <f t="shared" si="56"/>
        <v>1</v>
      </c>
      <c r="J429" s="48">
        <v>0</v>
      </c>
      <c r="K429" s="341">
        <f t="shared" si="58"/>
        <v>14493</v>
      </c>
      <c r="L429" s="342">
        <v>0</v>
      </c>
    </row>
    <row r="430" spans="1:12" s="60" customFormat="1" ht="14.25" customHeight="1">
      <c r="A430" s="421"/>
      <c r="B430" s="444" t="s">
        <v>250</v>
      </c>
      <c r="C430" s="47" t="s">
        <v>384</v>
      </c>
      <c r="D430" s="48">
        <v>89067</v>
      </c>
      <c r="E430" s="48">
        <v>43600</v>
      </c>
      <c r="F430" s="48">
        <v>584</v>
      </c>
      <c r="G430" s="48">
        <f t="shared" si="57"/>
        <v>132083</v>
      </c>
      <c r="H430" s="48">
        <v>132083</v>
      </c>
      <c r="I430" s="495">
        <f t="shared" si="56"/>
        <v>1</v>
      </c>
      <c r="J430" s="48">
        <v>0</v>
      </c>
      <c r="K430" s="341">
        <f t="shared" si="58"/>
        <v>132083</v>
      </c>
      <c r="L430" s="342">
        <v>0</v>
      </c>
    </row>
    <row r="431" spans="1:12" s="60" customFormat="1" ht="15" customHeight="1">
      <c r="A431" s="421"/>
      <c r="B431" s="444" t="s">
        <v>345</v>
      </c>
      <c r="C431" s="47" t="s">
        <v>420</v>
      </c>
      <c r="D431" s="48">
        <v>60000</v>
      </c>
      <c r="E431" s="48">
        <v>0</v>
      </c>
      <c r="F431" s="48">
        <v>0</v>
      </c>
      <c r="G431" s="48">
        <f t="shared" si="57"/>
        <v>60000</v>
      </c>
      <c r="H431" s="48">
        <v>60000</v>
      </c>
      <c r="I431" s="495">
        <f t="shared" si="56"/>
        <v>1</v>
      </c>
      <c r="J431" s="48">
        <v>0</v>
      </c>
      <c r="K431" s="341">
        <f t="shared" si="58"/>
        <v>60000</v>
      </c>
      <c r="L431" s="342">
        <v>0</v>
      </c>
    </row>
    <row r="432" spans="1:12" s="60" customFormat="1" ht="14.25" customHeight="1">
      <c r="A432" s="421"/>
      <c r="B432" s="444" t="s">
        <v>252</v>
      </c>
      <c r="C432" s="47" t="s">
        <v>349</v>
      </c>
      <c r="D432" s="48">
        <v>12000</v>
      </c>
      <c r="E432" s="48">
        <v>0</v>
      </c>
      <c r="F432" s="48">
        <v>0</v>
      </c>
      <c r="G432" s="48">
        <f t="shared" si="57"/>
        <v>12000</v>
      </c>
      <c r="H432" s="48">
        <v>12000</v>
      </c>
      <c r="I432" s="495">
        <f t="shared" si="56"/>
        <v>1</v>
      </c>
      <c r="J432" s="48">
        <v>0</v>
      </c>
      <c r="K432" s="341">
        <f t="shared" si="58"/>
        <v>12000</v>
      </c>
      <c r="L432" s="342">
        <v>0</v>
      </c>
    </row>
    <row r="433" spans="1:12" s="60" customFormat="1" ht="12" customHeight="1">
      <c r="A433" s="421"/>
      <c r="B433" s="444" t="s">
        <v>254</v>
      </c>
      <c r="C433" s="47" t="s">
        <v>350</v>
      </c>
      <c r="D433" s="48">
        <v>36810</v>
      </c>
      <c r="E433" s="48">
        <v>0</v>
      </c>
      <c r="F433" s="48">
        <v>0</v>
      </c>
      <c r="G433" s="48">
        <f t="shared" si="57"/>
        <v>36810</v>
      </c>
      <c r="H433" s="48">
        <v>36810</v>
      </c>
      <c r="I433" s="495">
        <f t="shared" si="56"/>
        <v>1</v>
      </c>
      <c r="J433" s="48"/>
      <c r="K433" s="341">
        <f t="shared" si="58"/>
        <v>36810</v>
      </c>
      <c r="L433" s="342"/>
    </row>
    <row r="434" spans="1:12" s="60" customFormat="1" ht="13.5" customHeight="1">
      <c r="A434" s="421"/>
      <c r="B434" s="444" t="s">
        <v>256</v>
      </c>
      <c r="C434" s="47" t="s">
        <v>351</v>
      </c>
      <c r="D434" s="48">
        <v>26390</v>
      </c>
      <c r="E434" s="48">
        <v>2500</v>
      </c>
      <c r="F434" s="48">
        <v>0</v>
      </c>
      <c r="G434" s="48">
        <f t="shared" si="57"/>
        <v>28890</v>
      </c>
      <c r="H434" s="48">
        <v>28890</v>
      </c>
      <c r="I434" s="495">
        <f t="shared" si="56"/>
        <v>1</v>
      </c>
      <c r="J434" s="48">
        <v>0</v>
      </c>
      <c r="K434" s="341">
        <f t="shared" si="58"/>
        <v>28890</v>
      </c>
      <c r="L434" s="342">
        <v>0</v>
      </c>
    </row>
    <row r="435" spans="1:12" s="60" customFormat="1" ht="14.25" customHeight="1">
      <c r="A435" s="421"/>
      <c r="B435" s="444" t="s">
        <v>258</v>
      </c>
      <c r="C435" s="47" t="s">
        <v>259</v>
      </c>
      <c r="D435" s="48">
        <v>3000</v>
      </c>
      <c r="E435" s="48">
        <v>75</v>
      </c>
      <c r="F435" s="48">
        <v>0</v>
      </c>
      <c r="G435" s="48">
        <f t="shared" si="57"/>
        <v>3075</v>
      </c>
      <c r="H435" s="48">
        <v>3075</v>
      </c>
      <c r="I435" s="495">
        <f t="shared" si="56"/>
        <v>1</v>
      </c>
      <c r="J435" s="48">
        <v>0</v>
      </c>
      <c r="K435" s="341">
        <f t="shared" si="58"/>
        <v>3075</v>
      </c>
      <c r="L435" s="342">
        <v>0</v>
      </c>
    </row>
    <row r="436" spans="1:12" s="60" customFormat="1" ht="14.25" customHeight="1">
      <c r="A436" s="421"/>
      <c r="B436" s="444" t="s">
        <v>260</v>
      </c>
      <c r="C436" s="47" t="s">
        <v>261</v>
      </c>
      <c r="D436" s="48">
        <v>0</v>
      </c>
      <c r="E436" s="48">
        <v>3680</v>
      </c>
      <c r="F436" s="48">
        <v>0</v>
      </c>
      <c r="G436" s="48">
        <f t="shared" si="57"/>
        <v>3680</v>
      </c>
      <c r="H436" s="48">
        <v>3680</v>
      </c>
      <c r="I436" s="495">
        <f t="shared" si="56"/>
        <v>1</v>
      </c>
      <c r="J436" s="48">
        <v>0</v>
      </c>
      <c r="K436" s="341">
        <f t="shared" si="58"/>
        <v>3680</v>
      </c>
      <c r="L436" s="342">
        <v>0</v>
      </c>
    </row>
    <row r="437" spans="1:12" s="60" customFormat="1" ht="14.25" customHeight="1">
      <c r="A437" s="421"/>
      <c r="B437" s="444" t="s">
        <v>262</v>
      </c>
      <c r="C437" s="47" t="s">
        <v>263</v>
      </c>
      <c r="D437" s="48">
        <v>35318</v>
      </c>
      <c r="E437" s="48">
        <v>0</v>
      </c>
      <c r="F437" s="48">
        <v>0</v>
      </c>
      <c r="G437" s="48">
        <f t="shared" si="57"/>
        <v>35318</v>
      </c>
      <c r="H437" s="48">
        <v>35318</v>
      </c>
      <c r="I437" s="495">
        <f t="shared" si="56"/>
        <v>1</v>
      </c>
      <c r="J437" s="48">
        <v>0</v>
      </c>
      <c r="K437" s="341">
        <f t="shared" si="58"/>
        <v>35318</v>
      </c>
      <c r="L437" s="342">
        <v>0</v>
      </c>
    </row>
    <row r="438" spans="1:12" s="60" customFormat="1" ht="14.25" customHeight="1">
      <c r="A438" s="421"/>
      <c r="B438" s="444" t="s">
        <v>278</v>
      </c>
      <c r="C438" s="47" t="s">
        <v>279</v>
      </c>
      <c r="D438" s="48">
        <v>358</v>
      </c>
      <c r="E438" s="48">
        <v>0</v>
      </c>
      <c r="F438" s="48">
        <v>0</v>
      </c>
      <c r="G438" s="48">
        <f t="shared" si="57"/>
        <v>358</v>
      </c>
      <c r="H438" s="48">
        <v>358</v>
      </c>
      <c r="I438" s="495">
        <f t="shared" si="56"/>
        <v>1</v>
      </c>
      <c r="J438" s="48"/>
      <c r="K438" s="341">
        <f t="shared" si="58"/>
        <v>358</v>
      </c>
      <c r="L438" s="342"/>
    </row>
    <row r="439" spans="1:12" s="60" customFormat="1" ht="14.25" customHeight="1">
      <c r="A439" s="421"/>
      <c r="B439" s="444" t="s">
        <v>280</v>
      </c>
      <c r="C439" s="47" t="s">
        <v>513</v>
      </c>
      <c r="D439" s="48">
        <v>367198</v>
      </c>
      <c r="E439" s="48">
        <v>0</v>
      </c>
      <c r="F439" s="48">
        <v>0</v>
      </c>
      <c r="G439" s="48">
        <f t="shared" si="57"/>
        <v>367198</v>
      </c>
      <c r="H439" s="48">
        <v>367198</v>
      </c>
      <c r="I439" s="495">
        <f t="shared" si="56"/>
        <v>1</v>
      </c>
      <c r="J439" s="48">
        <v>0</v>
      </c>
      <c r="K439" s="341">
        <f t="shared" si="58"/>
        <v>367198</v>
      </c>
      <c r="L439" s="342">
        <v>0</v>
      </c>
    </row>
    <row r="440" spans="1:12" s="60" customFormat="1" ht="14.25" customHeight="1">
      <c r="A440" s="421"/>
      <c r="B440" s="444" t="s">
        <v>282</v>
      </c>
      <c r="C440" s="47" t="s">
        <v>187</v>
      </c>
      <c r="D440" s="48">
        <v>19535</v>
      </c>
      <c r="E440" s="48">
        <v>0</v>
      </c>
      <c r="F440" s="48"/>
      <c r="G440" s="48">
        <f t="shared" si="57"/>
        <v>19535</v>
      </c>
      <c r="H440" s="48">
        <v>19535</v>
      </c>
      <c r="I440" s="495">
        <f t="shared" si="56"/>
        <v>1</v>
      </c>
      <c r="J440" s="48"/>
      <c r="K440" s="341">
        <f t="shared" si="58"/>
        <v>19535</v>
      </c>
      <c r="L440" s="342"/>
    </row>
    <row r="441" spans="1:12" s="60" customFormat="1" ht="15.75" customHeight="1">
      <c r="A441" s="516" t="s">
        <v>435</v>
      </c>
      <c r="B441" s="530"/>
      <c r="C441" s="518" t="s">
        <v>436</v>
      </c>
      <c r="D441" s="519">
        <f>SUM(D442:D455)</f>
        <v>435482</v>
      </c>
      <c r="E441" s="519">
        <f>SUM(E442:E455)</f>
        <v>8767</v>
      </c>
      <c r="F441" s="519">
        <f>SUM(F442:F455)</f>
        <v>8767</v>
      </c>
      <c r="G441" s="519">
        <f>SUM(G442:G455)</f>
        <v>435482</v>
      </c>
      <c r="H441" s="519">
        <f>SUM(H442:H455)</f>
        <v>435482</v>
      </c>
      <c r="I441" s="520">
        <f t="shared" si="56"/>
        <v>1</v>
      </c>
      <c r="J441" s="519">
        <f>SUM(J442:J455)</f>
        <v>0</v>
      </c>
      <c r="K441" s="519">
        <f>SUM(K442:K455)</f>
        <v>435482</v>
      </c>
      <c r="L441" s="523">
        <f>SUM(L442:L455)</f>
        <v>0</v>
      </c>
    </row>
    <row r="442" spans="1:12" s="60" customFormat="1" ht="12.75" customHeight="1">
      <c r="A442" s="421"/>
      <c r="B442" s="444" t="s">
        <v>225</v>
      </c>
      <c r="C442" s="47" t="s">
        <v>841</v>
      </c>
      <c r="D442" s="48">
        <v>220</v>
      </c>
      <c r="E442" s="48">
        <v>0</v>
      </c>
      <c r="F442" s="48">
        <v>0</v>
      </c>
      <c r="G442" s="48">
        <f aca="true" t="shared" si="59" ref="G442:G455">D442+E442-F442</f>
        <v>220</v>
      </c>
      <c r="H442" s="48">
        <v>220</v>
      </c>
      <c r="I442" s="495">
        <f t="shared" si="56"/>
        <v>1</v>
      </c>
      <c r="J442" s="48">
        <v>0</v>
      </c>
      <c r="K442" s="341">
        <f>H442</f>
        <v>220</v>
      </c>
      <c r="L442" s="342">
        <v>0</v>
      </c>
    </row>
    <row r="443" spans="1:12" s="60" customFormat="1" ht="12" customHeight="1">
      <c r="A443" s="421"/>
      <c r="B443" s="442" t="s">
        <v>240</v>
      </c>
      <c r="C443" s="47" t="s">
        <v>30</v>
      </c>
      <c r="D443" s="48">
        <v>284487</v>
      </c>
      <c r="E443" s="48">
        <v>0</v>
      </c>
      <c r="F443" s="48">
        <v>5447</v>
      </c>
      <c r="G443" s="48">
        <f t="shared" si="59"/>
        <v>279040</v>
      </c>
      <c r="H443" s="48">
        <v>279039</v>
      </c>
      <c r="I443" s="495">
        <f t="shared" si="56"/>
        <v>0.9999964162844037</v>
      </c>
      <c r="J443" s="48">
        <v>0</v>
      </c>
      <c r="K443" s="341">
        <f aca="true" t="shared" si="60" ref="K443:K455">H443</f>
        <v>279039</v>
      </c>
      <c r="L443" s="342">
        <v>0</v>
      </c>
    </row>
    <row r="444" spans="1:12" s="60" customFormat="1" ht="12.75" customHeight="1">
      <c r="A444" s="421"/>
      <c r="B444" s="442" t="s">
        <v>244</v>
      </c>
      <c r="C444" s="47" t="s">
        <v>245</v>
      </c>
      <c r="D444" s="48">
        <v>21997</v>
      </c>
      <c r="E444" s="48">
        <v>0</v>
      </c>
      <c r="F444" s="48">
        <v>0</v>
      </c>
      <c r="G444" s="48">
        <f t="shared" si="59"/>
        <v>21997</v>
      </c>
      <c r="H444" s="48">
        <v>21997</v>
      </c>
      <c r="I444" s="495">
        <f t="shared" si="56"/>
        <v>1</v>
      </c>
      <c r="J444" s="48">
        <v>0</v>
      </c>
      <c r="K444" s="341">
        <f t="shared" si="60"/>
        <v>21997</v>
      </c>
      <c r="L444" s="342">
        <v>0</v>
      </c>
    </row>
    <row r="445" spans="1:12" s="60" customFormat="1" ht="12.75" customHeight="1">
      <c r="A445" s="421"/>
      <c r="B445" s="444" t="s">
        <v>299</v>
      </c>
      <c r="C445" s="47" t="s">
        <v>313</v>
      </c>
      <c r="D445" s="48">
        <v>52867</v>
      </c>
      <c r="E445" s="48">
        <v>0</v>
      </c>
      <c r="F445" s="48">
        <v>1225</v>
      </c>
      <c r="G445" s="48">
        <f t="shared" si="59"/>
        <v>51642</v>
      </c>
      <c r="H445" s="48">
        <v>51642</v>
      </c>
      <c r="I445" s="495">
        <f t="shared" si="56"/>
        <v>1</v>
      </c>
      <c r="J445" s="48">
        <v>0</v>
      </c>
      <c r="K445" s="341">
        <f t="shared" si="60"/>
        <v>51642</v>
      </c>
      <c r="L445" s="342">
        <v>0</v>
      </c>
    </row>
    <row r="446" spans="1:12" s="60" customFormat="1" ht="12.75" customHeight="1">
      <c r="A446" s="421"/>
      <c r="B446" s="444" t="s">
        <v>248</v>
      </c>
      <c r="C446" s="47" t="s">
        <v>249</v>
      </c>
      <c r="D446" s="48">
        <v>7651</v>
      </c>
      <c r="E446" s="48">
        <v>0</v>
      </c>
      <c r="F446" s="48">
        <v>452</v>
      </c>
      <c r="G446" s="48">
        <f t="shared" si="59"/>
        <v>7199</v>
      </c>
      <c r="H446" s="48">
        <v>7199</v>
      </c>
      <c r="I446" s="495">
        <f t="shared" si="56"/>
        <v>1</v>
      </c>
      <c r="J446" s="48">
        <v>0</v>
      </c>
      <c r="K446" s="341">
        <f t="shared" si="60"/>
        <v>7199</v>
      </c>
      <c r="L446" s="342">
        <v>0</v>
      </c>
    </row>
    <row r="447" spans="1:12" s="60" customFormat="1" ht="12" customHeight="1">
      <c r="A447" s="421"/>
      <c r="B447" s="444" t="s">
        <v>123</v>
      </c>
      <c r="C447" s="47" t="s">
        <v>134</v>
      </c>
      <c r="D447" s="48">
        <v>1000</v>
      </c>
      <c r="E447" s="48">
        <v>0</v>
      </c>
      <c r="F447" s="48">
        <v>0</v>
      </c>
      <c r="G447" s="48">
        <f t="shared" si="59"/>
        <v>1000</v>
      </c>
      <c r="H447" s="48">
        <v>1000</v>
      </c>
      <c r="I447" s="495">
        <f t="shared" si="56"/>
        <v>1</v>
      </c>
      <c r="J447" s="48">
        <v>0</v>
      </c>
      <c r="K447" s="341">
        <f t="shared" si="60"/>
        <v>1000</v>
      </c>
      <c r="L447" s="342">
        <v>0</v>
      </c>
    </row>
    <row r="448" spans="1:12" s="60" customFormat="1" ht="13.5" customHeight="1">
      <c r="A448" s="421"/>
      <c r="B448" s="444" t="s">
        <v>250</v>
      </c>
      <c r="C448" s="47" t="s">
        <v>808</v>
      </c>
      <c r="D448" s="48">
        <v>24692</v>
      </c>
      <c r="E448" s="48">
        <v>8617</v>
      </c>
      <c r="F448" s="48">
        <v>0</v>
      </c>
      <c r="G448" s="48">
        <f t="shared" si="59"/>
        <v>33309</v>
      </c>
      <c r="H448" s="48">
        <v>33310</v>
      </c>
      <c r="I448" s="495">
        <f t="shared" si="56"/>
        <v>1.0000300219159988</v>
      </c>
      <c r="J448" s="48">
        <v>0</v>
      </c>
      <c r="K448" s="341">
        <f t="shared" si="60"/>
        <v>33310</v>
      </c>
      <c r="L448" s="342">
        <v>0</v>
      </c>
    </row>
    <row r="449" spans="1:12" s="60" customFormat="1" ht="12.75" customHeight="1">
      <c r="A449" s="421"/>
      <c r="B449" s="444" t="s">
        <v>378</v>
      </c>
      <c r="C449" s="47" t="s">
        <v>842</v>
      </c>
      <c r="D449" s="48">
        <v>6380</v>
      </c>
      <c r="E449" s="48">
        <v>0</v>
      </c>
      <c r="F449" s="48">
        <v>0</v>
      </c>
      <c r="G449" s="48">
        <f t="shared" si="59"/>
        <v>6380</v>
      </c>
      <c r="H449" s="48">
        <v>6380</v>
      </c>
      <c r="I449" s="495">
        <f t="shared" si="56"/>
        <v>1</v>
      </c>
      <c r="J449" s="48">
        <v>0</v>
      </c>
      <c r="K449" s="341">
        <f t="shared" si="60"/>
        <v>6380</v>
      </c>
      <c r="L449" s="342">
        <v>0</v>
      </c>
    </row>
    <row r="450" spans="1:12" s="60" customFormat="1" ht="15" customHeight="1">
      <c r="A450" s="421"/>
      <c r="B450" s="444" t="s">
        <v>252</v>
      </c>
      <c r="C450" s="47" t="s">
        <v>349</v>
      </c>
      <c r="D450" s="48">
        <v>4600</v>
      </c>
      <c r="E450" s="48">
        <v>0</v>
      </c>
      <c r="F450" s="48">
        <v>101</v>
      </c>
      <c r="G450" s="447">
        <f t="shared" si="59"/>
        <v>4499</v>
      </c>
      <c r="H450" s="447">
        <v>4499</v>
      </c>
      <c r="I450" s="495">
        <f t="shared" si="56"/>
        <v>1</v>
      </c>
      <c r="J450" s="48">
        <v>0</v>
      </c>
      <c r="K450" s="341">
        <f t="shared" si="60"/>
        <v>4499</v>
      </c>
      <c r="L450" s="342">
        <v>0</v>
      </c>
    </row>
    <row r="451" spans="1:12" s="60" customFormat="1" ht="14.25" customHeight="1">
      <c r="A451" s="421"/>
      <c r="B451" s="444" t="s">
        <v>256</v>
      </c>
      <c r="C451" s="47" t="s">
        <v>351</v>
      </c>
      <c r="D451" s="48">
        <v>9675</v>
      </c>
      <c r="E451" s="48">
        <v>0</v>
      </c>
      <c r="F451" s="48">
        <v>1341</v>
      </c>
      <c r="G451" s="48">
        <f t="shared" si="59"/>
        <v>8334</v>
      </c>
      <c r="H451" s="48">
        <v>8334</v>
      </c>
      <c r="I451" s="495">
        <f t="shared" si="56"/>
        <v>1</v>
      </c>
      <c r="J451" s="48">
        <v>0</v>
      </c>
      <c r="K451" s="341">
        <f t="shared" si="60"/>
        <v>8334</v>
      </c>
      <c r="L451" s="342">
        <v>0</v>
      </c>
    </row>
    <row r="452" spans="1:12" s="60" customFormat="1" ht="13.5" customHeight="1">
      <c r="A452" s="421"/>
      <c r="B452" s="444" t="s">
        <v>135</v>
      </c>
      <c r="C452" s="47" t="s">
        <v>572</v>
      </c>
      <c r="D452" s="48">
        <v>1130</v>
      </c>
      <c r="E452" s="48">
        <v>0</v>
      </c>
      <c r="F452" s="48">
        <v>201</v>
      </c>
      <c r="G452" s="48">
        <f t="shared" si="59"/>
        <v>929</v>
      </c>
      <c r="H452" s="48">
        <v>929</v>
      </c>
      <c r="I452" s="495">
        <f t="shared" si="56"/>
        <v>1</v>
      </c>
      <c r="J452" s="48">
        <v>0</v>
      </c>
      <c r="K452" s="341">
        <f t="shared" si="60"/>
        <v>929</v>
      </c>
      <c r="L452" s="342">
        <v>0</v>
      </c>
    </row>
    <row r="453" spans="1:12" s="60" customFormat="1" ht="13.5" customHeight="1">
      <c r="A453" s="421"/>
      <c r="B453" s="444" t="s">
        <v>258</v>
      </c>
      <c r="C453" s="47" t="s">
        <v>259</v>
      </c>
      <c r="D453" s="48">
        <v>3600</v>
      </c>
      <c r="E453" s="48">
        <v>150</v>
      </c>
      <c r="F453" s="48">
        <v>0</v>
      </c>
      <c r="G453" s="48">
        <f t="shared" si="59"/>
        <v>3750</v>
      </c>
      <c r="H453" s="48">
        <v>3750</v>
      </c>
      <c r="I453" s="495">
        <f t="shared" si="56"/>
        <v>1</v>
      </c>
      <c r="J453" s="48">
        <v>0</v>
      </c>
      <c r="K453" s="341">
        <f t="shared" si="60"/>
        <v>3750</v>
      </c>
      <c r="L453" s="342">
        <v>0</v>
      </c>
    </row>
    <row r="454" spans="1:12" s="60" customFormat="1" ht="14.25" customHeight="1">
      <c r="A454" s="421"/>
      <c r="B454" s="442" t="s">
        <v>262</v>
      </c>
      <c r="C454" s="47" t="s">
        <v>263</v>
      </c>
      <c r="D454" s="48">
        <v>16560</v>
      </c>
      <c r="E454" s="48">
        <v>0</v>
      </c>
      <c r="F454" s="48">
        <v>0</v>
      </c>
      <c r="G454" s="48">
        <f t="shared" si="59"/>
        <v>16560</v>
      </c>
      <c r="H454" s="48">
        <v>16560</v>
      </c>
      <c r="I454" s="495">
        <f t="shared" si="56"/>
        <v>1</v>
      </c>
      <c r="J454" s="48">
        <v>0</v>
      </c>
      <c r="K454" s="341">
        <f t="shared" si="60"/>
        <v>16560</v>
      </c>
      <c r="L454" s="342">
        <v>0</v>
      </c>
    </row>
    <row r="455" spans="1:12" s="60" customFormat="1" ht="12" customHeight="1">
      <c r="A455" s="421"/>
      <c r="B455" s="442" t="s">
        <v>278</v>
      </c>
      <c r="C455" s="47" t="s">
        <v>279</v>
      </c>
      <c r="D455" s="48">
        <v>623</v>
      </c>
      <c r="E455" s="48">
        <v>0</v>
      </c>
      <c r="F455" s="48">
        <v>0</v>
      </c>
      <c r="G455" s="48">
        <f t="shared" si="59"/>
        <v>623</v>
      </c>
      <c r="H455" s="48">
        <v>623</v>
      </c>
      <c r="I455" s="495">
        <f t="shared" si="56"/>
        <v>1</v>
      </c>
      <c r="J455" s="48">
        <v>0</v>
      </c>
      <c r="K455" s="341">
        <f t="shared" si="60"/>
        <v>623</v>
      </c>
      <c r="L455" s="342">
        <v>0</v>
      </c>
    </row>
    <row r="456" spans="1:12" s="60" customFormat="1" ht="21" customHeight="1">
      <c r="A456" s="516" t="s">
        <v>437</v>
      </c>
      <c r="B456" s="530"/>
      <c r="C456" s="518" t="s">
        <v>438</v>
      </c>
      <c r="D456" s="519">
        <f>SUM(D457:D472)</f>
        <v>1715762</v>
      </c>
      <c r="E456" s="519">
        <f>SUM(E457:E472)</f>
        <v>39696</v>
      </c>
      <c r="F456" s="519">
        <f>SUM(F457:F472)</f>
        <v>63314</v>
      </c>
      <c r="G456" s="519">
        <f>SUM(G457:G472)</f>
        <v>1692144</v>
      </c>
      <c r="H456" s="519">
        <f>SUM(H457:H472)</f>
        <v>1692144</v>
      </c>
      <c r="I456" s="520">
        <f t="shared" si="56"/>
        <v>1</v>
      </c>
      <c r="J456" s="519">
        <f>SUM(J457:J472)</f>
        <v>0</v>
      </c>
      <c r="K456" s="519">
        <f>SUM(K457:K472)</f>
        <v>1692144</v>
      </c>
      <c r="L456" s="523">
        <f>SUM(L457:L472)</f>
        <v>0</v>
      </c>
    </row>
    <row r="457" spans="1:12" s="60" customFormat="1" ht="12" customHeight="1">
      <c r="A457" s="421"/>
      <c r="B457" s="444" t="s">
        <v>225</v>
      </c>
      <c r="C457" s="47" t="s">
        <v>841</v>
      </c>
      <c r="D457" s="48">
        <v>2734</v>
      </c>
      <c r="E457" s="48">
        <v>0</v>
      </c>
      <c r="F457" s="48">
        <v>87</v>
      </c>
      <c r="G457" s="48">
        <f aca="true" t="shared" si="61" ref="G457:G472">D457+E457-F457</f>
        <v>2647</v>
      </c>
      <c r="H457" s="48">
        <v>2647</v>
      </c>
      <c r="I457" s="495">
        <f t="shared" si="56"/>
        <v>1</v>
      </c>
      <c r="J457" s="48">
        <v>0</v>
      </c>
      <c r="K457" s="341">
        <f>H457</f>
        <v>2647</v>
      </c>
      <c r="L457" s="342">
        <v>0</v>
      </c>
    </row>
    <row r="458" spans="1:12" s="60" customFormat="1" ht="12.75" customHeight="1">
      <c r="A458" s="421"/>
      <c r="B458" s="442" t="s">
        <v>240</v>
      </c>
      <c r="C458" s="47" t="s">
        <v>30</v>
      </c>
      <c r="D458" s="48">
        <v>511424</v>
      </c>
      <c r="E458" s="48">
        <v>837</v>
      </c>
      <c r="F458" s="48">
        <v>14561</v>
      </c>
      <c r="G458" s="48">
        <f t="shared" si="61"/>
        <v>497700</v>
      </c>
      <c r="H458" s="48">
        <v>497699</v>
      </c>
      <c r="I458" s="495">
        <f t="shared" si="56"/>
        <v>0.9999979907574844</v>
      </c>
      <c r="J458" s="48">
        <v>0</v>
      </c>
      <c r="K458" s="341">
        <f aca="true" t="shared" si="62" ref="K458:K472">H458</f>
        <v>497699</v>
      </c>
      <c r="L458" s="342">
        <v>0</v>
      </c>
    </row>
    <row r="459" spans="1:12" s="60" customFormat="1" ht="11.25" customHeight="1">
      <c r="A459" s="421"/>
      <c r="B459" s="442" t="s">
        <v>244</v>
      </c>
      <c r="C459" s="47" t="s">
        <v>245</v>
      </c>
      <c r="D459" s="48">
        <v>41880</v>
      </c>
      <c r="E459" s="48">
        <v>0</v>
      </c>
      <c r="F459" s="48">
        <v>1</v>
      </c>
      <c r="G459" s="48">
        <f t="shared" si="61"/>
        <v>41879</v>
      </c>
      <c r="H459" s="48">
        <v>41879</v>
      </c>
      <c r="I459" s="495">
        <f t="shared" si="56"/>
        <v>1</v>
      </c>
      <c r="J459" s="48">
        <v>0</v>
      </c>
      <c r="K459" s="341">
        <f t="shared" si="62"/>
        <v>41879</v>
      </c>
      <c r="L459" s="342">
        <v>0</v>
      </c>
    </row>
    <row r="460" spans="1:12" s="60" customFormat="1" ht="13.5" customHeight="1">
      <c r="A460" s="421"/>
      <c r="B460" s="444" t="s">
        <v>299</v>
      </c>
      <c r="C460" s="47" t="s">
        <v>274</v>
      </c>
      <c r="D460" s="48">
        <v>92378</v>
      </c>
      <c r="E460" s="48">
        <v>1617</v>
      </c>
      <c r="F460" s="48">
        <v>1654</v>
      </c>
      <c r="G460" s="48">
        <f t="shared" si="61"/>
        <v>92341</v>
      </c>
      <c r="H460" s="48">
        <v>92341</v>
      </c>
      <c r="I460" s="495">
        <f t="shared" si="56"/>
        <v>1</v>
      </c>
      <c r="J460" s="48">
        <v>0</v>
      </c>
      <c r="K460" s="341">
        <f t="shared" si="62"/>
        <v>92341</v>
      </c>
      <c r="L460" s="342">
        <v>0</v>
      </c>
    </row>
    <row r="461" spans="1:12" s="60" customFormat="1" ht="14.25" customHeight="1">
      <c r="A461" s="421"/>
      <c r="B461" s="444" t="s">
        <v>248</v>
      </c>
      <c r="C461" s="47" t="s">
        <v>249</v>
      </c>
      <c r="D461" s="48">
        <v>12520</v>
      </c>
      <c r="E461" s="48">
        <v>277</v>
      </c>
      <c r="F461" s="48"/>
      <c r="G461" s="48">
        <f t="shared" si="61"/>
        <v>12797</v>
      </c>
      <c r="H461" s="48">
        <v>12796</v>
      </c>
      <c r="I461" s="495">
        <f t="shared" si="56"/>
        <v>0.9999218566851605</v>
      </c>
      <c r="J461" s="48">
        <v>0</v>
      </c>
      <c r="K461" s="341">
        <f t="shared" si="62"/>
        <v>12796</v>
      </c>
      <c r="L461" s="342">
        <v>0</v>
      </c>
    </row>
    <row r="462" spans="1:12" s="60" customFormat="1" ht="13.5" customHeight="1">
      <c r="A462" s="421"/>
      <c r="B462" s="444" t="s">
        <v>123</v>
      </c>
      <c r="C462" s="47" t="s">
        <v>134</v>
      </c>
      <c r="D462" s="48">
        <v>5000</v>
      </c>
      <c r="E462" s="48">
        <v>0</v>
      </c>
      <c r="F462" s="48">
        <v>2262</v>
      </c>
      <c r="G462" s="48">
        <f t="shared" si="61"/>
        <v>2738</v>
      </c>
      <c r="H462" s="48">
        <v>2738</v>
      </c>
      <c r="I462" s="495">
        <f t="shared" si="56"/>
        <v>1</v>
      </c>
      <c r="J462" s="48">
        <v>0</v>
      </c>
      <c r="K462" s="341">
        <f t="shared" si="62"/>
        <v>2738</v>
      </c>
      <c r="L462" s="342">
        <v>0</v>
      </c>
    </row>
    <row r="463" spans="1:12" s="60" customFormat="1" ht="13.5" customHeight="1">
      <c r="A463" s="421"/>
      <c r="B463" s="444" t="s">
        <v>250</v>
      </c>
      <c r="C463" s="47" t="s">
        <v>808</v>
      </c>
      <c r="D463" s="48">
        <v>346669</v>
      </c>
      <c r="E463" s="48">
        <v>35346</v>
      </c>
      <c r="F463" s="48">
        <v>12625</v>
      </c>
      <c r="G463" s="48">
        <f t="shared" si="61"/>
        <v>369390</v>
      </c>
      <c r="H463" s="48">
        <v>364304</v>
      </c>
      <c r="I463" s="495">
        <f t="shared" si="56"/>
        <v>0.9862313543950838</v>
      </c>
      <c r="J463" s="48">
        <v>0</v>
      </c>
      <c r="K463" s="341">
        <f t="shared" si="62"/>
        <v>364304</v>
      </c>
      <c r="L463" s="342">
        <v>0</v>
      </c>
    </row>
    <row r="464" spans="1:12" s="60" customFormat="1" ht="13.5" customHeight="1">
      <c r="A464" s="421"/>
      <c r="B464" s="444" t="s">
        <v>252</v>
      </c>
      <c r="C464" s="47" t="s">
        <v>349</v>
      </c>
      <c r="D464" s="48">
        <v>74954</v>
      </c>
      <c r="E464" s="48">
        <v>1619</v>
      </c>
      <c r="F464" s="48">
        <v>16475</v>
      </c>
      <c r="G464" s="48">
        <f t="shared" si="61"/>
        <v>60098</v>
      </c>
      <c r="H464" s="48">
        <v>65186</v>
      </c>
      <c r="I464" s="495">
        <f t="shared" si="56"/>
        <v>1.0846617191919865</v>
      </c>
      <c r="J464" s="48">
        <v>0</v>
      </c>
      <c r="K464" s="341">
        <f t="shared" si="62"/>
        <v>65186</v>
      </c>
      <c r="L464" s="342">
        <v>0</v>
      </c>
    </row>
    <row r="465" spans="1:12" s="60" customFormat="1" ht="13.5" customHeight="1">
      <c r="A465" s="421"/>
      <c r="B465" s="444" t="s">
        <v>254</v>
      </c>
      <c r="C465" s="47" t="s">
        <v>350</v>
      </c>
      <c r="D465" s="48">
        <v>69126</v>
      </c>
      <c r="E465" s="48">
        <v>0</v>
      </c>
      <c r="F465" s="48">
        <v>584</v>
      </c>
      <c r="G465" s="48">
        <f t="shared" si="61"/>
        <v>68542</v>
      </c>
      <c r="H465" s="48">
        <v>68542</v>
      </c>
      <c r="I465" s="495">
        <f t="shared" si="56"/>
        <v>1</v>
      </c>
      <c r="J465" s="48"/>
      <c r="K465" s="341">
        <f t="shared" si="62"/>
        <v>68542</v>
      </c>
      <c r="L465" s="342"/>
    </row>
    <row r="466" spans="1:12" s="60" customFormat="1" ht="13.5" customHeight="1">
      <c r="A466" s="421"/>
      <c r="B466" s="444" t="s">
        <v>319</v>
      </c>
      <c r="C466" s="47" t="s">
        <v>320</v>
      </c>
      <c r="D466" s="48">
        <v>660</v>
      </c>
      <c r="E466" s="48">
        <v>0</v>
      </c>
      <c r="F466" s="48">
        <v>305</v>
      </c>
      <c r="G466" s="48">
        <f t="shared" si="61"/>
        <v>355</v>
      </c>
      <c r="H466" s="48">
        <v>355</v>
      </c>
      <c r="I466" s="495">
        <f t="shared" si="56"/>
        <v>1</v>
      </c>
      <c r="J466" s="48">
        <v>0</v>
      </c>
      <c r="K466" s="341">
        <f t="shared" si="62"/>
        <v>355</v>
      </c>
      <c r="L466" s="342">
        <v>0</v>
      </c>
    </row>
    <row r="467" spans="1:12" s="60" customFormat="1" ht="13.5" customHeight="1">
      <c r="A467" s="421"/>
      <c r="B467" s="444" t="s">
        <v>256</v>
      </c>
      <c r="C467" s="47" t="s">
        <v>351</v>
      </c>
      <c r="D467" s="48">
        <v>34763</v>
      </c>
      <c r="E467" s="48">
        <v>0</v>
      </c>
      <c r="F467" s="48">
        <v>2834</v>
      </c>
      <c r="G467" s="48">
        <f t="shared" si="61"/>
        <v>31929</v>
      </c>
      <c r="H467" s="48">
        <v>31929</v>
      </c>
      <c r="I467" s="495">
        <f t="shared" si="56"/>
        <v>1</v>
      </c>
      <c r="J467" s="48">
        <v>0</v>
      </c>
      <c r="K467" s="341">
        <f t="shared" si="62"/>
        <v>31929</v>
      </c>
      <c r="L467" s="342">
        <v>0</v>
      </c>
    </row>
    <row r="468" spans="1:12" s="60" customFormat="1" ht="13.5" customHeight="1">
      <c r="A468" s="421"/>
      <c r="B468" s="444" t="s">
        <v>262</v>
      </c>
      <c r="C468" s="47" t="s">
        <v>263</v>
      </c>
      <c r="D468" s="48">
        <v>27159</v>
      </c>
      <c r="E468" s="48">
        <v>0</v>
      </c>
      <c r="F468" s="48"/>
      <c r="G468" s="48">
        <f t="shared" si="61"/>
        <v>27159</v>
      </c>
      <c r="H468" s="48">
        <v>27159</v>
      </c>
      <c r="I468" s="495">
        <f t="shared" si="56"/>
        <v>1</v>
      </c>
      <c r="J468" s="48">
        <v>0</v>
      </c>
      <c r="K468" s="341">
        <f t="shared" si="62"/>
        <v>27159</v>
      </c>
      <c r="L468" s="342">
        <v>0</v>
      </c>
    </row>
    <row r="469" spans="1:12" s="60" customFormat="1" ht="13.5" customHeight="1">
      <c r="A469" s="421"/>
      <c r="B469" s="444" t="s">
        <v>278</v>
      </c>
      <c r="C469" s="47" t="s">
        <v>279</v>
      </c>
      <c r="D469" s="48">
        <v>6060</v>
      </c>
      <c r="E469" s="48">
        <v>0</v>
      </c>
      <c r="F469" s="48">
        <v>3</v>
      </c>
      <c r="G469" s="48">
        <f t="shared" si="61"/>
        <v>6057</v>
      </c>
      <c r="H469" s="48">
        <v>6057</v>
      </c>
      <c r="I469" s="495">
        <f t="shared" si="56"/>
        <v>1</v>
      </c>
      <c r="J469" s="48">
        <v>0</v>
      </c>
      <c r="K469" s="341">
        <f t="shared" si="62"/>
        <v>6057</v>
      </c>
      <c r="L469" s="342">
        <v>0</v>
      </c>
    </row>
    <row r="470" spans="1:12" s="60" customFormat="1" ht="14.25" customHeight="1">
      <c r="A470" s="421"/>
      <c r="B470" s="444" t="s">
        <v>354</v>
      </c>
      <c r="C470" s="47" t="s">
        <v>579</v>
      </c>
      <c r="D470" s="48">
        <v>19381</v>
      </c>
      <c r="E470" s="48">
        <v>0</v>
      </c>
      <c r="F470" s="48">
        <v>11923</v>
      </c>
      <c r="G470" s="48">
        <f t="shared" si="61"/>
        <v>7458</v>
      </c>
      <c r="H470" s="48">
        <v>7458</v>
      </c>
      <c r="I470" s="495">
        <f t="shared" si="56"/>
        <v>1</v>
      </c>
      <c r="J470" s="48"/>
      <c r="K470" s="341">
        <f t="shared" si="62"/>
        <v>7458</v>
      </c>
      <c r="L470" s="342"/>
    </row>
    <row r="471" spans="1:12" s="60" customFormat="1" ht="15.75" customHeight="1">
      <c r="A471" s="421"/>
      <c r="B471" s="444" t="s">
        <v>482</v>
      </c>
      <c r="C471" s="47" t="s">
        <v>810</v>
      </c>
      <c r="D471" s="48">
        <v>300233</v>
      </c>
      <c r="E471" s="48">
        <v>0</v>
      </c>
      <c r="F471" s="48">
        <v>0</v>
      </c>
      <c r="G471" s="48">
        <f t="shared" si="61"/>
        <v>300233</v>
      </c>
      <c r="H471" s="48">
        <v>300233</v>
      </c>
      <c r="I471" s="495">
        <f t="shared" si="56"/>
        <v>1</v>
      </c>
      <c r="J471" s="48"/>
      <c r="K471" s="341">
        <f t="shared" si="62"/>
        <v>300233</v>
      </c>
      <c r="L471" s="342"/>
    </row>
    <row r="472" spans="1:12" s="60" customFormat="1" ht="15" customHeight="1">
      <c r="A472" s="421"/>
      <c r="B472" s="444" t="s">
        <v>571</v>
      </c>
      <c r="C472" s="47" t="s">
        <v>810</v>
      </c>
      <c r="D472" s="48">
        <v>170821</v>
      </c>
      <c r="E472" s="48">
        <v>0</v>
      </c>
      <c r="F472" s="48">
        <v>0</v>
      </c>
      <c r="G472" s="48">
        <f t="shared" si="61"/>
        <v>170821</v>
      </c>
      <c r="H472" s="48">
        <v>170821</v>
      </c>
      <c r="I472" s="495">
        <f t="shared" si="56"/>
        <v>1</v>
      </c>
      <c r="J472" s="48"/>
      <c r="K472" s="341">
        <f t="shared" si="62"/>
        <v>170821</v>
      </c>
      <c r="L472" s="342"/>
    </row>
    <row r="473" spans="1:12" s="60" customFormat="1" ht="22.5" customHeight="1">
      <c r="A473" s="516" t="s">
        <v>439</v>
      </c>
      <c r="B473" s="534"/>
      <c r="C473" s="518" t="s">
        <v>440</v>
      </c>
      <c r="D473" s="519">
        <f>SUM(D474:D492)</f>
        <v>854458</v>
      </c>
      <c r="E473" s="519">
        <f>SUM(E474:E492)</f>
        <v>5207</v>
      </c>
      <c r="F473" s="519">
        <f>SUM(F474:F492)</f>
        <v>467</v>
      </c>
      <c r="G473" s="519">
        <f>SUM(G474:G492)</f>
        <v>859198</v>
      </c>
      <c r="H473" s="519">
        <f>SUM(H474:H492)</f>
        <v>859135</v>
      </c>
      <c r="I473" s="520">
        <f t="shared" si="56"/>
        <v>0.9999266758069735</v>
      </c>
      <c r="J473" s="519">
        <f>SUM(J474:J492)</f>
        <v>0</v>
      </c>
      <c r="K473" s="519">
        <f>SUM(K474:K492)</f>
        <v>859135</v>
      </c>
      <c r="L473" s="523">
        <f>SUM(L474:L492)</f>
        <v>0</v>
      </c>
    </row>
    <row r="474" spans="1:12" s="60" customFormat="1" ht="15" customHeight="1">
      <c r="A474" s="421"/>
      <c r="B474" s="444" t="s">
        <v>213</v>
      </c>
      <c r="C474" s="47" t="s">
        <v>483</v>
      </c>
      <c r="D474" s="48">
        <v>317600</v>
      </c>
      <c r="E474" s="48">
        <v>0</v>
      </c>
      <c r="F474" s="48"/>
      <c r="G474" s="48">
        <f aca="true" t="shared" si="63" ref="G474:G492">D474+E474-F474</f>
        <v>317600</v>
      </c>
      <c r="H474" s="48">
        <v>317600</v>
      </c>
      <c r="I474" s="495">
        <f t="shared" si="56"/>
        <v>1</v>
      </c>
      <c r="J474" s="48">
        <v>0</v>
      </c>
      <c r="K474" s="341">
        <f>H474</f>
        <v>317600</v>
      </c>
      <c r="L474" s="342">
        <v>0</v>
      </c>
    </row>
    <row r="475" spans="1:12" s="60" customFormat="1" ht="15.75" customHeight="1">
      <c r="A475" s="421"/>
      <c r="B475" s="444" t="s">
        <v>484</v>
      </c>
      <c r="C475" s="47" t="s">
        <v>483</v>
      </c>
      <c r="D475" s="48">
        <v>354470</v>
      </c>
      <c r="E475" s="48">
        <v>0</v>
      </c>
      <c r="F475" s="48"/>
      <c r="G475" s="48">
        <f t="shared" si="63"/>
        <v>354470</v>
      </c>
      <c r="H475" s="48">
        <v>354428</v>
      </c>
      <c r="I475" s="495">
        <f t="shared" si="56"/>
        <v>0.9998815132451265</v>
      </c>
      <c r="J475" s="48">
        <v>0</v>
      </c>
      <c r="K475" s="341">
        <f aca="true" t="shared" si="64" ref="K475:K492">H475</f>
        <v>354428</v>
      </c>
      <c r="L475" s="342">
        <v>0</v>
      </c>
    </row>
    <row r="476" spans="1:12" s="60" customFormat="1" ht="17.25" customHeight="1">
      <c r="A476" s="421"/>
      <c r="B476" s="444" t="s">
        <v>485</v>
      </c>
      <c r="C476" s="47" t="s">
        <v>483</v>
      </c>
      <c r="D476" s="48">
        <v>166810</v>
      </c>
      <c r="E476" s="48">
        <v>0</v>
      </c>
      <c r="F476" s="48"/>
      <c r="G476" s="48">
        <f t="shared" si="63"/>
        <v>166810</v>
      </c>
      <c r="H476" s="48">
        <v>166789</v>
      </c>
      <c r="I476" s="495">
        <f t="shared" si="56"/>
        <v>0.9998741082668905</v>
      </c>
      <c r="J476" s="48">
        <v>0</v>
      </c>
      <c r="K476" s="341">
        <f t="shared" si="64"/>
        <v>166789</v>
      </c>
      <c r="L476" s="342">
        <v>0</v>
      </c>
    </row>
    <row r="477" spans="1:12" s="60" customFormat="1" ht="14.25" customHeight="1">
      <c r="A477" s="421"/>
      <c r="B477" s="444" t="s">
        <v>91</v>
      </c>
      <c r="C477" s="47" t="s">
        <v>30</v>
      </c>
      <c r="D477" s="48">
        <v>1326</v>
      </c>
      <c r="E477" s="48">
        <v>0</v>
      </c>
      <c r="F477" s="48"/>
      <c r="G477" s="48">
        <f t="shared" si="63"/>
        <v>1326</v>
      </c>
      <c r="H477" s="48">
        <v>1326</v>
      </c>
      <c r="I477" s="495">
        <f t="shared" si="56"/>
        <v>1</v>
      </c>
      <c r="J477" s="48"/>
      <c r="K477" s="341">
        <f t="shared" si="64"/>
        <v>1326</v>
      </c>
      <c r="L477" s="342">
        <v>0</v>
      </c>
    </row>
    <row r="478" spans="1:12" s="60" customFormat="1" ht="15.75" customHeight="1">
      <c r="A478" s="421"/>
      <c r="B478" s="444" t="s">
        <v>92</v>
      </c>
      <c r="C478" s="47" t="s">
        <v>30</v>
      </c>
      <c r="D478" s="48">
        <v>624</v>
      </c>
      <c r="E478" s="48">
        <v>0</v>
      </c>
      <c r="F478" s="48"/>
      <c r="G478" s="48">
        <f t="shared" si="63"/>
        <v>624</v>
      </c>
      <c r="H478" s="48">
        <v>624</v>
      </c>
      <c r="I478" s="495">
        <f t="shared" si="56"/>
        <v>1</v>
      </c>
      <c r="J478" s="48"/>
      <c r="K478" s="341">
        <f t="shared" si="64"/>
        <v>624</v>
      </c>
      <c r="L478" s="342">
        <v>0</v>
      </c>
    </row>
    <row r="479" spans="1:12" s="60" customFormat="1" ht="15.75" customHeight="1">
      <c r="A479" s="421"/>
      <c r="B479" s="444" t="s">
        <v>273</v>
      </c>
      <c r="C479" s="47" t="s">
        <v>274</v>
      </c>
      <c r="D479" s="48">
        <v>0</v>
      </c>
      <c r="E479" s="48">
        <v>419</v>
      </c>
      <c r="F479" s="48"/>
      <c r="G479" s="48">
        <f t="shared" si="63"/>
        <v>419</v>
      </c>
      <c r="H479" s="48">
        <v>419</v>
      </c>
      <c r="I479" s="495">
        <f t="shared" si="56"/>
        <v>1</v>
      </c>
      <c r="J479" s="48"/>
      <c r="K479" s="341">
        <f t="shared" si="64"/>
        <v>419</v>
      </c>
      <c r="L479" s="342"/>
    </row>
    <row r="480" spans="1:12" s="60" customFormat="1" ht="15.75" customHeight="1">
      <c r="A480" s="421"/>
      <c r="B480" s="444" t="s">
        <v>93</v>
      </c>
      <c r="C480" s="47" t="s">
        <v>274</v>
      </c>
      <c r="D480" s="48">
        <v>238</v>
      </c>
      <c r="E480" s="48">
        <v>0</v>
      </c>
      <c r="F480" s="48">
        <v>11</v>
      </c>
      <c r="G480" s="48">
        <f t="shared" si="63"/>
        <v>227</v>
      </c>
      <c r="H480" s="48">
        <v>227</v>
      </c>
      <c r="I480" s="495">
        <f t="shared" si="56"/>
        <v>1</v>
      </c>
      <c r="J480" s="48"/>
      <c r="K480" s="341">
        <f t="shared" si="64"/>
        <v>227</v>
      </c>
      <c r="L480" s="342">
        <v>0</v>
      </c>
    </row>
    <row r="481" spans="1:12" s="60" customFormat="1" ht="15.75" customHeight="1">
      <c r="A481" s="421"/>
      <c r="B481" s="444" t="s">
        <v>94</v>
      </c>
      <c r="C481" s="47" t="s">
        <v>274</v>
      </c>
      <c r="D481" s="48">
        <v>112</v>
      </c>
      <c r="E481" s="48">
        <v>0</v>
      </c>
      <c r="F481" s="48">
        <v>5</v>
      </c>
      <c r="G481" s="48">
        <f t="shared" si="63"/>
        <v>107</v>
      </c>
      <c r="H481" s="48">
        <v>107</v>
      </c>
      <c r="I481" s="495">
        <f t="shared" si="56"/>
        <v>1</v>
      </c>
      <c r="J481" s="48"/>
      <c r="K481" s="341">
        <f t="shared" si="64"/>
        <v>107</v>
      </c>
      <c r="L481" s="342">
        <v>0</v>
      </c>
    </row>
    <row r="482" spans="1:12" s="60" customFormat="1" ht="15" customHeight="1">
      <c r="A482" s="421"/>
      <c r="B482" s="444" t="s">
        <v>248</v>
      </c>
      <c r="C482" s="47" t="s">
        <v>249</v>
      </c>
      <c r="D482" s="48">
        <v>0</v>
      </c>
      <c r="E482" s="48">
        <v>59</v>
      </c>
      <c r="F482" s="48"/>
      <c r="G482" s="48">
        <f t="shared" si="63"/>
        <v>59</v>
      </c>
      <c r="H482" s="48">
        <v>59</v>
      </c>
      <c r="I482" s="495">
        <f t="shared" si="56"/>
        <v>1</v>
      </c>
      <c r="J482" s="48"/>
      <c r="K482" s="341">
        <f t="shared" si="64"/>
        <v>59</v>
      </c>
      <c r="L482" s="342"/>
    </row>
    <row r="483" spans="1:12" s="60" customFormat="1" ht="16.5" customHeight="1">
      <c r="A483" s="421"/>
      <c r="B483" s="444" t="s">
        <v>95</v>
      </c>
      <c r="C483" s="47" t="s">
        <v>249</v>
      </c>
      <c r="D483" s="48">
        <v>34</v>
      </c>
      <c r="E483" s="48">
        <v>0</v>
      </c>
      <c r="F483" s="48">
        <v>2</v>
      </c>
      <c r="G483" s="48">
        <f t="shared" si="63"/>
        <v>32</v>
      </c>
      <c r="H483" s="48">
        <v>32</v>
      </c>
      <c r="I483" s="495">
        <f t="shared" si="56"/>
        <v>1</v>
      </c>
      <c r="J483" s="48"/>
      <c r="K483" s="341">
        <f t="shared" si="64"/>
        <v>32</v>
      </c>
      <c r="L483" s="342">
        <v>0</v>
      </c>
    </row>
    <row r="484" spans="1:12" s="60" customFormat="1" ht="15.75" customHeight="1">
      <c r="A484" s="421"/>
      <c r="B484" s="444" t="s">
        <v>96</v>
      </c>
      <c r="C484" s="47" t="s">
        <v>249</v>
      </c>
      <c r="D484" s="48">
        <v>16</v>
      </c>
      <c r="E484" s="48">
        <v>0</v>
      </c>
      <c r="F484" s="48">
        <v>1</v>
      </c>
      <c r="G484" s="48">
        <f t="shared" si="63"/>
        <v>15</v>
      </c>
      <c r="H484" s="48">
        <v>15</v>
      </c>
      <c r="I484" s="495">
        <f t="shared" si="56"/>
        <v>1</v>
      </c>
      <c r="J484" s="48"/>
      <c r="K484" s="341">
        <f t="shared" si="64"/>
        <v>15</v>
      </c>
      <c r="L484" s="342">
        <v>0</v>
      </c>
    </row>
    <row r="485" spans="1:12" s="60" customFormat="1" ht="15" customHeight="1">
      <c r="A485" s="421"/>
      <c r="B485" s="444" t="s">
        <v>123</v>
      </c>
      <c r="C485" s="47" t="s">
        <v>134</v>
      </c>
      <c r="D485" s="48">
        <v>0</v>
      </c>
      <c r="E485" s="48">
        <v>2402</v>
      </c>
      <c r="F485" s="48"/>
      <c r="G485" s="48">
        <f t="shared" si="63"/>
        <v>2402</v>
      </c>
      <c r="H485" s="48">
        <v>2402</v>
      </c>
      <c r="I485" s="495">
        <f aca="true" t="shared" si="65" ref="I485:I511">H485/G485</f>
        <v>1</v>
      </c>
      <c r="J485" s="48"/>
      <c r="K485" s="341">
        <f t="shared" si="64"/>
        <v>2402</v>
      </c>
      <c r="L485" s="342"/>
    </row>
    <row r="486" spans="1:12" s="60" customFormat="1" ht="17.25" customHeight="1">
      <c r="A486" s="421"/>
      <c r="B486" s="444" t="s">
        <v>470</v>
      </c>
      <c r="C486" s="47" t="s">
        <v>134</v>
      </c>
      <c r="D486" s="48">
        <v>2856</v>
      </c>
      <c r="E486" s="48">
        <v>0</v>
      </c>
      <c r="F486" s="48"/>
      <c r="G486" s="48">
        <f t="shared" si="63"/>
        <v>2856</v>
      </c>
      <c r="H486" s="48">
        <v>2856</v>
      </c>
      <c r="I486" s="495">
        <f t="shared" si="65"/>
        <v>1</v>
      </c>
      <c r="J486" s="48">
        <v>0</v>
      </c>
      <c r="K486" s="341">
        <f t="shared" si="64"/>
        <v>2856</v>
      </c>
      <c r="L486" s="342">
        <v>0</v>
      </c>
    </row>
    <row r="487" spans="1:12" s="60" customFormat="1" ht="18" customHeight="1">
      <c r="A487" s="421"/>
      <c r="B487" s="444" t="s">
        <v>471</v>
      </c>
      <c r="C487" s="47" t="s">
        <v>134</v>
      </c>
      <c r="D487" s="48">
        <v>1344</v>
      </c>
      <c r="E487" s="48">
        <v>0</v>
      </c>
      <c r="F487" s="48"/>
      <c r="G487" s="48">
        <f t="shared" si="63"/>
        <v>1344</v>
      </c>
      <c r="H487" s="48">
        <v>1344</v>
      </c>
      <c r="I487" s="495">
        <f t="shared" si="65"/>
        <v>1</v>
      </c>
      <c r="J487" s="48">
        <v>0</v>
      </c>
      <c r="K487" s="341">
        <f t="shared" si="64"/>
        <v>1344</v>
      </c>
      <c r="L487" s="342">
        <v>0</v>
      </c>
    </row>
    <row r="488" spans="1:12" s="60" customFormat="1" ht="15" customHeight="1">
      <c r="A488" s="421"/>
      <c r="B488" s="444" t="s">
        <v>250</v>
      </c>
      <c r="C488" s="47" t="s">
        <v>808</v>
      </c>
      <c r="D488" s="48">
        <v>0</v>
      </c>
      <c r="E488" s="48">
        <v>1860</v>
      </c>
      <c r="F488" s="48"/>
      <c r="G488" s="48">
        <f t="shared" si="63"/>
        <v>1860</v>
      </c>
      <c r="H488" s="48">
        <v>1860</v>
      </c>
      <c r="I488" s="495">
        <f t="shared" si="65"/>
        <v>1</v>
      </c>
      <c r="J488" s="48"/>
      <c r="K488" s="341">
        <f t="shared" si="64"/>
        <v>1860</v>
      </c>
      <c r="L488" s="342"/>
    </row>
    <row r="489" spans="1:12" s="60" customFormat="1" ht="19.5" customHeight="1">
      <c r="A489" s="421"/>
      <c r="B489" s="444" t="s">
        <v>472</v>
      </c>
      <c r="C489" s="47" t="s">
        <v>808</v>
      </c>
      <c r="D489" s="48">
        <v>1290</v>
      </c>
      <c r="E489" s="48">
        <v>319</v>
      </c>
      <c r="F489" s="48"/>
      <c r="G489" s="48">
        <f t="shared" si="63"/>
        <v>1609</v>
      </c>
      <c r="H489" s="48">
        <v>1608</v>
      </c>
      <c r="I489" s="495">
        <f t="shared" si="65"/>
        <v>0.9993784959602238</v>
      </c>
      <c r="J489" s="48"/>
      <c r="K489" s="341">
        <f t="shared" si="64"/>
        <v>1608</v>
      </c>
      <c r="L489" s="342"/>
    </row>
    <row r="490" spans="1:12" s="60" customFormat="1" ht="18.75" customHeight="1">
      <c r="A490" s="421"/>
      <c r="B490" s="444" t="s">
        <v>475</v>
      </c>
      <c r="C490" s="47" t="s">
        <v>808</v>
      </c>
      <c r="D490" s="48">
        <v>608</v>
      </c>
      <c r="E490" s="48">
        <v>148</v>
      </c>
      <c r="F490" s="48"/>
      <c r="G490" s="48">
        <f t="shared" si="63"/>
        <v>756</v>
      </c>
      <c r="H490" s="48">
        <v>757</v>
      </c>
      <c r="I490" s="495">
        <f t="shared" si="65"/>
        <v>1.0013227513227514</v>
      </c>
      <c r="J490" s="48"/>
      <c r="K490" s="341">
        <f t="shared" si="64"/>
        <v>757</v>
      </c>
      <c r="L490" s="342"/>
    </row>
    <row r="491" spans="1:12" s="60" customFormat="1" ht="16.5" customHeight="1">
      <c r="A491" s="421"/>
      <c r="B491" s="444" t="s">
        <v>473</v>
      </c>
      <c r="C491" s="47" t="s">
        <v>351</v>
      </c>
      <c r="D491" s="48">
        <v>4848</v>
      </c>
      <c r="E491" s="48">
        <v>0</v>
      </c>
      <c r="F491" s="48">
        <v>301</v>
      </c>
      <c r="G491" s="48">
        <f t="shared" si="63"/>
        <v>4547</v>
      </c>
      <c r="H491" s="48">
        <v>4544</v>
      </c>
      <c r="I491" s="495">
        <f t="shared" si="65"/>
        <v>0.9993402243237299</v>
      </c>
      <c r="J491" s="48">
        <v>0</v>
      </c>
      <c r="K491" s="341">
        <f t="shared" si="64"/>
        <v>4544</v>
      </c>
      <c r="L491" s="342">
        <v>0</v>
      </c>
    </row>
    <row r="492" spans="1:12" s="60" customFormat="1" ht="17.25" customHeight="1">
      <c r="A492" s="421"/>
      <c r="B492" s="444" t="s">
        <v>474</v>
      </c>
      <c r="C492" s="47" t="s">
        <v>351</v>
      </c>
      <c r="D492" s="48">
        <v>2282</v>
      </c>
      <c r="E492" s="48">
        <v>0</v>
      </c>
      <c r="F492" s="48">
        <v>147</v>
      </c>
      <c r="G492" s="48">
        <f t="shared" si="63"/>
        <v>2135</v>
      </c>
      <c r="H492" s="48">
        <v>2138</v>
      </c>
      <c r="I492" s="495">
        <f t="shared" si="65"/>
        <v>1.0014051522248244</v>
      </c>
      <c r="J492" s="48">
        <v>0</v>
      </c>
      <c r="K492" s="341">
        <f t="shared" si="64"/>
        <v>2138</v>
      </c>
      <c r="L492" s="342">
        <v>0</v>
      </c>
    </row>
    <row r="493" spans="1:12" s="60" customFormat="1" ht="21.75" customHeight="1">
      <c r="A493" s="516" t="s">
        <v>441</v>
      </c>
      <c r="B493" s="530"/>
      <c r="C493" s="518" t="s">
        <v>442</v>
      </c>
      <c r="D493" s="519">
        <f>D494+D495+D496+D497</f>
        <v>3900</v>
      </c>
      <c r="E493" s="519">
        <f>E494+E495+E496+E497</f>
        <v>0</v>
      </c>
      <c r="F493" s="519">
        <f>F494+F495+F496+F497</f>
        <v>0</v>
      </c>
      <c r="G493" s="519">
        <f>SUM(G494:G497)</f>
        <v>3900</v>
      </c>
      <c r="H493" s="519">
        <f>SUM(H494:H497)</f>
        <v>3900</v>
      </c>
      <c r="I493" s="520">
        <f t="shared" si="65"/>
        <v>1</v>
      </c>
      <c r="J493" s="519">
        <f>J494+J495+J496+J497</f>
        <v>0</v>
      </c>
      <c r="K493" s="519">
        <f>SUM(K494:K497)</f>
        <v>2400</v>
      </c>
      <c r="L493" s="522">
        <f>L494+L495+L496</f>
        <v>1500</v>
      </c>
    </row>
    <row r="494" spans="1:12" s="60" customFormat="1" ht="22.5" customHeight="1">
      <c r="A494" s="421"/>
      <c r="B494" s="442" t="s">
        <v>305</v>
      </c>
      <c r="C494" s="47" t="s">
        <v>585</v>
      </c>
      <c r="D494" s="48">
        <v>1500</v>
      </c>
      <c r="E494" s="48"/>
      <c r="F494" s="48"/>
      <c r="G494" s="48">
        <f>D494+E494-F494</f>
        <v>1500</v>
      </c>
      <c r="H494" s="48">
        <v>1500</v>
      </c>
      <c r="I494" s="495">
        <f t="shared" si="65"/>
        <v>1</v>
      </c>
      <c r="J494" s="48">
        <v>0</v>
      </c>
      <c r="K494" s="341">
        <v>0</v>
      </c>
      <c r="L494" s="342">
        <f>H494</f>
        <v>1500</v>
      </c>
    </row>
    <row r="495" spans="1:12" s="60" customFormat="1" ht="16.5" customHeight="1">
      <c r="A495" s="421"/>
      <c r="B495" s="442" t="s">
        <v>123</v>
      </c>
      <c r="C495" s="47" t="s">
        <v>134</v>
      </c>
      <c r="D495" s="48">
        <v>1400</v>
      </c>
      <c r="E495" s="48"/>
      <c r="F495" s="48"/>
      <c r="G495" s="48">
        <f>D495+E495-F495</f>
        <v>1400</v>
      </c>
      <c r="H495" s="48">
        <v>1400</v>
      </c>
      <c r="I495" s="495">
        <f t="shared" si="65"/>
        <v>1</v>
      </c>
      <c r="J495" s="48">
        <v>0</v>
      </c>
      <c r="K495" s="341">
        <f>H495</f>
        <v>1400</v>
      </c>
      <c r="L495" s="342">
        <v>0</v>
      </c>
    </row>
    <row r="496" spans="1:12" s="60" customFormat="1" ht="17.25" customHeight="1">
      <c r="A496" s="421"/>
      <c r="B496" s="442" t="s">
        <v>250</v>
      </c>
      <c r="C496" s="47" t="s">
        <v>808</v>
      </c>
      <c r="D496" s="48">
        <v>600</v>
      </c>
      <c r="E496" s="48"/>
      <c r="F496" s="48"/>
      <c r="G496" s="48">
        <f>D496+E496-F496</f>
        <v>600</v>
      </c>
      <c r="H496" s="48">
        <v>600</v>
      </c>
      <c r="I496" s="495">
        <f t="shared" si="65"/>
        <v>1</v>
      </c>
      <c r="J496" s="48">
        <v>0</v>
      </c>
      <c r="K496" s="341">
        <f>H496</f>
        <v>600</v>
      </c>
      <c r="L496" s="342">
        <v>0</v>
      </c>
    </row>
    <row r="497" spans="1:12" s="60" customFormat="1" ht="19.5" customHeight="1">
      <c r="A497" s="421"/>
      <c r="B497" s="442" t="s">
        <v>256</v>
      </c>
      <c r="C497" s="47" t="s">
        <v>351</v>
      </c>
      <c r="D497" s="48">
        <v>400</v>
      </c>
      <c r="E497" s="48"/>
      <c r="F497" s="48"/>
      <c r="G497" s="48">
        <f>D497+E497-F497</f>
        <v>400</v>
      </c>
      <c r="H497" s="48">
        <v>400</v>
      </c>
      <c r="I497" s="495">
        <f t="shared" si="65"/>
        <v>1</v>
      </c>
      <c r="J497" s="48">
        <v>0</v>
      </c>
      <c r="K497" s="341">
        <f>H497</f>
        <v>400</v>
      </c>
      <c r="L497" s="342">
        <v>0</v>
      </c>
    </row>
    <row r="498" spans="1:12" s="60" customFormat="1" ht="21" customHeight="1">
      <c r="A498" s="516" t="s">
        <v>444</v>
      </c>
      <c r="B498" s="530"/>
      <c r="C498" s="518" t="s">
        <v>315</v>
      </c>
      <c r="D498" s="519">
        <f>D499</f>
        <v>28348</v>
      </c>
      <c r="E498" s="519">
        <f>E499</f>
        <v>0</v>
      </c>
      <c r="F498" s="519">
        <f>F499</f>
        <v>0</v>
      </c>
      <c r="G498" s="519">
        <f>G499</f>
        <v>28348</v>
      </c>
      <c r="H498" s="519">
        <f>H499</f>
        <v>28348</v>
      </c>
      <c r="I498" s="520">
        <f t="shared" si="65"/>
        <v>1</v>
      </c>
      <c r="J498" s="519">
        <f>J499</f>
        <v>0</v>
      </c>
      <c r="K498" s="521">
        <f>K499</f>
        <v>28348</v>
      </c>
      <c r="L498" s="522">
        <f>L499</f>
        <v>0</v>
      </c>
    </row>
    <row r="499" spans="1:12" s="60" customFormat="1" ht="26.25" customHeight="1">
      <c r="A499" s="421"/>
      <c r="B499" s="442" t="s">
        <v>262</v>
      </c>
      <c r="C499" s="47" t="s">
        <v>374</v>
      </c>
      <c r="D499" s="48">
        <v>28348</v>
      </c>
      <c r="E499" s="48">
        <v>0</v>
      </c>
      <c r="F499" s="341"/>
      <c r="G499" s="48">
        <f>D499+E499-F499</f>
        <v>28348</v>
      </c>
      <c r="H499" s="48">
        <v>28348</v>
      </c>
      <c r="I499" s="495">
        <f t="shared" si="65"/>
        <v>1</v>
      </c>
      <c r="J499" s="48">
        <v>0</v>
      </c>
      <c r="K499" s="341">
        <f>H499</f>
        <v>28348</v>
      </c>
      <c r="L499" s="342">
        <v>0</v>
      </c>
    </row>
    <row r="500" spans="1:12" s="60" customFormat="1" ht="25.5" customHeight="1">
      <c r="A500" s="511" t="s">
        <v>445</v>
      </c>
      <c r="B500" s="512"/>
      <c r="C500" s="510" t="s">
        <v>446</v>
      </c>
      <c r="D500" s="503">
        <f>D501+D503</f>
        <v>40100</v>
      </c>
      <c r="E500" s="503">
        <f>E501+E503</f>
        <v>0</v>
      </c>
      <c r="F500" s="503">
        <f>F501+F503</f>
        <v>0</v>
      </c>
      <c r="G500" s="503">
        <f>G501+G503</f>
        <v>40100</v>
      </c>
      <c r="H500" s="503">
        <f>H501+H503</f>
        <v>40100</v>
      </c>
      <c r="I500" s="504">
        <f t="shared" si="65"/>
        <v>1</v>
      </c>
      <c r="J500" s="503">
        <f>J501+J503</f>
        <v>0</v>
      </c>
      <c r="K500" s="503">
        <f>K501+K503</f>
        <v>7100</v>
      </c>
      <c r="L500" s="505">
        <f>L501+L503</f>
        <v>33000</v>
      </c>
    </row>
    <row r="501" spans="1:12" s="60" customFormat="1" ht="18.75" customHeight="1">
      <c r="A501" s="516" t="s">
        <v>447</v>
      </c>
      <c r="B501" s="530"/>
      <c r="C501" s="518" t="s">
        <v>448</v>
      </c>
      <c r="D501" s="519">
        <f>D502</f>
        <v>33000</v>
      </c>
      <c r="E501" s="519">
        <f aca="true" t="shared" si="66" ref="E501:L501">E502</f>
        <v>0</v>
      </c>
      <c r="F501" s="519">
        <f t="shared" si="66"/>
        <v>0</v>
      </c>
      <c r="G501" s="519">
        <f t="shared" si="66"/>
        <v>33000</v>
      </c>
      <c r="H501" s="519">
        <f t="shared" si="66"/>
        <v>33000</v>
      </c>
      <c r="I501" s="520">
        <f t="shared" si="65"/>
        <v>1</v>
      </c>
      <c r="J501" s="519">
        <f t="shared" si="66"/>
        <v>0</v>
      </c>
      <c r="K501" s="519">
        <f t="shared" si="66"/>
        <v>0</v>
      </c>
      <c r="L501" s="523">
        <f t="shared" si="66"/>
        <v>33000</v>
      </c>
    </row>
    <row r="502" spans="1:12" s="60" customFormat="1" ht="24" customHeight="1">
      <c r="A502" s="421"/>
      <c r="B502" s="442" t="s">
        <v>305</v>
      </c>
      <c r="C502" s="47" t="s">
        <v>449</v>
      </c>
      <c r="D502" s="48">
        <v>33000</v>
      </c>
      <c r="E502" s="48"/>
      <c r="F502" s="48"/>
      <c r="G502" s="48">
        <f>D502+E502-F502</f>
        <v>33000</v>
      </c>
      <c r="H502" s="48">
        <v>33000</v>
      </c>
      <c r="I502" s="495">
        <f t="shared" si="65"/>
        <v>1</v>
      </c>
      <c r="J502" s="48">
        <v>0</v>
      </c>
      <c r="K502" s="341">
        <v>0</v>
      </c>
      <c r="L502" s="342">
        <f>H502</f>
        <v>33000</v>
      </c>
    </row>
    <row r="503" spans="1:12" s="60" customFormat="1" ht="22.5" customHeight="1">
      <c r="A503" s="516" t="s">
        <v>450</v>
      </c>
      <c r="B503" s="530"/>
      <c r="C503" s="518" t="s">
        <v>315</v>
      </c>
      <c r="D503" s="519">
        <f>D506+D507</f>
        <v>7100</v>
      </c>
      <c r="E503" s="519">
        <f>E506+E507</f>
        <v>0</v>
      </c>
      <c r="F503" s="519">
        <f>F506+F507</f>
        <v>0</v>
      </c>
      <c r="G503" s="519">
        <f>SUM(G506:G507)</f>
        <v>7100</v>
      </c>
      <c r="H503" s="519">
        <f>SUM(H506:H507)</f>
        <v>7100</v>
      </c>
      <c r="I503" s="520">
        <f t="shared" si="65"/>
        <v>1</v>
      </c>
      <c r="J503" s="519">
        <f>SUM(J506:J507)</f>
        <v>0</v>
      </c>
      <c r="K503" s="519">
        <f>SUM(K506:K507)</f>
        <v>7100</v>
      </c>
      <c r="L503" s="523">
        <f>SUM(L506:L507)</f>
        <v>0</v>
      </c>
    </row>
    <row r="504" spans="1:12" s="60" customFormat="1" ht="14.25" customHeight="1" hidden="1">
      <c r="A504" s="416"/>
      <c r="B504" s="442"/>
      <c r="C504" s="47" t="s">
        <v>287</v>
      </c>
      <c r="D504" s="48"/>
      <c r="E504" s="48"/>
      <c r="F504" s="48"/>
      <c r="G504" s="48">
        <f>D504+E504-F504</f>
        <v>0</v>
      </c>
      <c r="H504" s="48"/>
      <c r="I504" s="495" t="e">
        <f t="shared" si="65"/>
        <v>#DIV/0!</v>
      </c>
      <c r="J504" s="48">
        <v>0</v>
      </c>
      <c r="K504" s="341" t="e">
        <f>#REF!</f>
        <v>#REF!</v>
      </c>
      <c r="L504" s="342">
        <v>0</v>
      </c>
    </row>
    <row r="505" spans="1:12" s="60" customFormat="1" ht="28.5" customHeight="1" hidden="1">
      <c r="A505" s="416"/>
      <c r="B505" s="442" t="s">
        <v>305</v>
      </c>
      <c r="C505" s="47" t="s">
        <v>443</v>
      </c>
      <c r="D505" s="48"/>
      <c r="E505" s="48"/>
      <c r="F505" s="48"/>
      <c r="G505" s="48">
        <f>D505+E505-F505</f>
        <v>0</v>
      </c>
      <c r="H505" s="48"/>
      <c r="I505" s="495" t="e">
        <f t="shared" si="65"/>
        <v>#DIV/0!</v>
      </c>
      <c r="J505" s="48">
        <v>0</v>
      </c>
      <c r="K505" s="341">
        <v>0</v>
      </c>
      <c r="L505" s="342">
        <v>0</v>
      </c>
    </row>
    <row r="506" spans="1:12" s="60" customFormat="1" ht="18.75" customHeight="1">
      <c r="A506" s="416"/>
      <c r="B506" s="442" t="s">
        <v>250</v>
      </c>
      <c r="C506" s="47" t="s">
        <v>808</v>
      </c>
      <c r="D506" s="48">
        <v>5800</v>
      </c>
      <c r="E506" s="48">
        <v>0</v>
      </c>
      <c r="F506" s="48">
        <v>0</v>
      </c>
      <c r="G506" s="48">
        <f>D506+E506-F506</f>
        <v>5800</v>
      </c>
      <c r="H506" s="48">
        <v>5800</v>
      </c>
      <c r="I506" s="495">
        <f t="shared" si="65"/>
        <v>1</v>
      </c>
      <c r="J506" s="48">
        <v>0</v>
      </c>
      <c r="K506" s="341">
        <f>H506</f>
        <v>5800</v>
      </c>
      <c r="L506" s="342">
        <v>0</v>
      </c>
    </row>
    <row r="507" spans="1:12" s="60" customFormat="1" ht="18.75" customHeight="1">
      <c r="A507" s="416"/>
      <c r="B507" s="442" t="s">
        <v>256</v>
      </c>
      <c r="C507" s="47" t="s">
        <v>351</v>
      </c>
      <c r="D507" s="48">
        <v>1300</v>
      </c>
      <c r="E507" s="48">
        <v>0</v>
      </c>
      <c r="F507" s="48">
        <v>0</v>
      </c>
      <c r="G507" s="48">
        <f>D507+E507-F507</f>
        <v>1300</v>
      </c>
      <c r="H507" s="48">
        <v>1300</v>
      </c>
      <c r="I507" s="495">
        <f t="shared" si="65"/>
        <v>1</v>
      </c>
      <c r="J507" s="48">
        <v>0</v>
      </c>
      <c r="K507" s="341">
        <f>H507</f>
        <v>1300</v>
      </c>
      <c r="L507" s="342">
        <v>0</v>
      </c>
    </row>
    <row r="508" spans="1:12" s="60" customFormat="1" ht="25.5" customHeight="1">
      <c r="A508" s="502" t="s">
        <v>451</v>
      </c>
      <c r="B508" s="509"/>
      <c r="C508" s="510" t="s">
        <v>452</v>
      </c>
      <c r="D508" s="503">
        <f>D509</f>
        <v>16000</v>
      </c>
      <c r="E508" s="503"/>
      <c r="F508" s="503">
        <v>0</v>
      </c>
      <c r="G508" s="503">
        <f>G509</f>
        <v>16000</v>
      </c>
      <c r="H508" s="503">
        <f>H509</f>
        <v>16000</v>
      </c>
      <c r="I508" s="504">
        <f t="shared" si="65"/>
        <v>1</v>
      </c>
      <c r="J508" s="503">
        <f aca="true" t="shared" si="67" ref="J508:L509">J509</f>
        <v>0</v>
      </c>
      <c r="K508" s="506">
        <f t="shared" si="67"/>
        <v>16000</v>
      </c>
      <c r="L508" s="507">
        <f t="shared" si="67"/>
        <v>0</v>
      </c>
    </row>
    <row r="509" spans="1:12" s="60" customFormat="1" ht="19.5" customHeight="1">
      <c r="A509" s="516" t="s">
        <v>453</v>
      </c>
      <c r="B509" s="528"/>
      <c r="C509" s="518" t="s">
        <v>315</v>
      </c>
      <c r="D509" s="519">
        <f>D510</f>
        <v>16000</v>
      </c>
      <c r="E509" s="519"/>
      <c r="F509" s="519"/>
      <c r="G509" s="519">
        <f>G510</f>
        <v>16000</v>
      </c>
      <c r="H509" s="519">
        <f>H510</f>
        <v>16000</v>
      </c>
      <c r="I509" s="520">
        <f t="shared" si="65"/>
        <v>1</v>
      </c>
      <c r="J509" s="519">
        <f t="shared" si="67"/>
        <v>0</v>
      </c>
      <c r="K509" s="519">
        <f t="shared" si="67"/>
        <v>16000</v>
      </c>
      <c r="L509" s="523">
        <f t="shared" si="67"/>
        <v>0</v>
      </c>
    </row>
    <row r="510" spans="1:12" s="60" customFormat="1" ht="46.5" customHeight="1">
      <c r="A510" s="416"/>
      <c r="B510" s="53" t="s">
        <v>430</v>
      </c>
      <c r="C510" s="47" t="s">
        <v>375</v>
      </c>
      <c r="D510" s="48">
        <v>16000</v>
      </c>
      <c r="E510" s="48"/>
      <c r="F510" s="48"/>
      <c r="G510" s="48">
        <f>D510+E510-F510</f>
        <v>16000</v>
      </c>
      <c r="H510" s="48">
        <v>16000</v>
      </c>
      <c r="I510" s="495">
        <f t="shared" si="65"/>
        <v>1</v>
      </c>
      <c r="J510" s="48">
        <v>0</v>
      </c>
      <c r="K510" s="341">
        <f>H510</f>
        <v>16000</v>
      </c>
      <c r="L510" s="342">
        <v>0</v>
      </c>
    </row>
    <row r="511" spans="1:12" s="60" customFormat="1" ht="24" customHeight="1">
      <c r="A511" s="448"/>
      <c r="B511" s="449"/>
      <c r="C511" s="450" t="s">
        <v>454</v>
      </c>
      <c r="D511" s="451" t="s">
        <v>31</v>
      </c>
      <c r="E511" s="451" t="s">
        <v>32</v>
      </c>
      <c r="F511" s="451" t="s">
        <v>33</v>
      </c>
      <c r="G511" s="463">
        <f>G7+G29+G34+G54+G65+G82+G134+G143+G171+G175+G273+G289+G305+G385+G423+G500+G508</f>
        <v>34892709</v>
      </c>
      <c r="H511" s="463">
        <f>H7+H29+H34+H54+H65+H82+H134+H143+H171+H175+H273+H289+H305+H385+H423+H500+H508</f>
        <v>34838466</v>
      </c>
      <c r="I511" s="649">
        <f t="shared" si="65"/>
        <v>0.9984454345462257</v>
      </c>
      <c r="J511" s="463">
        <f>J7+J29+J34+J54+J65+J82+J134+J143+J171+J175+J273+J289+J305+J385+J423+J500+J508</f>
        <v>3672861</v>
      </c>
      <c r="K511" s="452">
        <f>K7+K29+K34+K54+K65+K82+K143+K171+K175+K273+K289+K305+K385+K423+K500+K508</f>
        <v>30790413</v>
      </c>
      <c r="L511" s="453">
        <f>L7+L29+L34+L54+L65+L82+L143+L171+L175+L273+L289+L305+L385+L423+L500+L508</f>
        <v>375192</v>
      </c>
    </row>
    <row r="512" spans="1:12" s="60" customFormat="1" ht="12" customHeight="1">
      <c r="A512" s="454"/>
      <c r="B512" s="723" t="s">
        <v>455</v>
      </c>
      <c r="C512" s="723"/>
      <c r="D512" s="43"/>
      <c r="E512" s="43"/>
      <c r="F512" s="43"/>
      <c r="G512" s="48"/>
      <c r="H512" s="48"/>
      <c r="I512" s="48"/>
      <c r="J512" s="43"/>
      <c r="K512" s="43"/>
      <c r="L512" s="392"/>
    </row>
    <row r="513" spans="1:12" s="60" customFormat="1" ht="16.5" customHeight="1">
      <c r="A513" s="653"/>
      <c r="B513" s="687" t="s">
        <v>456</v>
      </c>
      <c r="C513" s="687"/>
      <c r="D513" s="654" t="e">
        <f aca="true" t="shared" si="68" ref="D513:L513">D511-D518</f>
        <v>#VALUE!</v>
      </c>
      <c r="E513" s="654" t="e">
        <f t="shared" si="68"/>
        <v>#VALUE!</v>
      </c>
      <c r="F513" s="654" t="e">
        <f t="shared" si="68"/>
        <v>#VALUE!</v>
      </c>
      <c r="G513" s="654">
        <f t="shared" si="68"/>
        <v>28228490</v>
      </c>
      <c r="H513" s="654">
        <f t="shared" si="68"/>
        <v>28226850</v>
      </c>
      <c r="I513" s="655">
        <f>H513/H511</f>
        <v>0.8102208059333037</v>
      </c>
      <c r="J513" s="654">
        <f t="shared" si="68"/>
        <v>3672861</v>
      </c>
      <c r="K513" s="654">
        <f t="shared" si="68"/>
        <v>24178797</v>
      </c>
      <c r="L513" s="656">
        <f t="shared" si="68"/>
        <v>375192</v>
      </c>
    </row>
    <row r="514" spans="1:12" s="60" customFormat="1" ht="17.25" customHeight="1">
      <c r="A514" s="454"/>
      <c r="B514" s="723" t="s">
        <v>846</v>
      </c>
      <c r="C514" s="723"/>
      <c r="D514" s="455">
        <f>(D37+D38+D67+D72+D73+D74+D84+D85+D88+D102+D103+D106+D121+D126+D130+D137+D146+D147+D148+D149+D150+D168+D177+D178+D181+D191+D192+D203+D204+D209+D222+D223+D232+D233+D236+D253+D254+D263+D267+D277+D278+D283+D284+D298+D309+D310+D313+D326+D327+D351+D356+D357+D360+D368+D387+D388+D396+D397+D381+D400+D411+D412+D417+D418+D426+D427+D443+D444+D447+D458+D459+D462+D477+D478+D485+D486+D487+D495)</f>
        <v>13612442</v>
      </c>
      <c r="E514" s="455">
        <f>(E37+E38+E67+E72+E73+E74+E84+E85+E88+E102+E103+E106+E121+E126+E130+E137+E146+E147+E148+E149+E150+E168+E177+E178+E181+E191+E192+E203+E204+E209+E222+E223+E232+E233+E236+E253+E254+E263+E267+E277+E278+E283+E284+E298+E309+E310+E313+E326+E327+E351+E356+E357+E360+E368+E387+E388+E396+E397+E381+E400+E411+E412+E417+E418+E426+E427+E443+E444+E447+E458+E459+E462+E477+E478+E485+E486+E487+E495)</f>
        <v>48624</v>
      </c>
      <c r="F514" s="455">
        <f>(F37+F38+F67+F72+F73+F74+F84+F85+F88+F102+F103+F106+F121+F126+F130+F137+F146+F147+F148+F149+F150+F168+F177+F178+F181+F191+F192+F203+F204+F209+F222+F223+F232+F233+F236+F253+F254+F263+F267+F277+F278+F283+F284+F298+F309+F310+F313+F326+F327+F351+F356+F357+F360+F368+F387+F388+F396+F397+F381+F400+F411+F412+F417+F418+F426+F427+F443+F444+F447+F458+F459+F462+F477+F478+F485+F486+F487+F495)</f>
        <v>331076</v>
      </c>
      <c r="G514" s="455">
        <f>(G37+G38+G67+G72+G73+G74+G84+G85+G88+G102+G103+G106+G121+G126+G130+G137+G146+G147+G148+G149+G150+G168+G177+G178+G181+G191+G192+G203+G204+G209+G222+G223+G232+G233+G236+G253+G254+G263+G267+G277+G278+G283+G284+G298+G309+G310+G313+G326+G327+G351+G356+G357+G360+G368+G387+G388+G396+G397+G381+G400+G411+G412+G417+G418+G426+G427+G443+G444+G447+G458+G459+G462+G477+G478+G485+G486+G487+G495)</f>
        <v>13329990</v>
      </c>
      <c r="H514" s="455">
        <f>(H37+H38+H67+H72+H73+H74+H84+H85+H88+H102+H103+H106+H121+H126+H130+H137+H146+H147+H148+H149+H150+H168+H177+H178+H181+H191+H192+H203+H204+H209+H222+H223+H232+H233+H236+H253+H254+H263+H267+H277+H278+H283+H284+H298+H309+H310+H313+H326+H327+H351+H356+H357+H360+H368+H387+H388+H396+H397+H381+H400+H411+H412+H417+H418+H426+H427+H443+H444+H447+H458+H459+H462+H477+H478+H485+H486+H487+H495)</f>
        <v>13329977</v>
      </c>
      <c r="I514" s="650">
        <f>H514/H511</f>
        <v>0.38262238641621016</v>
      </c>
      <c r="J514" s="440">
        <f>J67+J72+J73+J74+J84+J85+J88+J137+J121+J146+J147+J148+J149+J150+J168+J351</f>
        <v>1857018</v>
      </c>
      <c r="K514" s="48">
        <f>(G514-J514)</f>
        <v>11472972</v>
      </c>
      <c r="L514" s="426">
        <f>L37+L38+L72+L73+L74+L84+L85+L88+L102+L103+L105+L121+L126+L130+L146+L147+L148+L149+L150+L177+L178+L181+L191+L192+L203+L204+L209+L222+L223+L232+L233+L236+L253+L254+L263+L267+L283+L284+L298+L309+L310+L326+L327+L356+L357+L360+L368+L387+L388+L396+L397+L400+L426+L427+L443+L444+L447+L458+L459+L462+L486+L487+L495</f>
        <v>0</v>
      </c>
    </row>
    <row r="515" spans="1:12" s="60" customFormat="1" ht="17.25" customHeight="1">
      <c r="A515" s="454"/>
      <c r="B515" s="723" t="s">
        <v>845</v>
      </c>
      <c r="C515" s="723"/>
      <c r="D515" s="48">
        <f>D39+D40+D75+D76+D86+D87+D104+D105+D119+D120+D138+D139+D151+D152+D179+D180+D193+D194+D205+D206+D224+D225+D234+D235+D255+D256+D268+D269+D279+D280+D281+D282+D299+D300+D311+D312+D328+D329+D352+D353+D358+D359+D369+D370+D389+D390+D398+D399+D413+D414+D415+D416+D428+D429+D445+D446+D460+D461+D479+D480+D481+D482+D483+D484</f>
        <v>2298640</v>
      </c>
      <c r="E515" s="48">
        <f>E39+E40+E75+E76+E86+E87+E104+E105+E119+E120+E138+E139+E151+E152+E179+E180+E193+E194+E205+E206+E224+E225+E234+E235+E255+E256+E268+E269+E279+E280+E281+E282+E299+E300+E311+E312+E328+E329+E352+E353+E358+E359+E369+E370+E389+E390+E398+E399+E413+E414+E415+E416+E428+E429+E445+E446+E460+E461+E479+E480+E481+E482+E483+E484</f>
        <v>12826</v>
      </c>
      <c r="F515" s="48">
        <f>F39+F40+F75+F76+F86+F87+F104+F105+F119+F120+F138+F139+F151+F152+F179+F180+F193+F194+F205+F206+F224+F225+F234+F235+F255+F256+F268+F269+F279+F280+F281+F282+F299+F300+F311+F312+F328+F329+F352+F353+F358+F359+F369+F370+F389+F390+F398+F399+F413+F414+F415+F416+F428+F429+F445+F446+F460+F461+F479+F480+F481+F482+F483+F484</f>
        <v>77463</v>
      </c>
      <c r="G515" s="48">
        <f>G39+G40+G75+G76+G86+G87+G104+G105+G119+G120+G138+G139+G151+G152+G179+G180+G193+G194+G205+G206+G224+G225+G234+G235+G255+G256+G268+G269+G279+G280+G281+G282+G299+G300+G311+G312+G328+G329+G352+G353+G358+G359+G369+G370+G389+G390+G398+G399+G413+G414+G415+G416+G428+G429+G445+G446+G460+G461+G479+G480+G481+G482+G483+G484</f>
        <v>2234003</v>
      </c>
      <c r="H515" s="48">
        <f>H39+H40+H75+H76+H86+H87+H104+H105+H119+H120+H138+H139+H151+H152+H179+H180+H193+H194+H205+H206+H224+H225+H234+H235+H255+H256+H268+H269+H279+H280+H281+H282+H299+H300+H311+H312+H328+H329+H352+H353+H358+H359+H369+H370+H389+H390+H398+H399+H413+H414+H415+H416+H428+H429+H445+H446+H460+H461+H479+H480+H481+H482+H483+H484</f>
        <v>2233999</v>
      </c>
      <c r="I515" s="650">
        <f>H515/H511</f>
        <v>0.06412449388558038</v>
      </c>
      <c r="J515" s="440">
        <f>J75+J76+J86+J87+J119+J120+J138+J139+J151+J152+J352+J353</f>
        <v>64449</v>
      </c>
      <c r="K515" s="48">
        <f>K39+K40+K104+K105+K179+K180+K193+K194+K205+K206+K224+K225+K234+K235+K255+K256+K268+K269+K279+K280+K281+K282+K299+K300+K311+K312+K328+K329+K352+K353+K358+K359+K369+K370+K389+K390+K398+K399+K413+K414+K415+K416+K428+K429+K445+K446+K460+K461+K479+K480+K481+K482+K483+K484</f>
        <v>2169550</v>
      </c>
      <c r="L515" s="426">
        <f>L39+L40+L75+L76+L86+L87+L104+L106+L119+L120+L151+L152+L179+L180+L193+L194+L205+L206+L224+L225+L234+L235+L255+L256+L268+L269+L299+L300+L311+L312+L328+L329+L358+L359+L369+L370+L389+L390+L398+L399+L428+L429+L445+L446+L460+L461</f>
        <v>0</v>
      </c>
    </row>
    <row r="516" spans="1:12" s="60" customFormat="1" ht="24" customHeight="1">
      <c r="A516" s="454"/>
      <c r="B516" s="686" t="s">
        <v>844</v>
      </c>
      <c r="C516" s="686"/>
      <c r="D516" s="447">
        <f>D28+D94+D116+D187+D189+D200+D218+D249+D261+D265+D291+D324+D348+D349+D494+D502+D510</f>
        <v>2014414</v>
      </c>
      <c r="E516" s="447">
        <f>E28+E94+E116+E187+E189+E200+E218+E249+E261+E265+E291+E324+E348+E349+E494+E502+E510</f>
        <v>44803</v>
      </c>
      <c r="F516" s="447">
        <f>F28+F94+F116+F187+F189+F200+F218+F249+F261+F265+F291+F324+F348+F349+F494+F502+F510</f>
        <v>23587</v>
      </c>
      <c r="G516" s="447">
        <f>G28+G94+G116+G187+G189+G200+G218+G249+G261+G265+G291+G324+G348+G349+G494+G502+G510</f>
        <v>2035630</v>
      </c>
      <c r="H516" s="447">
        <f>H28+H94+H116+H187+H189+H200+H218+H249+H261+H265+H291+H324+H348+H349+H494+H502+H510</f>
        <v>2035630</v>
      </c>
      <c r="I516" s="650">
        <f>H516/H511</f>
        <v>0.05843052905945974</v>
      </c>
      <c r="J516" s="447">
        <f>J28+J94+J116+J187+J189+J200+J218+J249+J265+J291+J324+J348+J349+J494+J502+J510</f>
        <v>0</v>
      </c>
      <c r="K516" s="447">
        <f>K28+K94+K116+K187+K189+K200+K218+K249+K261+K291+K324+K348+K349+K494+K502+K510</f>
        <v>1660438</v>
      </c>
      <c r="L516" s="456">
        <f>L28+L94+L116+L187+L189+L200+L218+L249+L265+L291+L324+L348+L349+L387+L494+L502+L510</f>
        <v>375192</v>
      </c>
    </row>
    <row r="517" spans="1:12" s="60" customFormat="1" ht="15.75" customHeight="1">
      <c r="A517" s="454"/>
      <c r="B517" s="686" t="s">
        <v>843</v>
      </c>
      <c r="C517" s="686"/>
      <c r="D517" s="48">
        <f>D171</f>
        <v>525200</v>
      </c>
      <c r="E517" s="48">
        <f>E171</f>
        <v>0</v>
      </c>
      <c r="F517" s="48">
        <f>F171</f>
        <v>98450</v>
      </c>
      <c r="G517" s="48">
        <f>G171</f>
        <v>426750</v>
      </c>
      <c r="H517" s="48">
        <f>H171</f>
        <v>426125</v>
      </c>
      <c r="I517" s="650">
        <f>H517/H511</f>
        <v>0.012231451292947284</v>
      </c>
      <c r="J517" s="48">
        <f>J171</f>
        <v>0</v>
      </c>
      <c r="K517" s="48">
        <f>K171</f>
        <v>426125</v>
      </c>
      <c r="L517" s="426">
        <f>L171</f>
        <v>0</v>
      </c>
    </row>
    <row r="518" spans="1:12" s="60" customFormat="1" ht="15.75" customHeight="1">
      <c r="A518" s="653"/>
      <c r="B518" s="687" t="s">
        <v>489</v>
      </c>
      <c r="C518" s="687"/>
      <c r="D518" s="654">
        <f>D519+D520</f>
        <v>6694544</v>
      </c>
      <c r="E518" s="654">
        <f>E519+E520</f>
        <v>58395</v>
      </c>
      <c r="F518" s="654">
        <f>F519+F520</f>
        <v>88720</v>
      </c>
      <c r="G518" s="654">
        <f>G519+G520</f>
        <v>6664219</v>
      </c>
      <c r="H518" s="654">
        <f>H519+H520</f>
        <v>6611616</v>
      </c>
      <c r="I518" s="655">
        <f>H518/H511</f>
        <v>0.18977919406669627</v>
      </c>
      <c r="J518" s="654">
        <f>J519+J520</f>
        <v>0</v>
      </c>
      <c r="K518" s="654">
        <f>K519+K520</f>
        <v>6611616</v>
      </c>
      <c r="L518" s="656">
        <f>L519+L520</f>
        <v>0</v>
      </c>
    </row>
    <row r="519" spans="1:12" s="60" customFormat="1" ht="21" customHeight="1">
      <c r="A519" s="454"/>
      <c r="B519" s="688" t="s">
        <v>847</v>
      </c>
      <c r="C519" s="689"/>
      <c r="D519" s="48"/>
      <c r="E519" s="48"/>
      <c r="F519" s="48"/>
      <c r="G519" s="48">
        <f>D519+E519-F519</f>
        <v>0</v>
      </c>
      <c r="H519" s="48">
        <f>E519+F519-G519</f>
        <v>0</v>
      </c>
      <c r="I519" s="48">
        <v>0</v>
      </c>
      <c r="J519" s="48"/>
      <c r="K519" s="48"/>
      <c r="L519" s="426"/>
    </row>
    <row r="520" spans="1:12" s="60" customFormat="1" ht="21.75" customHeight="1" thickBot="1">
      <c r="A520" s="457"/>
      <c r="B520" s="722" t="s">
        <v>848</v>
      </c>
      <c r="C520" s="722"/>
      <c r="D520" s="267">
        <f aca="true" t="shared" si="69" ref="D520:L520">D50+D51+D52+D53+D64+D165+D199+D248+D292+D293+D294+D296+D341+D342+D407+D377+D439+D440+D471+D472</f>
        <v>6694544</v>
      </c>
      <c r="E520" s="267">
        <f t="shared" si="69"/>
        <v>58395</v>
      </c>
      <c r="F520" s="267">
        <f t="shared" si="69"/>
        <v>88720</v>
      </c>
      <c r="G520" s="267">
        <f t="shared" si="69"/>
        <v>6664219</v>
      </c>
      <c r="H520" s="267">
        <f t="shared" si="69"/>
        <v>6611616</v>
      </c>
      <c r="I520" s="508">
        <f>H520/H511</f>
        <v>0.18977919406669627</v>
      </c>
      <c r="J520" s="267">
        <f t="shared" si="69"/>
        <v>0</v>
      </c>
      <c r="K520" s="267">
        <f t="shared" si="69"/>
        <v>6611616</v>
      </c>
      <c r="L520" s="458">
        <f t="shared" si="69"/>
        <v>0</v>
      </c>
    </row>
    <row r="521" spans="1:12" s="60" customFormat="1" ht="14.25" customHeight="1">
      <c r="A521" s="673"/>
      <c r="B521" s="673"/>
      <c r="C521" s="673"/>
      <c r="D521" s="46"/>
      <c r="E521" s="46"/>
      <c r="F521" s="46"/>
      <c r="G521" s="46"/>
      <c r="H521" s="46"/>
      <c r="I521" s="46"/>
      <c r="J521" s="459" t="s">
        <v>227</v>
      </c>
      <c r="K521" s="459"/>
      <c r="L521" s="460"/>
    </row>
    <row r="522" spans="1:12" s="60" customFormat="1" ht="15.75" customHeight="1">
      <c r="A522" s="690"/>
      <c r="B522" s="690"/>
      <c r="C522" s="690"/>
      <c r="D522" s="459"/>
      <c r="E522" s="459"/>
      <c r="F522" s="459"/>
      <c r="G522" s="46"/>
      <c r="H522" s="46"/>
      <c r="I522" s="46"/>
      <c r="J522" s="46"/>
      <c r="K522" s="46"/>
      <c r="L522" s="46"/>
    </row>
    <row r="523" spans="1:12" s="60" customFormat="1" ht="12.75">
      <c r="A523" s="46"/>
      <c r="B523" s="46"/>
      <c r="C523" s="46"/>
      <c r="D523" s="459"/>
      <c r="E523" s="459"/>
      <c r="F523" s="459"/>
      <c r="G523" s="461"/>
      <c r="H523" s="461"/>
      <c r="I523" s="461"/>
      <c r="J523" s="46"/>
      <c r="K523" s="690"/>
      <c r="L523" s="690"/>
    </row>
    <row r="524" spans="1:12" s="60" customFormat="1" ht="12.75">
      <c r="A524" s="46"/>
      <c r="B524" s="46"/>
      <c r="C524" s="46"/>
      <c r="D524" s="459"/>
      <c r="E524" s="459"/>
      <c r="F524" s="459"/>
      <c r="G524" s="46"/>
      <c r="H524" s="46"/>
      <c r="I524" s="46"/>
      <c r="J524" s="46"/>
      <c r="K524" s="46"/>
      <c r="L524" s="46"/>
    </row>
    <row r="525" spans="1:12" s="60" customFormat="1" ht="12.75">
      <c r="A525" s="46"/>
      <c r="B525" s="46"/>
      <c r="C525" s="46"/>
      <c r="D525" s="459"/>
      <c r="E525" s="459"/>
      <c r="F525" s="459"/>
      <c r="G525" s="46"/>
      <c r="H525" s="46"/>
      <c r="I525" s="46"/>
      <c r="J525" s="46"/>
      <c r="K525" s="690"/>
      <c r="L525" s="690"/>
    </row>
    <row r="526" spans="1:12" s="60" customFormat="1" ht="12.7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s="60" customFormat="1" ht="12.7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s="60" customFormat="1" ht="12.75">
      <c r="A528"/>
      <c r="B528"/>
      <c r="C528"/>
      <c r="D528"/>
      <c r="E528"/>
      <c r="F528"/>
      <c r="G528"/>
      <c r="H528"/>
      <c r="I528"/>
      <c r="J528"/>
      <c r="K528"/>
      <c r="L528"/>
    </row>
  </sheetData>
  <mergeCells count="24">
    <mergeCell ref="K523:L523"/>
    <mergeCell ref="K525:L525"/>
    <mergeCell ref="J1:L1"/>
    <mergeCell ref="Q2:U2"/>
    <mergeCell ref="B2:L2"/>
    <mergeCell ref="C3:L3"/>
    <mergeCell ref="B512:C512"/>
    <mergeCell ref="A521:C522"/>
    <mergeCell ref="A11:A22"/>
    <mergeCell ref="B7:B8"/>
    <mergeCell ref="A4:A5"/>
    <mergeCell ref="B4:B5"/>
    <mergeCell ref="B520:C520"/>
    <mergeCell ref="B514:C514"/>
    <mergeCell ref="B515:C515"/>
    <mergeCell ref="B517:C517"/>
    <mergeCell ref="B516:C516"/>
    <mergeCell ref="B513:C513"/>
    <mergeCell ref="B518:C518"/>
    <mergeCell ref="B519:C519"/>
    <mergeCell ref="G4:G5"/>
    <mergeCell ref="H4:H5"/>
    <mergeCell ref="I4:I5"/>
    <mergeCell ref="C4:C5"/>
  </mergeCells>
  <printOptions/>
  <pageMargins left="0.4724409448818898" right="0.15748031496062992" top="0.1968503937007874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85">
      <selection activeCell="H109" sqref="H109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5.875" style="0" customWidth="1"/>
    <col min="4" max="4" width="31.375" style="0" customWidth="1"/>
    <col min="5" max="5" width="11.375" style="0" customWidth="1"/>
    <col min="6" max="6" width="11.125" style="0" customWidth="1"/>
    <col min="7" max="7" width="8.75390625" style="0" customWidth="1"/>
    <col min="8" max="8" width="10.75390625" style="0" customWidth="1"/>
    <col min="9" max="9" width="11.375" style="0" customWidth="1"/>
    <col min="10" max="10" width="7.75390625" style="0" customWidth="1"/>
  </cols>
  <sheetData>
    <row r="1" spans="6:10" ht="14.25" customHeight="1">
      <c r="F1" s="259"/>
      <c r="G1" s="259"/>
      <c r="H1" s="203"/>
      <c r="I1" s="259" t="s">
        <v>24</v>
      </c>
      <c r="J1" s="203"/>
    </row>
    <row r="2" ht="12.75" customHeight="1"/>
    <row r="3" ht="10.5" customHeight="1"/>
    <row r="4" ht="10.5" customHeight="1"/>
    <row r="5" spans="1:10" ht="27" customHeight="1">
      <c r="A5" s="679" t="s">
        <v>25</v>
      </c>
      <c r="B5" s="679"/>
      <c r="C5" s="679"/>
      <c r="D5" s="679"/>
      <c r="E5" s="679"/>
      <c r="F5" s="679"/>
      <c r="G5" s="679"/>
      <c r="H5" s="679"/>
      <c r="I5" s="679"/>
      <c r="J5" s="679"/>
    </row>
    <row r="6" ht="18" customHeight="1" thickBot="1"/>
    <row r="7" spans="1:10" ht="21" customHeight="1">
      <c r="A7" s="683" t="s">
        <v>490</v>
      </c>
      <c r="B7" s="684"/>
      <c r="C7" s="684"/>
      <c r="D7" s="677" t="s">
        <v>491</v>
      </c>
      <c r="E7" s="676" t="s">
        <v>23</v>
      </c>
      <c r="F7" s="676"/>
      <c r="G7" s="676"/>
      <c r="H7" s="677" t="s">
        <v>492</v>
      </c>
      <c r="I7" s="677"/>
      <c r="J7" s="678"/>
    </row>
    <row r="8" spans="1:10" ht="14.25" customHeight="1">
      <c r="A8" s="377" t="s">
        <v>493</v>
      </c>
      <c r="B8" s="376" t="s">
        <v>494</v>
      </c>
      <c r="C8" s="376" t="s">
        <v>218</v>
      </c>
      <c r="D8" s="682"/>
      <c r="E8" s="592" t="s">
        <v>18</v>
      </c>
      <c r="F8" s="592" t="s">
        <v>745</v>
      </c>
      <c r="G8" s="592" t="s">
        <v>746</v>
      </c>
      <c r="H8" s="592" t="s">
        <v>18</v>
      </c>
      <c r="I8" s="592" t="s">
        <v>745</v>
      </c>
      <c r="J8" s="633" t="s">
        <v>746</v>
      </c>
    </row>
    <row r="9" spans="1:10" ht="9.75" customHeight="1">
      <c r="A9" s="340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392">
        <v>10</v>
      </c>
    </row>
    <row r="10" spans="1:10" ht="24">
      <c r="A10" s="400" t="s">
        <v>220</v>
      </c>
      <c r="B10" s="401" t="s">
        <v>264</v>
      </c>
      <c r="C10" s="401" t="s">
        <v>396</v>
      </c>
      <c r="D10" s="100" t="s">
        <v>495</v>
      </c>
      <c r="E10" s="181">
        <f>'Z1'!I13</f>
        <v>30000</v>
      </c>
      <c r="F10" s="181">
        <f>'Z1'!J13</f>
        <v>30000</v>
      </c>
      <c r="G10" s="402">
        <f>F10/E10</f>
        <v>1</v>
      </c>
      <c r="H10" s="181">
        <f>H11</f>
        <v>30000</v>
      </c>
      <c r="I10" s="181">
        <f>I11</f>
        <v>30000</v>
      </c>
      <c r="J10" s="407">
        <f>I10/H10</f>
        <v>1</v>
      </c>
    </row>
    <row r="11" spans="1:10" ht="12.75">
      <c r="A11" s="393"/>
      <c r="B11" s="168"/>
      <c r="C11" s="168" t="s">
        <v>256</v>
      </c>
      <c r="D11" s="47" t="s">
        <v>351</v>
      </c>
      <c r="E11" s="70"/>
      <c r="F11" s="70"/>
      <c r="G11" s="70"/>
      <c r="H11" s="70">
        <f>'Z 2'!G26</f>
        <v>30000</v>
      </c>
      <c r="I11" s="70">
        <f>'Z 2'!J26</f>
        <v>30000</v>
      </c>
      <c r="J11" s="408">
        <f>I11/H11</f>
        <v>1</v>
      </c>
    </row>
    <row r="12" spans="1:10" ht="24">
      <c r="A12" s="400" t="s">
        <v>283</v>
      </c>
      <c r="B12" s="401" t="s">
        <v>285</v>
      </c>
      <c r="C12" s="401" t="s">
        <v>396</v>
      </c>
      <c r="D12" s="100" t="s">
        <v>286</v>
      </c>
      <c r="E12" s="181">
        <f>'Z1'!I39</f>
        <v>62000</v>
      </c>
      <c r="F12" s="181">
        <f>'Z1'!J39</f>
        <v>62000</v>
      </c>
      <c r="G12" s="402">
        <f>F12/E12</f>
        <v>1</v>
      </c>
      <c r="H12" s="181">
        <f>H13+H14+H15+H16+H17+H18+H19</f>
        <v>62000</v>
      </c>
      <c r="I12" s="181">
        <f>I13+I14+I15+I16+I17+I18+I19</f>
        <v>62000</v>
      </c>
      <c r="J12" s="409">
        <f>I12/H12</f>
        <v>1</v>
      </c>
    </row>
    <row r="13" spans="1:10" ht="15.75" customHeight="1">
      <c r="A13" s="393"/>
      <c r="B13" s="168"/>
      <c r="C13" s="168" t="s">
        <v>252</v>
      </c>
      <c r="D13" s="47" t="s">
        <v>349</v>
      </c>
      <c r="E13" s="70"/>
      <c r="F13" s="70"/>
      <c r="G13" s="70"/>
      <c r="H13" s="70">
        <f>'Z 2'!J56</f>
        <v>4093</v>
      </c>
      <c r="I13" s="70">
        <f>'Z 2'!J56</f>
        <v>4093</v>
      </c>
      <c r="J13" s="410">
        <f>I13/H13</f>
        <v>1</v>
      </c>
    </row>
    <row r="14" spans="1:10" ht="17.25" customHeight="1">
      <c r="A14" s="396"/>
      <c r="B14" s="169"/>
      <c r="C14" s="168" t="s">
        <v>256</v>
      </c>
      <c r="D14" s="47" t="s">
        <v>351</v>
      </c>
      <c r="E14" s="70"/>
      <c r="F14" s="70"/>
      <c r="G14" s="70"/>
      <c r="H14" s="70">
        <f>'Z 2'!J57</f>
        <v>43909</v>
      </c>
      <c r="I14" s="70">
        <f>'Z 2'!J57</f>
        <v>43909</v>
      </c>
      <c r="J14" s="410">
        <f aca="true" t="shared" si="0" ref="J14:J19">I14/H14</f>
        <v>1</v>
      </c>
    </row>
    <row r="15" spans="1:10" ht="15.75" customHeight="1">
      <c r="A15" s="396"/>
      <c r="B15" s="169"/>
      <c r="C15" s="168" t="s">
        <v>278</v>
      </c>
      <c r="D15" s="47" t="s">
        <v>279</v>
      </c>
      <c r="E15" s="70"/>
      <c r="F15" s="70"/>
      <c r="G15" s="70"/>
      <c r="H15" s="70">
        <f>'Z 2'!J59</f>
        <v>2638</v>
      </c>
      <c r="I15" s="70">
        <f>'Z 2'!J59</f>
        <v>2638</v>
      </c>
      <c r="J15" s="410">
        <f t="shared" si="0"/>
        <v>1</v>
      </c>
    </row>
    <row r="16" spans="1:10" ht="14.25" customHeight="1">
      <c r="A16" s="396"/>
      <c r="B16" s="169"/>
      <c r="C16" s="168" t="s">
        <v>318</v>
      </c>
      <c r="D16" s="47" t="s">
        <v>338</v>
      </c>
      <c r="E16" s="70"/>
      <c r="F16" s="70"/>
      <c r="G16" s="70"/>
      <c r="H16" s="70">
        <f>'Z 2'!J60</f>
        <v>4099</v>
      </c>
      <c r="I16" s="70">
        <f>'Z 2'!J60</f>
        <v>4099</v>
      </c>
      <c r="J16" s="410">
        <f t="shared" si="0"/>
        <v>1</v>
      </c>
    </row>
    <row r="17" spans="1:10" ht="15.75" customHeight="1">
      <c r="A17" s="396"/>
      <c r="B17" s="169"/>
      <c r="C17" s="168" t="s">
        <v>354</v>
      </c>
      <c r="D17" s="47" t="s">
        <v>579</v>
      </c>
      <c r="E17" s="70"/>
      <c r="F17" s="70"/>
      <c r="G17" s="70"/>
      <c r="H17" s="70">
        <f>'Z 2'!J61</f>
        <v>175</v>
      </c>
      <c r="I17" s="70">
        <f>'Z 2'!J61</f>
        <v>175</v>
      </c>
      <c r="J17" s="410">
        <f t="shared" si="0"/>
        <v>1</v>
      </c>
    </row>
    <row r="18" spans="1:10" ht="33.75">
      <c r="A18" s="396"/>
      <c r="B18" s="169"/>
      <c r="C18" s="168" t="s">
        <v>719</v>
      </c>
      <c r="D18" s="47" t="s">
        <v>201</v>
      </c>
      <c r="E18" s="70"/>
      <c r="F18" s="70"/>
      <c r="G18" s="70"/>
      <c r="H18" s="70">
        <f>'Z 2'!J62</f>
        <v>1182</v>
      </c>
      <c r="I18" s="70">
        <f>'Z 2'!J62</f>
        <v>1182</v>
      </c>
      <c r="J18" s="410">
        <f t="shared" si="0"/>
        <v>1</v>
      </c>
    </row>
    <row r="19" spans="1:10" ht="33.75">
      <c r="A19" s="396"/>
      <c r="B19" s="169"/>
      <c r="C19" s="168" t="s">
        <v>200</v>
      </c>
      <c r="D19" s="47" t="s">
        <v>201</v>
      </c>
      <c r="E19" s="70"/>
      <c r="F19" s="70"/>
      <c r="G19" s="70"/>
      <c r="H19" s="70">
        <f>'Z 2'!J63</f>
        <v>5904</v>
      </c>
      <c r="I19" s="70">
        <f>'Z 2'!J63</f>
        <v>5904</v>
      </c>
      <c r="J19" s="410">
        <f t="shared" si="0"/>
        <v>1</v>
      </c>
    </row>
    <row r="20" spans="1:10" ht="24">
      <c r="A20" s="400" t="s">
        <v>288</v>
      </c>
      <c r="B20" s="401" t="s">
        <v>290</v>
      </c>
      <c r="C20" s="401" t="s">
        <v>396</v>
      </c>
      <c r="D20" s="100" t="s">
        <v>294</v>
      </c>
      <c r="E20" s="181">
        <f>'Z1'!I42</f>
        <v>40000</v>
      </c>
      <c r="F20" s="181">
        <f>'Z1'!J42</f>
        <v>40000</v>
      </c>
      <c r="G20" s="402">
        <f>F20/E20</f>
        <v>1</v>
      </c>
      <c r="H20" s="181">
        <f>H21+H22</f>
        <v>40000</v>
      </c>
      <c r="I20" s="181">
        <f>I21+I22</f>
        <v>40000</v>
      </c>
      <c r="J20" s="407">
        <f aca="true" t="shared" si="1" ref="J20:J26">I20/H20</f>
        <v>1</v>
      </c>
    </row>
    <row r="21" spans="1:10" ht="15" customHeight="1">
      <c r="A21" s="397"/>
      <c r="B21" s="98"/>
      <c r="C21" s="212" t="s">
        <v>123</v>
      </c>
      <c r="D21" s="47" t="s">
        <v>134</v>
      </c>
      <c r="E21" s="99"/>
      <c r="F21" s="99"/>
      <c r="G21" s="99"/>
      <c r="H21" s="124">
        <f>'Z 2'!G67</f>
        <v>4000</v>
      </c>
      <c r="I21" s="124">
        <f>'Z 2'!J67</f>
        <v>4000</v>
      </c>
      <c r="J21" s="411">
        <f t="shared" si="1"/>
        <v>1</v>
      </c>
    </row>
    <row r="22" spans="1:10" ht="16.5" customHeight="1">
      <c r="A22" s="396"/>
      <c r="B22" s="169"/>
      <c r="C22" s="168" t="s">
        <v>256</v>
      </c>
      <c r="D22" s="47" t="s">
        <v>351</v>
      </c>
      <c r="E22" s="70"/>
      <c r="F22" s="70"/>
      <c r="G22" s="70"/>
      <c r="H22" s="124">
        <f>'Z 2'!G68</f>
        <v>36000</v>
      </c>
      <c r="I22" s="124">
        <f>'Z 2'!J68</f>
        <v>36000</v>
      </c>
      <c r="J22" s="411">
        <f t="shared" si="1"/>
        <v>1</v>
      </c>
    </row>
    <row r="23" spans="1:10" ht="23.25" customHeight="1">
      <c r="A23" s="400" t="s">
        <v>288</v>
      </c>
      <c r="B23" s="401" t="s">
        <v>295</v>
      </c>
      <c r="C23" s="401" t="s">
        <v>396</v>
      </c>
      <c r="D23" s="100" t="s">
        <v>296</v>
      </c>
      <c r="E23" s="181">
        <f>'Z1'!I43</f>
        <v>25000</v>
      </c>
      <c r="F23" s="181">
        <f>'Z1'!J43</f>
        <v>25000</v>
      </c>
      <c r="G23" s="402">
        <f>F23/E23</f>
        <v>1</v>
      </c>
      <c r="H23" s="181">
        <f>H24</f>
        <v>25000</v>
      </c>
      <c r="I23" s="181">
        <f>I24</f>
        <v>25000</v>
      </c>
      <c r="J23" s="407">
        <f t="shared" si="1"/>
        <v>1</v>
      </c>
    </row>
    <row r="24" spans="1:10" ht="17.25" customHeight="1">
      <c r="A24" s="393"/>
      <c r="B24" s="168"/>
      <c r="C24" s="168" t="s">
        <v>256</v>
      </c>
      <c r="D24" s="47" t="s">
        <v>351</v>
      </c>
      <c r="E24" s="70"/>
      <c r="F24" s="70"/>
      <c r="G24" s="70"/>
      <c r="H24" s="70">
        <f>'Z 2'!G70</f>
        <v>25000</v>
      </c>
      <c r="I24" s="70">
        <f>'Z 2'!J70</f>
        <v>25000</v>
      </c>
      <c r="J24" s="408">
        <f t="shared" si="1"/>
        <v>1</v>
      </c>
    </row>
    <row r="25" spans="1:10" ht="19.5" customHeight="1">
      <c r="A25" s="400" t="s">
        <v>288</v>
      </c>
      <c r="B25" s="401" t="s">
        <v>297</v>
      </c>
      <c r="C25" s="401" t="s">
        <v>396</v>
      </c>
      <c r="D25" s="100" t="s">
        <v>298</v>
      </c>
      <c r="E25" s="181">
        <f>'Z1'!I47</f>
        <v>206278</v>
      </c>
      <c r="F25" s="181">
        <f>'Z1'!J47</f>
        <v>206278</v>
      </c>
      <c r="G25" s="402">
        <f>F25/E25</f>
        <v>1</v>
      </c>
      <c r="H25" s="181">
        <f>H26+H28+H29+H31+H30+H32+H33+H34+H35+H27</f>
        <v>206278</v>
      </c>
      <c r="I25" s="181">
        <f>I26+I28+I29+I31+I30+I32+I33+I34+I35+I27</f>
        <v>206278</v>
      </c>
      <c r="J25" s="407">
        <f t="shared" si="1"/>
        <v>1</v>
      </c>
    </row>
    <row r="26" spans="1:10" ht="16.5" customHeight="1">
      <c r="A26" s="393"/>
      <c r="B26" s="169"/>
      <c r="C26" s="168" t="s">
        <v>240</v>
      </c>
      <c r="D26" s="47" t="s">
        <v>241</v>
      </c>
      <c r="E26" s="70"/>
      <c r="F26" s="70"/>
      <c r="G26" s="70"/>
      <c r="H26" s="70">
        <f>'Z 2'!G72</f>
        <v>63223</v>
      </c>
      <c r="I26" s="70">
        <f>'Z 2'!J72</f>
        <v>63223</v>
      </c>
      <c r="J26" s="408">
        <f t="shared" si="1"/>
        <v>1</v>
      </c>
    </row>
    <row r="27" spans="1:10" ht="21" customHeight="1">
      <c r="A27" s="393"/>
      <c r="B27" s="169"/>
      <c r="C27" s="168" t="s">
        <v>242</v>
      </c>
      <c r="D27" s="47" t="s">
        <v>243</v>
      </c>
      <c r="E27" s="70"/>
      <c r="F27" s="70"/>
      <c r="G27" s="70"/>
      <c r="H27" s="70">
        <f>'Z 2'!G73</f>
        <v>79706</v>
      </c>
      <c r="I27" s="70">
        <f>'Z 2'!J73</f>
        <v>79706</v>
      </c>
      <c r="J27" s="408">
        <f aca="true" t="shared" si="2" ref="J27:J35">I27/H27</f>
        <v>1</v>
      </c>
    </row>
    <row r="28" spans="1:10" ht="15.75" customHeight="1">
      <c r="A28" s="393"/>
      <c r="B28" s="169"/>
      <c r="C28" s="168" t="s">
        <v>244</v>
      </c>
      <c r="D28" s="47" t="s">
        <v>505</v>
      </c>
      <c r="E28" s="70"/>
      <c r="F28" s="70"/>
      <c r="G28" s="70"/>
      <c r="H28" s="70">
        <f>'Z 2'!G74</f>
        <v>8864</v>
      </c>
      <c r="I28" s="70">
        <f>'Z 2'!J74</f>
        <v>8864</v>
      </c>
      <c r="J28" s="408">
        <f t="shared" si="2"/>
        <v>1</v>
      </c>
    </row>
    <row r="29" spans="1:10" ht="15" customHeight="1">
      <c r="A29" s="393"/>
      <c r="B29" s="169"/>
      <c r="C29" s="170" t="s">
        <v>273</v>
      </c>
      <c r="D29" s="47" t="s">
        <v>313</v>
      </c>
      <c r="E29" s="70"/>
      <c r="F29" s="70"/>
      <c r="G29" s="70"/>
      <c r="H29" s="70">
        <f>'Z 2'!G75</f>
        <v>27435</v>
      </c>
      <c r="I29" s="70">
        <f>'Z 2'!J75</f>
        <v>27435</v>
      </c>
      <c r="J29" s="408">
        <f t="shared" si="2"/>
        <v>1</v>
      </c>
    </row>
    <row r="30" spans="1:10" ht="15" customHeight="1">
      <c r="A30" s="393"/>
      <c r="B30" s="169"/>
      <c r="C30" s="170" t="s">
        <v>248</v>
      </c>
      <c r="D30" s="47" t="s">
        <v>249</v>
      </c>
      <c r="E30" s="70"/>
      <c r="F30" s="70"/>
      <c r="G30" s="70"/>
      <c r="H30" s="70">
        <f>'Z 2'!G76</f>
        <v>3716</v>
      </c>
      <c r="I30" s="70">
        <f>'Z 2'!J76</f>
        <v>3716</v>
      </c>
      <c r="J30" s="408">
        <f t="shared" si="2"/>
        <v>1</v>
      </c>
    </row>
    <row r="31" spans="1:10" ht="13.5" customHeight="1">
      <c r="A31" s="393"/>
      <c r="B31" s="169"/>
      <c r="C31" s="168" t="s">
        <v>250</v>
      </c>
      <c r="D31" s="47" t="s">
        <v>251</v>
      </c>
      <c r="E31" s="70"/>
      <c r="F31" s="70"/>
      <c r="G31" s="70"/>
      <c r="H31" s="70">
        <f>'Z 2'!G77</f>
        <v>6988</v>
      </c>
      <c r="I31" s="70">
        <f>'Z 2'!J77</f>
        <v>6988</v>
      </c>
      <c r="J31" s="408">
        <f t="shared" si="2"/>
        <v>1</v>
      </c>
    </row>
    <row r="32" spans="1:10" ht="14.25" customHeight="1">
      <c r="A32" s="393"/>
      <c r="B32" s="169"/>
      <c r="C32" s="168" t="s">
        <v>252</v>
      </c>
      <c r="D32" s="47" t="s">
        <v>349</v>
      </c>
      <c r="E32" s="70"/>
      <c r="F32" s="70"/>
      <c r="G32" s="70"/>
      <c r="H32" s="70">
        <f>'Z 2'!G78</f>
        <v>2263</v>
      </c>
      <c r="I32" s="70">
        <f>'Z 2'!J78</f>
        <v>2263</v>
      </c>
      <c r="J32" s="408">
        <f t="shared" si="2"/>
        <v>1</v>
      </c>
    </row>
    <row r="33" spans="1:10" ht="15.75" customHeight="1">
      <c r="A33" s="393"/>
      <c r="B33" s="169"/>
      <c r="C33" s="168" t="s">
        <v>256</v>
      </c>
      <c r="D33" s="47" t="s">
        <v>351</v>
      </c>
      <c r="E33" s="70"/>
      <c r="F33" s="70"/>
      <c r="G33" s="70"/>
      <c r="H33" s="70">
        <f>'Z 2'!G79</f>
        <v>9892</v>
      </c>
      <c r="I33" s="70">
        <f>'Z 2'!J79</f>
        <v>9892</v>
      </c>
      <c r="J33" s="408">
        <f t="shared" si="2"/>
        <v>1</v>
      </c>
    </row>
    <row r="34" spans="1:10" ht="15" customHeight="1">
      <c r="A34" s="393"/>
      <c r="B34" s="169"/>
      <c r="C34" s="168" t="s">
        <v>260</v>
      </c>
      <c r="D34" s="47" t="s">
        <v>397</v>
      </c>
      <c r="E34" s="70"/>
      <c r="F34" s="70"/>
      <c r="G34" s="70"/>
      <c r="H34" s="70">
        <f>'Z 2'!G80</f>
        <v>1134</v>
      </c>
      <c r="I34" s="70">
        <f>'Z 2'!J80</f>
        <v>1134</v>
      </c>
      <c r="J34" s="408">
        <f t="shared" si="2"/>
        <v>1</v>
      </c>
    </row>
    <row r="35" spans="1:10" ht="15" customHeight="1">
      <c r="A35" s="393"/>
      <c r="B35" s="169"/>
      <c r="C35" s="168" t="s">
        <v>262</v>
      </c>
      <c r="D35" s="47" t="s">
        <v>263</v>
      </c>
      <c r="E35" s="70"/>
      <c r="F35" s="70"/>
      <c r="G35" s="70"/>
      <c r="H35" s="70">
        <f>'Z 2'!G81</f>
        <v>3057</v>
      </c>
      <c r="I35" s="70">
        <f>'Z 2'!J81</f>
        <v>3057</v>
      </c>
      <c r="J35" s="408">
        <f t="shared" si="2"/>
        <v>1</v>
      </c>
    </row>
    <row r="36" spans="1:10" ht="18" customHeight="1">
      <c r="A36" s="400" t="s">
        <v>300</v>
      </c>
      <c r="B36" s="401" t="s">
        <v>302</v>
      </c>
      <c r="C36" s="401" t="s">
        <v>396</v>
      </c>
      <c r="D36" s="100" t="s">
        <v>303</v>
      </c>
      <c r="E36" s="181">
        <f>'Z1'!I51</f>
        <v>102748</v>
      </c>
      <c r="F36" s="181">
        <f>'Z1'!J51</f>
        <v>102748</v>
      </c>
      <c r="G36" s="402">
        <f>F36/E36</f>
        <v>1</v>
      </c>
      <c r="H36" s="181">
        <f>H37+H38+H39+H40+H41+H42+H43+H44+H45</f>
        <v>102748</v>
      </c>
      <c r="I36" s="181">
        <f>I37+I38+I39+I40+I41+I42+I43+I44+I45</f>
        <v>102748</v>
      </c>
      <c r="J36" s="407">
        <f>I36/H36</f>
        <v>1</v>
      </c>
    </row>
    <row r="37" spans="1:10" ht="15" customHeight="1">
      <c r="A37" s="393"/>
      <c r="B37" s="169"/>
      <c r="C37" s="168" t="s">
        <v>240</v>
      </c>
      <c r="D37" s="47" t="s">
        <v>241</v>
      </c>
      <c r="E37" s="70"/>
      <c r="F37" s="70"/>
      <c r="G37" s="70"/>
      <c r="H37" s="70">
        <f>'Z 2'!G84</f>
        <v>70400</v>
      </c>
      <c r="I37" s="70">
        <f>'Z 2'!J84</f>
        <v>70400</v>
      </c>
      <c r="J37" s="408">
        <f>I37/H37</f>
        <v>1</v>
      </c>
    </row>
    <row r="38" spans="1:10" ht="13.5" customHeight="1">
      <c r="A38" s="393"/>
      <c r="B38" s="169"/>
      <c r="C38" s="168" t="s">
        <v>244</v>
      </c>
      <c r="D38" s="47" t="s">
        <v>505</v>
      </c>
      <c r="E38" s="70"/>
      <c r="F38" s="70"/>
      <c r="G38" s="70"/>
      <c r="H38" s="70">
        <f>'Z 2'!G85</f>
        <v>4712</v>
      </c>
      <c r="I38" s="70">
        <f>'Z 2'!J85</f>
        <v>4712</v>
      </c>
      <c r="J38" s="408">
        <f aca="true" t="shared" si="3" ref="J38:J45">I38/H38</f>
        <v>1</v>
      </c>
    </row>
    <row r="39" spans="1:10" ht="13.5" customHeight="1">
      <c r="A39" s="393"/>
      <c r="B39" s="169"/>
      <c r="C39" s="170" t="s">
        <v>273</v>
      </c>
      <c r="D39" s="47" t="s">
        <v>313</v>
      </c>
      <c r="E39" s="70"/>
      <c r="F39" s="70"/>
      <c r="G39" s="70"/>
      <c r="H39" s="70">
        <f>'Z 2'!G86</f>
        <v>12873</v>
      </c>
      <c r="I39" s="70">
        <f>'Z 2'!J86</f>
        <v>12873</v>
      </c>
      <c r="J39" s="408">
        <f t="shared" si="3"/>
        <v>1</v>
      </c>
    </row>
    <row r="40" spans="1:10" ht="13.5" customHeight="1">
      <c r="A40" s="393"/>
      <c r="B40" s="169"/>
      <c r="C40" s="170" t="s">
        <v>248</v>
      </c>
      <c r="D40" s="47" t="s">
        <v>249</v>
      </c>
      <c r="E40" s="70"/>
      <c r="F40" s="70"/>
      <c r="G40" s="70"/>
      <c r="H40" s="70">
        <f>'Z 2'!G87</f>
        <v>1840</v>
      </c>
      <c r="I40" s="70">
        <f>'Z 2'!J87</f>
        <v>1840</v>
      </c>
      <c r="J40" s="408">
        <f t="shared" si="3"/>
        <v>1</v>
      </c>
    </row>
    <row r="41" spans="1:10" ht="14.25" customHeight="1">
      <c r="A41" s="393"/>
      <c r="B41" s="169"/>
      <c r="C41" s="170" t="s">
        <v>123</v>
      </c>
      <c r="D41" s="47" t="s">
        <v>134</v>
      </c>
      <c r="E41" s="70"/>
      <c r="F41" s="70"/>
      <c r="G41" s="70"/>
      <c r="H41" s="70">
        <f>'Z 2'!G88</f>
        <v>6600</v>
      </c>
      <c r="I41" s="70">
        <f>'Z 2'!J88</f>
        <v>6600</v>
      </c>
      <c r="J41" s="408">
        <f t="shared" si="3"/>
        <v>1</v>
      </c>
    </row>
    <row r="42" spans="1:10" ht="15.75" customHeight="1">
      <c r="A42" s="393"/>
      <c r="B42" s="169"/>
      <c r="C42" s="168" t="s">
        <v>250</v>
      </c>
      <c r="D42" s="47" t="s">
        <v>251</v>
      </c>
      <c r="E42" s="70"/>
      <c r="F42" s="70"/>
      <c r="G42" s="70"/>
      <c r="H42" s="70">
        <f>'Z 2'!G89</f>
        <v>1279</v>
      </c>
      <c r="I42" s="70">
        <f>'Z 2'!J89</f>
        <v>1279</v>
      </c>
      <c r="J42" s="408">
        <f t="shared" si="3"/>
        <v>1</v>
      </c>
    </row>
    <row r="43" spans="1:10" ht="16.5" customHeight="1">
      <c r="A43" s="393"/>
      <c r="B43" s="169"/>
      <c r="C43" s="168" t="s">
        <v>256</v>
      </c>
      <c r="D43" s="47" t="s">
        <v>351</v>
      </c>
      <c r="E43" s="70"/>
      <c r="F43" s="70"/>
      <c r="G43" s="70"/>
      <c r="H43" s="70">
        <f>'Z 2'!G90</f>
        <v>1672</v>
      </c>
      <c r="I43" s="70">
        <f>'Z 2'!J90</f>
        <v>1672</v>
      </c>
      <c r="J43" s="408">
        <f t="shared" si="3"/>
        <v>1</v>
      </c>
    </row>
    <row r="44" spans="1:10" ht="15" customHeight="1">
      <c r="A44" s="393"/>
      <c r="B44" s="169"/>
      <c r="C44" s="168" t="s">
        <v>258</v>
      </c>
      <c r="D44" s="47" t="s">
        <v>259</v>
      </c>
      <c r="E44" s="70"/>
      <c r="F44" s="70"/>
      <c r="G44" s="70"/>
      <c r="H44" s="70">
        <f>'Z 2'!G91</f>
        <v>738</v>
      </c>
      <c r="I44" s="70">
        <f>'Z 2'!J91</f>
        <v>738</v>
      </c>
      <c r="J44" s="408">
        <f t="shared" si="3"/>
        <v>1</v>
      </c>
    </row>
    <row r="45" spans="1:10" ht="15" customHeight="1">
      <c r="A45" s="393"/>
      <c r="B45" s="169"/>
      <c r="C45" s="168" t="s">
        <v>262</v>
      </c>
      <c r="D45" s="47" t="s">
        <v>263</v>
      </c>
      <c r="E45" s="70"/>
      <c r="F45" s="70"/>
      <c r="G45" s="70"/>
      <c r="H45" s="70">
        <f>'Z 2'!G92</f>
        <v>2634</v>
      </c>
      <c r="I45" s="70">
        <f>'Z 2'!J92</f>
        <v>2634</v>
      </c>
      <c r="J45" s="408">
        <f t="shared" si="3"/>
        <v>1</v>
      </c>
    </row>
    <row r="46" spans="1:10" ht="17.25" customHeight="1">
      <c r="A46" s="400" t="s">
        <v>300</v>
      </c>
      <c r="B46" s="401" t="s">
        <v>311</v>
      </c>
      <c r="C46" s="401" t="s">
        <v>396</v>
      </c>
      <c r="D46" s="100" t="s">
        <v>312</v>
      </c>
      <c r="E46" s="181">
        <f>'Z1'!I59</f>
        <v>13000</v>
      </c>
      <c r="F46" s="181">
        <f>'Z1'!J59</f>
        <v>13000</v>
      </c>
      <c r="G46" s="402">
        <f>F46/E46</f>
        <v>1</v>
      </c>
      <c r="H46" s="181">
        <f>H47+H48+H49+H50+H51+H52+H53</f>
        <v>13000</v>
      </c>
      <c r="I46" s="181">
        <f>I47+I48+I49+I50+I51+I52+I53</f>
        <v>13000</v>
      </c>
      <c r="J46" s="407">
        <f>I46/H46</f>
        <v>1</v>
      </c>
    </row>
    <row r="47" spans="1:10" ht="12.75" customHeight="1">
      <c r="A47" s="396"/>
      <c r="B47" s="169"/>
      <c r="C47" s="168" t="s">
        <v>238</v>
      </c>
      <c r="D47" s="47" t="s">
        <v>506</v>
      </c>
      <c r="E47" s="70"/>
      <c r="F47" s="70"/>
      <c r="G47" s="70"/>
      <c r="H47" s="70">
        <f>'Z 2'!G118</f>
        <v>5330</v>
      </c>
      <c r="I47" s="70">
        <f>'Z 2'!J118</f>
        <v>5330</v>
      </c>
      <c r="J47" s="408">
        <f>I47/H47</f>
        <v>1</v>
      </c>
    </row>
    <row r="48" spans="1:10" ht="14.25" customHeight="1">
      <c r="A48" s="396"/>
      <c r="B48" s="169"/>
      <c r="C48" s="168" t="s">
        <v>273</v>
      </c>
      <c r="D48" s="47" t="s">
        <v>313</v>
      </c>
      <c r="E48" s="70"/>
      <c r="F48" s="70"/>
      <c r="G48" s="70"/>
      <c r="H48" s="70">
        <f>'Z 2'!G119</f>
        <v>775</v>
      </c>
      <c r="I48" s="70">
        <f>'Z 2'!J119</f>
        <v>775</v>
      </c>
      <c r="J48" s="408">
        <f aca="true" t="shared" si="4" ref="J48:J53">I48/H48</f>
        <v>1</v>
      </c>
    </row>
    <row r="49" spans="1:10" ht="15.75" customHeight="1">
      <c r="A49" s="396"/>
      <c r="B49" s="169"/>
      <c r="C49" s="168" t="s">
        <v>248</v>
      </c>
      <c r="D49" s="47" t="s">
        <v>249</v>
      </c>
      <c r="E49" s="70"/>
      <c r="F49" s="70"/>
      <c r="G49" s="70"/>
      <c r="H49" s="70">
        <f>'Z 2'!G120</f>
        <v>110</v>
      </c>
      <c r="I49" s="70">
        <f>'Z 2'!J120</f>
        <v>110</v>
      </c>
      <c r="J49" s="408">
        <f t="shared" si="4"/>
        <v>1</v>
      </c>
    </row>
    <row r="50" spans="1:10" ht="15.75" customHeight="1">
      <c r="A50" s="396"/>
      <c r="B50" s="169"/>
      <c r="C50" s="168" t="s">
        <v>123</v>
      </c>
      <c r="D50" s="47" t="s">
        <v>134</v>
      </c>
      <c r="E50" s="70"/>
      <c r="F50" s="70"/>
      <c r="G50" s="70"/>
      <c r="H50" s="70">
        <f>'Z 2'!G121</f>
        <v>5400</v>
      </c>
      <c r="I50" s="70">
        <f>'Z 2'!J121</f>
        <v>5400</v>
      </c>
      <c r="J50" s="408">
        <f t="shared" si="4"/>
        <v>1</v>
      </c>
    </row>
    <row r="51" spans="1:10" ht="15" customHeight="1">
      <c r="A51" s="396"/>
      <c r="B51" s="169"/>
      <c r="C51" s="168" t="s">
        <v>250</v>
      </c>
      <c r="D51" s="47" t="s">
        <v>251</v>
      </c>
      <c r="E51" s="70"/>
      <c r="F51" s="70"/>
      <c r="G51" s="70"/>
      <c r="H51" s="70">
        <f>'Z 2'!G122</f>
        <v>687</v>
      </c>
      <c r="I51" s="70">
        <f>'Z 2'!J122</f>
        <v>687</v>
      </c>
      <c r="J51" s="408">
        <f t="shared" si="4"/>
        <v>1</v>
      </c>
    </row>
    <row r="52" spans="1:10" ht="15.75" customHeight="1">
      <c r="A52" s="396"/>
      <c r="B52" s="169"/>
      <c r="C52" s="168" t="s">
        <v>256</v>
      </c>
      <c r="D52" s="47" t="s">
        <v>351</v>
      </c>
      <c r="E52" s="70"/>
      <c r="F52" s="70"/>
      <c r="G52" s="70"/>
      <c r="H52" s="70">
        <f>'Z 2'!G123</f>
        <v>450</v>
      </c>
      <c r="I52" s="70">
        <f>'Z 2'!J123</f>
        <v>450</v>
      </c>
      <c r="J52" s="408">
        <f t="shared" si="4"/>
        <v>1</v>
      </c>
    </row>
    <row r="53" spans="1:10" ht="15.75" customHeight="1">
      <c r="A53" s="169"/>
      <c r="B53" s="169"/>
      <c r="C53" s="168" t="s">
        <v>258</v>
      </c>
      <c r="D53" s="47" t="s">
        <v>259</v>
      </c>
      <c r="E53" s="70"/>
      <c r="F53" s="70"/>
      <c r="G53" s="70"/>
      <c r="H53" s="70">
        <f>'Z 2'!G124</f>
        <v>248</v>
      </c>
      <c r="I53" s="70">
        <f>'Z 2'!J124</f>
        <v>248</v>
      </c>
      <c r="J53" s="408">
        <f t="shared" si="4"/>
        <v>1</v>
      </c>
    </row>
    <row r="54" spans="1:10" ht="24">
      <c r="A54" s="400" t="s">
        <v>671</v>
      </c>
      <c r="B54" s="401" t="s">
        <v>672</v>
      </c>
      <c r="C54" s="401" t="s">
        <v>396</v>
      </c>
      <c r="D54" s="100" t="s">
        <v>674</v>
      </c>
      <c r="E54" s="403">
        <f>'Z1'!I63</f>
        <v>12520</v>
      </c>
      <c r="F54" s="403">
        <f>'Z1'!J63</f>
        <v>12520</v>
      </c>
      <c r="G54" s="404">
        <f>F54/E54</f>
        <v>1</v>
      </c>
      <c r="H54" s="405">
        <f>H55+H56+H57+H58+H59+H60+H61</f>
        <v>12520</v>
      </c>
      <c r="I54" s="405">
        <f>I55+I56+I57+I58+I59+I60+I61</f>
        <v>12520</v>
      </c>
      <c r="J54" s="409">
        <f aca="true" t="shared" si="5" ref="J54:J63">I54/H54</f>
        <v>1</v>
      </c>
    </row>
    <row r="55" spans="1:10" ht="12.75">
      <c r="A55" s="395"/>
      <c r="B55" s="15"/>
      <c r="C55" s="15" t="s">
        <v>238</v>
      </c>
      <c r="D55" s="47" t="s">
        <v>506</v>
      </c>
      <c r="E55" s="6"/>
      <c r="F55" s="6"/>
      <c r="G55" s="6"/>
      <c r="H55" s="70">
        <f>'Z 2'!G136</f>
        <v>1470</v>
      </c>
      <c r="I55" s="70">
        <f>'Z 2'!J136</f>
        <v>1470</v>
      </c>
      <c r="J55" s="408">
        <f t="shared" si="5"/>
        <v>1</v>
      </c>
    </row>
    <row r="56" spans="1:10" ht="15" customHeight="1">
      <c r="A56" s="395"/>
      <c r="B56" s="15"/>
      <c r="C56" s="15" t="s">
        <v>273</v>
      </c>
      <c r="D56" s="47" t="s">
        <v>506</v>
      </c>
      <c r="E56" s="6"/>
      <c r="F56" s="6"/>
      <c r="G56" s="6"/>
      <c r="H56" s="70">
        <f>'Z 2'!G137</f>
        <v>766</v>
      </c>
      <c r="I56" s="70">
        <f>'Z 2'!J137</f>
        <v>766</v>
      </c>
      <c r="J56" s="408">
        <f t="shared" si="5"/>
        <v>1</v>
      </c>
    </row>
    <row r="57" spans="1:10" ht="12.75">
      <c r="A57" s="395"/>
      <c r="B57" s="15"/>
      <c r="C57" s="15" t="s">
        <v>248</v>
      </c>
      <c r="D57" s="47" t="s">
        <v>249</v>
      </c>
      <c r="E57" s="6"/>
      <c r="F57" s="6"/>
      <c r="G57" s="6"/>
      <c r="H57" s="70">
        <f>'Z 2'!G138</f>
        <v>110</v>
      </c>
      <c r="I57" s="70">
        <f>'Z 2'!J138</f>
        <v>110</v>
      </c>
      <c r="J57" s="408">
        <f t="shared" si="5"/>
        <v>1</v>
      </c>
    </row>
    <row r="58" spans="1:10" ht="12.75">
      <c r="A58" s="395"/>
      <c r="B58" s="15"/>
      <c r="C58" s="15" t="s">
        <v>123</v>
      </c>
      <c r="D58" s="47" t="s">
        <v>134</v>
      </c>
      <c r="E58" s="6"/>
      <c r="F58" s="6"/>
      <c r="G58" s="6"/>
      <c r="H58" s="70">
        <f>'Z 2'!G139</f>
        <v>4480</v>
      </c>
      <c r="I58" s="70">
        <f>'Z 2'!J139</f>
        <v>4480</v>
      </c>
      <c r="J58" s="408">
        <f t="shared" si="5"/>
        <v>1</v>
      </c>
    </row>
    <row r="59" spans="1:10" ht="12.75">
      <c r="A59" s="395"/>
      <c r="B59" s="15"/>
      <c r="C59" s="15" t="s">
        <v>250</v>
      </c>
      <c r="D59" s="47" t="s">
        <v>251</v>
      </c>
      <c r="E59" s="6"/>
      <c r="F59" s="6"/>
      <c r="G59" s="6"/>
      <c r="H59" s="70">
        <f>'Z 2'!G140</f>
        <v>1065</v>
      </c>
      <c r="I59" s="70">
        <f>'Z 2'!J140</f>
        <v>1065</v>
      </c>
      <c r="J59" s="408">
        <f t="shared" si="5"/>
        <v>1</v>
      </c>
    </row>
    <row r="60" spans="1:10" ht="12.75">
      <c r="A60" s="395"/>
      <c r="B60" s="15"/>
      <c r="C60" s="15" t="s">
        <v>256</v>
      </c>
      <c r="D60" s="47" t="s">
        <v>351</v>
      </c>
      <c r="E60" s="6"/>
      <c r="F60" s="6"/>
      <c r="G60" s="6"/>
      <c r="H60" s="70">
        <f>'Z 2'!G141</f>
        <v>4453</v>
      </c>
      <c r="I60" s="70">
        <f>'Z 2'!J141</f>
        <v>4453</v>
      </c>
      <c r="J60" s="408">
        <f t="shared" si="5"/>
        <v>1</v>
      </c>
    </row>
    <row r="61" spans="1:10" ht="12.75">
      <c r="A61" s="395"/>
      <c r="B61" s="15"/>
      <c r="C61" s="15" t="s">
        <v>258</v>
      </c>
      <c r="D61" s="47" t="s">
        <v>259</v>
      </c>
      <c r="E61" s="6"/>
      <c r="F61" s="6"/>
      <c r="G61" s="6"/>
      <c r="H61" s="70">
        <f>'Z 2'!G142</f>
        <v>176</v>
      </c>
      <c r="I61" s="70">
        <f>'Z 2'!J142</f>
        <v>176</v>
      </c>
      <c r="J61" s="408">
        <f t="shared" si="5"/>
        <v>1</v>
      </c>
    </row>
    <row r="62" spans="1:10" ht="24" customHeight="1">
      <c r="A62" s="400" t="s">
        <v>316</v>
      </c>
      <c r="B62" s="401" t="s">
        <v>352</v>
      </c>
      <c r="C62" s="401" t="s">
        <v>396</v>
      </c>
      <c r="D62" s="100" t="s">
        <v>510</v>
      </c>
      <c r="E62" s="181">
        <f>'Z1'!I68</f>
        <v>2201000</v>
      </c>
      <c r="F62" s="181">
        <f>'Z1'!J68</f>
        <v>2201000</v>
      </c>
      <c r="G62" s="402">
        <f>F62/E62</f>
        <v>1</v>
      </c>
      <c r="H62" s="181">
        <f>H63+H64+H65+H66+H67+H68+H69+H70+H71+H72+H73+H74+H75+H76+H77+H78+H79+H80+H81+H82</f>
        <v>2201000</v>
      </c>
      <c r="I62" s="181">
        <f>I63+I64+I65+I66+I67+I68+I69+I70+I71+I72+I73+I74+I75+I76+I77+I78+I79+I80+I81+I82</f>
        <v>2201000</v>
      </c>
      <c r="J62" s="407">
        <f t="shared" si="5"/>
        <v>1</v>
      </c>
    </row>
    <row r="63" spans="1:10" ht="20.25" customHeight="1">
      <c r="A63" s="398"/>
      <c r="B63" s="171"/>
      <c r="C63" s="156" t="s">
        <v>574</v>
      </c>
      <c r="D63" s="108" t="s">
        <v>592</v>
      </c>
      <c r="E63" s="172"/>
      <c r="F63" s="172"/>
      <c r="G63" s="172"/>
      <c r="H63" s="124">
        <f>'Z 2'!G145</f>
        <v>133020</v>
      </c>
      <c r="I63" s="124">
        <f>'Z 2'!J145</f>
        <v>133020</v>
      </c>
      <c r="J63" s="411">
        <f t="shared" si="5"/>
        <v>1</v>
      </c>
    </row>
    <row r="64" spans="1:10" ht="16.5" customHeight="1">
      <c r="A64" s="396"/>
      <c r="B64" s="168"/>
      <c r="C64" s="168" t="s">
        <v>242</v>
      </c>
      <c r="D64" s="47" t="s">
        <v>511</v>
      </c>
      <c r="E64" s="70"/>
      <c r="F64" s="70"/>
      <c r="G64" s="70"/>
      <c r="H64" s="124">
        <f>'Z 2'!G146</f>
        <v>19943</v>
      </c>
      <c r="I64" s="124">
        <f>'Z 2'!J146</f>
        <v>19943</v>
      </c>
      <c r="J64" s="411">
        <f aca="true" t="shared" si="6" ref="J64:J82">I64/H64</f>
        <v>1</v>
      </c>
    </row>
    <row r="65" spans="1:10" ht="15" customHeight="1">
      <c r="A65" s="396"/>
      <c r="B65" s="168"/>
      <c r="C65" s="168" t="s">
        <v>244</v>
      </c>
      <c r="D65" s="47" t="s">
        <v>507</v>
      </c>
      <c r="E65" s="70"/>
      <c r="F65" s="70"/>
      <c r="G65" s="70"/>
      <c r="H65" s="124">
        <f>'Z 2'!G147</f>
        <v>1557</v>
      </c>
      <c r="I65" s="124">
        <f>'Z 2'!J147</f>
        <v>1557</v>
      </c>
      <c r="J65" s="411">
        <f t="shared" si="6"/>
        <v>1</v>
      </c>
    </row>
    <row r="66" spans="1:10" ht="15.75" customHeight="1">
      <c r="A66" s="396"/>
      <c r="B66" s="168"/>
      <c r="C66" s="168" t="s">
        <v>340</v>
      </c>
      <c r="D66" s="47" t="s">
        <v>833</v>
      </c>
      <c r="E66" s="70"/>
      <c r="F66" s="70"/>
      <c r="G66" s="70"/>
      <c r="H66" s="124">
        <f>'Z 2'!G148</f>
        <v>1291911</v>
      </c>
      <c r="I66" s="124">
        <f>'Z 2'!J148</f>
        <v>1291911</v>
      </c>
      <c r="J66" s="411">
        <f t="shared" si="6"/>
        <v>1</v>
      </c>
    </row>
    <row r="67" spans="1:10" ht="13.5" customHeight="1">
      <c r="A67" s="396"/>
      <c r="B67" s="168"/>
      <c r="C67" s="168" t="s">
        <v>341</v>
      </c>
      <c r="D67" s="47" t="s">
        <v>508</v>
      </c>
      <c r="E67" s="70"/>
      <c r="F67" s="70"/>
      <c r="G67" s="70"/>
      <c r="H67" s="124">
        <f>'Z 2'!G149</f>
        <v>182411</v>
      </c>
      <c r="I67" s="124">
        <f>'Z 2'!J149</f>
        <v>182411</v>
      </c>
      <c r="J67" s="411">
        <f t="shared" si="6"/>
        <v>1</v>
      </c>
    </row>
    <row r="68" spans="1:10" ht="12.75" customHeight="1">
      <c r="A68" s="396"/>
      <c r="B68" s="168"/>
      <c r="C68" s="168" t="s">
        <v>343</v>
      </c>
      <c r="D68" s="47" t="s">
        <v>344</v>
      </c>
      <c r="E68" s="70"/>
      <c r="F68" s="70"/>
      <c r="G68" s="70"/>
      <c r="H68" s="124">
        <f>'Z 2'!G150</f>
        <v>116025</v>
      </c>
      <c r="I68" s="124">
        <f>'Z 2'!J150</f>
        <v>116025</v>
      </c>
      <c r="J68" s="411">
        <f t="shared" si="6"/>
        <v>1</v>
      </c>
    </row>
    <row r="69" spans="1:10" ht="13.5" customHeight="1">
      <c r="A69" s="396"/>
      <c r="B69" s="168"/>
      <c r="C69" s="170" t="s">
        <v>273</v>
      </c>
      <c r="D69" s="47" t="s">
        <v>509</v>
      </c>
      <c r="E69" s="70"/>
      <c r="F69" s="70"/>
      <c r="G69" s="70"/>
      <c r="H69" s="124">
        <f>'Z 2'!G151</f>
        <v>12269</v>
      </c>
      <c r="I69" s="124">
        <f>'Z 2'!J151</f>
        <v>12269</v>
      </c>
      <c r="J69" s="411">
        <f t="shared" si="6"/>
        <v>1</v>
      </c>
    </row>
    <row r="70" spans="1:10" ht="12.75" customHeight="1">
      <c r="A70" s="396"/>
      <c r="B70" s="168"/>
      <c r="C70" s="170" t="s">
        <v>248</v>
      </c>
      <c r="D70" s="47" t="s">
        <v>249</v>
      </c>
      <c r="E70" s="70"/>
      <c r="F70" s="70"/>
      <c r="G70" s="70"/>
      <c r="H70" s="124">
        <f>'Z 2'!G152</f>
        <v>677</v>
      </c>
      <c r="I70" s="124">
        <f>'Z 2'!J152</f>
        <v>677</v>
      </c>
      <c r="J70" s="411">
        <f t="shared" si="6"/>
        <v>1</v>
      </c>
    </row>
    <row r="71" spans="1:10" ht="13.5" customHeight="1">
      <c r="A71" s="396"/>
      <c r="B71" s="169"/>
      <c r="C71" s="168" t="s">
        <v>576</v>
      </c>
      <c r="D71" s="47" t="s">
        <v>168</v>
      </c>
      <c r="E71" s="70"/>
      <c r="F71" s="70"/>
      <c r="G71" s="70"/>
      <c r="H71" s="124">
        <f>'Z 2'!G153</f>
        <v>93612</v>
      </c>
      <c r="I71" s="124">
        <f>'Z 2'!J153</f>
        <v>93612</v>
      </c>
      <c r="J71" s="411">
        <f t="shared" si="6"/>
        <v>1</v>
      </c>
    </row>
    <row r="72" spans="1:10" ht="15" customHeight="1">
      <c r="A72" s="396"/>
      <c r="B72" s="169"/>
      <c r="C72" s="168" t="s">
        <v>250</v>
      </c>
      <c r="D72" s="47" t="s">
        <v>251</v>
      </c>
      <c r="E72" s="70"/>
      <c r="F72" s="70"/>
      <c r="G72" s="70"/>
      <c r="H72" s="124">
        <v>212717</v>
      </c>
      <c r="I72" s="124">
        <f>'Z 2'!J154</f>
        <v>212717</v>
      </c>
      <c r="J72" s="411">
        <f t="shared" si="6"/>
        <v>1</v>
      </c>
    </row>
    <row r="73" spans="1:10" ht="14.25" customHeight="1">
      <c r="A73" s="396"/>
      <c r="B73" s="169"/>
      <c r="C73" s="168" t="s">
        <v>347</v>
      </c>
      <c r="D73" s="47" t="s">
        <v>348</v>
      </c>
      <c r="E73" s="70"/>
      <c r="F73" s="70"/>
      <c r="G73" s="70"/>
      <c r="H73" s="124">
        <f>'Z 2'!G155</f>
        <v>17866</v>
      </c>
      <c r="I73" s="124">
        <f>'Z 2'!J155</f>
        <v>17866</v>
      </c>
      <c r="J73" s="411">
        <f t="shared" si="6"/>
        <v>1</v>
      </c>
    </row>
    <row r="74" spans="1:10" ht="14.25" customHeight="1">
      <c r="A74" s="396"/>
      <c r="B74" s="169"/>
      <c r="C74" s="168" t="s">
        <v>252</v>
      </c>
      <c r="D74" s="47" t="s">
        <v>349</v>
      </c>
      <c r="E74" s="70"/>
      <c r="F74" s="70"/>
      <c r="G74" s="70"/>
      <c r="H74" s="124">
        <f>'Z 2'!G156</f>
        <v>17000</v>
      </c>
      <c r="I74" s="124">
        <f>'Z 2'!J156</f>
        <v>17000</v>
      </c>
      <c r="J74" s="411">
        <f t="shared" si="6"/>
        <v>1</v>
      </c>
    </row>
    <row r="75" spans="1:10" ht="14.25" customHeight="1">
      <c r="A75" s="396"/>
      <c r="B75" s="169"/>
      <c r="C75" s="168" t="s">
        <v>254</v>
      </c>
      <c r="D75" s="47" t="s">
        <v>350</v>
      </c>
      <c r="E75" s="70"/>
      <c r="F75" s="70"/>
      <c r="G75" s="70"/>
      <c r="H75" s="124">
        <f>'Z 2'!G157</f>
        <v>15061</v>
      </c>
      <c r="I75" s="124">
        <f>'Z 2'!J157</f>
        <v>15061</v>
      </c>
      <c r="J75" s="411">
        <f t="shared" si="6"/>
        <v>1</v>
      </c>
    </row>
    <row r="76" spans="1:10" ht="12.75" customHeight="1">
      <c r="A76" s="396"/>
      <c r="B76" s="169"/>
      <c r="C76" s="168" t="s">
        <v>319</v>
      </c>
      <c r="D76" s="47" t="s">
        <v>320</v>
      </c>
      <c r="E76" s="70"/>
      <c r="F76" s="70"/>
      <c r="G76" s="70"/>
      <c r="H76" s="124">
        <f>'Z 2'!G158</f>
        <v>13521</v>
      </c>
      <c r="I76" s="124">
        <f>'Z 2'!J158</f>
        <v>13521</v>
      </c>
      <c r="J76" s="411">
        <f t="shared" si="6"/>
        <v>1</v>
      </c>
    </row>
    <row r="77" spans="1:10" ht="14.25" customHeight="1">
      <c r="A77" s="396"/>
      <c r="B77" s="169"/>
      <c r="C77" s="168" t="s">
        <v>256</v>
      </c>
      <c r="D77" s="47" t="s">
        <v>351</v>
      </c>
      <c r="E77" s="70"/>
      <c r="F77" s="70"/>
      <c r="G77" s="70"/>
      <c r="H77" s="124">
        <f>'Z 2'!G159</f>
        <v>51254</v>
      </c>
      <c r="I77" s="124">
        <f>'Z 2'!J159</f>
        <v>51254</v>
      </c>
      <c r="J77" s="411">
        <f t="shared" si="6"/>
        <v>1</v>
      </c>
    </row>
    <row r="78" spans="1:10" ht="14.25" customHeight="1">
      <c r="A78" s="396"/>
      <c r="B78" s="169"/>
      <c r="C78" s="168" t="s">
        <v>258</v>
      </c>
      <c r="D78" s="47" t="s">
        <v>259</v>
      </c>
      <c r="E78" s="70"/>
      <c r="F78" s="70"/>
      <c r="G78" s="70"/>
      <c r="H78" s="124">
        <f>'Z 2'!G160</f>
        <v>4404</v>
      </c>
      <c r="I78" s="124">
        <f>'Z 2'!J160</f>
        <v>4404</v>
      </c>
      <c r="J78" s="411">
        <f t="shared" si="6"/>
        <v>1</v>
      </c>
    </row>
    <row r="79" spans="1:10" ht="12.75" customHeight="1">
      <c r="A79" s="396"/>
      <c r="B79" s="169"/>
      <c r="C79" s="168" t="s">
        <v>260</v>
      </c>
      <c r="D79" s="47" t="s">
        <v>261</v>
      </c>
      <c r="E79" s="70"/>
      <c r="F79" s="70"/>
      <c r="G79" s="70"/>
      <c r="H79" s="124">
        <f>'Z 2'!G161</f>
        <v>6357</v>
      </c>
      <c r="I79" s="124">
        <f>'Z 2'!J161</f>
        <v>6357</v>
      </c>
      <c r="J79" s="411">
        <f t="shared" si="6"/>
        <v>1</v>
      </c>
    </row>
    <row r="80" spans="1:10" ht="14.25" customHeight="1">
      <c r="A80" s="396"/>
      <c r="B80" s="169"/>
      <c r="C80" s="168" t="s">
        <v>262</v>
      </c>
      <c r="D80" s="47" t="s">
        <v>263</v>
      </c>
      <c r="E80" s="70"/>
      <c r="F80" s="70"/>
      <c r="G80" s="70"/>
      <c r="H80" s="124">
        <f>'Z 2'!G162</f>
        <v>764</v>
      </c>
      <c r="I80" s="124">
        <f>'Z 2'!J162</f>
        <v>764</v>
      </c>
      <c r="J80" s="411">
        <f t="shared" si="6"/>
        <v>1</v>
      </c>
    </row>
    <row r="81" spans="1:10" ht="15" customHeight="1">
      <c r="A81" s="396"/>
      <c r="B81" s="169"/>
      <c r="C81" s="168" t="s">
        <v>318</v>
      </c>
      <c r="D81" s="47" t="s">
        <v>338</v>
      </c>
      <c r="E81" s="70"/>
      <c r="F81" s="70"/>
      <c r="G81" s="70"/>
      <c r="H81" s="124">
        <f>'Z 2'!G163</f>
        <v>10471</v>
      </c>
      <c r="I81" s="124">
        <f>'Z 2'!J163</f>
        <v>10471</v>
      </c>
      <c r="J81" s="411">
        <f t="shared" si="6"/>
        <v>1</v>
      </c>
    </row>
    <row r="82" spans="1:10" ht="15.75" customHeight="1">
      <c r="A82" s="396"/>
      <c r="B82" s="169"/>
      <c r="C82" s="168" t="s">
        <v>354</v>
      </c>
      <c r="D82" s="47" t="s">
        <v>514</v>
      </c>
      <c r="E82" s="70"/>
      <c r="F82" s="70"/>
      <c r="G82" s="70"/>
      <c r="H82" s="124">
        <f>'Z 2'!G164</f>
        <v>160</v>
      </c>
      <c r="I82" s="124">
        <f>'Z 2'!J164</f>
        <v>160</v>
      </c>
      <c r="J82" s="411">
        <f t="shared" si="6"/>
        <v>1</v>
      </c>
    </row>
    <row r="83" spans="1:10" ht="21.75" customHeight="1" hidden="1">
      <c r="A83" s="394"/>
      <c r="B83" s="9"/>
      <c r="C83" s="17" t="s">
        <v>280</v>
      </c>
      <c r="D83" s="16" t="s">
        <v>515</v>
      </c>
      <c r="E83" s="11">
        <v>0</v>
      </c>
      <c r="F83" s="11"/>
      <c r="G83" s="11"/>
      <c r="H83" s="11">
        <v>0</v>
      </c>
      <c r="I83" s="11"/>
      <c r="J83" s="399">
        <v>0</v>
      </c>
    </row>
    <row r="84" spans="1:10" ht="18" customHeight="1">
      <c r="A84" s="400" t="s">
        <v>316</v>
      </c>
      <c r="B84" s="401" t="s">
        <v>578</v>
      </c>
      <c r="C84" s="401" t="s">
        <v>396</v>
      </c>
      <c r="D84" s="100" t="s">
        <v>403</v>
      </c>
      <c r="E84" s="181">
        <f>'Z1'!I80</f>
        <v>3000</v>
      </c>
      <c r="F84" s="181">
        <f>'Z1'!J80</f>
        <v>3000</v>
      </c>
      <c r="G84" s="402">
        <f>F84/E84</f>
        <v>1</v>
      </c>
      <c r="H84" s="181">
        <f>H85+H86+H87+H88</f>
        <v>3000</v>
      </c>
      <c r="I84" s="181">
        <f>I85+I86+I87+I88</f>
        <v>3000</v>
      </c>
      <c r="J84" s="412">
        <f aca="true" t="shared" si="7" ref="J84:J108">I84/H84</f>
        <v>1</v>
      </c>
    </row>
    <row r="85" spans="1:10" ht="15" customHeight="1">
      <c r="A85" s="398"/>
      <c r="B85" s="171"/>
      <c r="C85" s="156" t="s">
        <v>225</v>
      </c>
      <c r="D85" s="47" t="s">
        <v>159</v>
      </c>
      <c r="E85" s="124"/>
      <c r="F85" s="124"/>
      <c r="G85" s="124"/>
      <c r="H85" s="124">
        <f>'Z 2'!G167</f>
        <v>36</v>
      </c>
      <c r="I85" s="124">
        <f>'Z 2'!J167</f>
        <v>36</v>
      </c>
      <c r="J85" s="413">
        <f t="shared" si="7"/>
        <v>1</v>
      </c>
    </row>
    <row r="86" spans="1:10" ht="15" customHeight="1">
      <c r="A86" s="398"/>
      <c r="B86" s="171"/>
      <c r="C86" s="156" t="s">
        <v>123</v>
      </c>
      <c r="D86" s="47" t="s">
        <v>134</v>
      </c>
      <c r="E86" s="124"/>
      <c r="F86" s="124"/>
      <c r="G86" s="124"/>
      <c r="H86" s="124">
        <f>'Z 2'!G168</f>
        <v>700</v>
      </c>
      <c r="I86" s="124">
        <f>'Z 2'!J168</f>
        <v>700</v>
      </c>
      <c r="J86" s="413">
        <f t="shared" si="7"/>
        <v>1</v>
      </c>
    </row>
    <row r="87" spans="1:10" ht="13.5" customHeight="1">
      <c r="A87" s="396"/>
      <c r="B87" s="169"/>
      <c r="C87" s="168" t="s">
        <v>250</v>
      </c>
      <c r="D87" s="47" t="s">
        <v>251</v>
      </c>
      <c r="E87" s="70"/>
      <c r="F87" s="70"/>
      <c r="G87" s="70"/>
      <c r="H87" s="124">
        <f>'Z 2'!G169</f>
        <v>1153</v>
      </c>
      <c r="I87" s="124">
        <f>'Z 2'!J169</f>
        <v>1153</v>
      </c>
      <c r="J87" s="413">
        <f t="shared" si="7"/>
        <v>1</v>
      </c>
    </row>
    <row r="88" spans="1:10" ht="15" customHeight="1">
      <c r="A88" s="396"/>
      <c r="B88" s="169"/>
      <c r="C88" s="168" t="s">
        <v>256</v>
      </c>
      <c r="D88" s="47" t="s">
        <v>351</v>
      </c>
      <c r="E88" s="70"/>
      <c r="F88" s="70"/>
      <c r="G88" s="70"/>
      <c r="H88" s="124">
        <f>'Z 2'!G170</f>
        <v>1111</v>
      </c>
      <c r="I88" s="124">
        <f>'Z 2'!J170</f>
        <v>1111</v>
      </c>
      <c r="J88" s="413">
        <f t="shared" si="7"/>
        <v>1</v>
      </c>
    </row>
    <row r="89" spans="1:10" ht="22.5" customHeight="1">
      <c r="A89" s="400" t="s">
        <v>408</v>
      </c>
      <c r="B89" s="401" t="s">
        <v>413</v>
      </c>
      <c r="C89" s="401" t="s">
        <v>396</v>
      </c>
      <c r="D89" s="100" t="s">
        <v>516</v>
      </c>
      <c r="E89" s="181">
        <f>'Z1'!I128</f>
        <v>578649</v>
      </c>
      <c r="F89" s="181">
        <f>'Z1'!J128</f>
        <v>578649</v>
      </c>
      <c r="G89" s="402">
        <f>F89/E89</f>
        <v>1</v>
      </c>
      <c r="H89" s="181">
        <f>H90</f>
        <v>578649</v>
      </c>
      <c r="I89" s="181">
        <f>I90</f>
        <v>578649</v>
      </c>
      <c r="J89" s="412">
        <f t="shared" si="7"/>
        <v>1</v>
      </c>
    </row>
    <row r="90" spans="1:10" ht="17.25" customHeight="1">
      <c r="A90" s="397"/>
      <c r="B90" s="98"/>
      <c r="C90" s="168" t="s">
        <v>414</v>
      </c>
      <c r="D90" s="47" t="s">
        <v>517</v>
      </c>
      <c r="E90" s="179"/>
      <c r="F90" s="179"/>
      <c r="G90" s="179"/>
      <c r="H90" s="70">
        <f>'Z 2'!G304</f>
        <v>578649</v>
      </c>
      <c r="I90" s="70">
        <f>'Z 2'!J304</f>
        <v>578649</v>
      </c>
      <c r="J90" s="413">
        <f t="shared" si="7"/>
        <v>1</v>
      </c>
    </row>
    <row r="91" spans="1:10" ht="18" customHeight="1">
      <c r="A91" s="400" t="s">
        <v>356</v>
      </c>
      <c r="B91" s="401" t="s">
        <v>664</v>
      </c>
      <c r="C91" s="401" t="s">
        <v>396</v>
      </c>
      <c r="D91" s="100" t="s">
        <v>663</v>
      </c>
      <c r="E91" s="181">
        <f>'Z1'!I142</f>
        <v>235666</v>
      </c>
      <c r="F91" s="181">
        <f>'Z1'!J142</f>
        <v>235666</v>
      </c>
      <c r="G91" s="402">
        <f>F91/E91</f>
        <v>1</v>
      </c>
      <c r="H91" s="406">
        <f>H92+H93+H94</f>
        <v>235666</v>
      </c>
      <c r="I91" s="406">
        <f>I92+I93+I94</f>
        <v>235666</v>
      </c>
      <c r="J91" s="414">
        <f t="shared" si="7"/>
        <v>1</v>
      </c>
    </row>
    <row r="92" spans="1:10" ht="14.25" customHeight="1">
      <c r="A92" s="397"/>
      <c r="B92" s="98"/>
      <c r="C92" s="168" t="s">
        <v>250</v>
      </c>
      <c r="D92" s="47" t="s">
        <v>251</v>
      </c>
      <c r="E92" s="179"/>
      <c r="F92" s="179"/>
      <c r="G92" s="179"/>
      <c r="H92" s="70">
        <f>'Z 2'!G344</f>
        <v>178666</v>
      </c>
      <c r="I92" s="70">
        <f>'Z 2'!J344</f>
        <v>178666</v>
      </c>
      <c r="J92" s="413">
        <f t="shared" si="7"/>
        <v>1</v>
      </c>
    </row>
    <row r="93" spans="1:10" ht="15.75" customHeight="1">
      <c r="A93" s="397"/>
      <c r="B93" s="98"/>
      <c r="C93" s="168" t="s">
        <v>254</v>
      </c>
      <c r="D93" s="47" t="s">
        <v>350</v>
      </c>
      <c r="E93" s="179"/>
      <c r="F93" s="179"/>
      <c r="G93" s="179"/>
      <c r="H93" s="70">
        <f>'Z 2'!G345</f>
        <v>55000</v>
      </c>
      <c r="I93" s="70">
        <f>'Z 2'!J345</f>
        <v>55000</v>
      </c>
      <c r="J93" s="413">
        <f t="shared" si="7"/>
        <v>1</v>
      </c>
    </row>
    <row r="94" spans="1:10" ht="15.75" customHeight="1">
      <c r="A94" s="397"/>
      <c r="B94" s="98"/>
      <c r="C94" s="168" t="s">
        <v>256</v>
      </c>
      <c r="D94" s="47" t="s">
        <v>351</v>
      </c>
      <c r="E94" s="179"/>
      <c r="F94" s="179"/>
      <c r="G94" s="179"/>
      <c r="H94" s="70">
        <f>'Z 2'!G346</f>
        <v>2000</v>
      </c>
      <c r="I94" s="70">
        <f>'Z 2'!J346</f>
        <v>2000</v>
      </c>
      <c r="J94" s="413">
        <f t="shared" si="7"/>
        <v>1</v>
      </c>
    </row>
    <row r="95" spans="1:10" ht="15.75" customHeight="1">
      <c r="A95" s="400" t="s">
        <v>356</v>
      </c>
      <c r="B95" s="401" t="s">
        <v>360</v>
      </c>
      <c r="C95" s="401" t="s">
        <v>396</v>
      </c>
      <c r="D95" s="100" t="s">
        <v>425</v>
      </c>
      <c r="E95" s="181">
        <v>3000</v>
      </c>
      <c r="F95" s="181">
        <v>3000</v>
      </c>
      <c r="G95" s="402">
        <f>F95/E95</f>
        <v>1</v>
      </c>
      <c r="H95" s="181">
        <f>H96</f>
        <v>3000</v>
      </c>
      <c r="I95" s="181">
        <f>I96</f>
        <v>3000</v>
      </c>
      <c r="J95" s="412">
        <f t="shared" si="7"/>
        <v>1</v>
      </c>
    </row>
    <row r="96" spans="1:10" ht="15.75" customHeight="1">
      <c r="A96" s="397"/>
      <c r="B96" s="98"/>
      <c r="C96" s="168" t="s">
        <v>256</v>
      </c>
      <c r="D96" s="47" t="s">
        <v>351</v>
      </c>
      <c r="E96" s="179"/>
      <c r="F96" s="179"/>
      <c r="G96" s="179"/>
      <c r="H96" s="70">
        <v>3000</v>
      </c>
      <c r="I96" s="70">
        <f>'Z 2'!J363</f>
        <v>3000</v>
      </c>
      <c r="J96" s="413">
        <f t="shared" si="7"/>
        <v>1</v>
      </c>
    </row>
    <row r="97" spans="1:10" ht="19.5" customHeight="1">
      <c r="A97" s="400" t="s">
        <v>356</v>
      </c>
      <c r="B97" s="401" t="s">
        <v>358</v>
      </c>
      <c r="C97" s="401" t="s">
        <v>659</v>
      </c>
      <c r="D97" s="100" t="s">
        <v>321</v>
      </c>
      <c r="E97" s="181"/>
      <c r="F97" s="181"/>
      <c r="G97" s="181"/>
      <c r="H97" s="181">
        <f>H98+H99</f>
        <v>80000</v>
      </c>
      <c r="I97" s="181">
        <f>I98+I99</f>
        <v>80000</v>
      </c>
      <c r="J97" s="412">
        <f t="shared" si="7"/>
        <v>1</v>
      </c>
    </row>
    <row r="98" spans="1:10" ht="13.5" customHeight="1">
      <c r="A98" s="397"/>
      <c r="B98" s="98"/>
      <c r="C98" s="168" t="s">
        <v>250</v>
      </c>
      <c r="D98" s="47" t="s">
        <v>251</v>
      </c>
      <c r="E98" s="179"/>
      <c r="F98" s="179"/>
      <c r="G98" s="179"/>
      <c r="H98" s="180">
        <v>25617</v>
      </c>
      <c r="I98" s="180">
        <f>'Z 2'!J314</f>
        <v>25617</v>
      </c>
      <c r="J98" s="413">
        <f t="shared" si="7"/>
        <v>1</v>
      </c>
    </row>
    <row r="99" spans="1:10" ht="13.5" customHeight="1">
      <c r="A99" s="397"/>
      <c r="B99" s="98"/>
      <c r="C99" s="168" t="s">
        <v>254</v>
      </c>
      <c r="D99" s="47" t="s">
        <v>350</v>
      </c>
      <c r="E99" s="179"/>
      <c r="F99" s="179"/>
      <c r="G99" s="179"/>
      <c r="H99" s="180">
        <v>54383</v>
      </c>
      <c r="I99" s="180">
        <f>'Z 2'!J318</f>
        <v>54383</v>
      </c>
      <c r="J99" s="413">
        <f t="shared" si="7"/>
        <v>1</v>
      </c>
    </row>
    <row r="100" spans="1:10" ht="18" customHeight="1">
      <c r="A100" s="400" t="s">
        <v>356</v>
      </c>
      <c r="B100" s="401" t="s">
        <v>364</v>
      </c>
      <c r="C100" s="401" t="s">
        <v>659</v>
      </c>
      <c r="D100" s="100" t="s">
        <v>520</v>
      </c>
      <c r="E100" s="181"/>
      <c r="F100" s="181"/>
      <c r="G100" s="181"/>
      <c r="H100" s="181">
        <f>H101+H102+H103+H104</f>
        <v>30000</v>
      </c>
      <c r="I100" s="181">
        <f>I101+I102+I103+I104</f>
        <v>30000</v>
      </c>
      <c r="J100" s="412">
        <f t="shared" si="7"/>
        <v>1</v>
      </c>
    </row>
    <row r="101" spans="1:10" ht="12.75" customHeight="1">
      <c r="A101" s="397"/>
      <c r="B101" s="98"/>
      <c r="C101" s="168" t="s">
        <v>123</v>
      </c>
      <c r="D101" s="47" t="s">
        <v>134</v>
      </c>
      <c r="E101" s="179"/>
      <c r="F101" s="179"/>
      <c r="G101" s="179"/>
      <c r="H101" s="70">
        <v>800</v>
      </c>
      <c r="I101" s="70">
        <f>'Z 2'!J351</f>
        <v>800</v>
      </c>
      <c r="J101" s="413">
        <f t="shared" si="7"/>
        <v>1</v>
      </c>
    </row>
    <row r="102" spans="1:10" ht="14.25" customHeight="1">
      <c r="A102" s="397"/>
      <c r="B102" s="98"/>
      <c r="C102" s="168" t="s">
        <v>273</v>
      </c>
      <c r="D102" s="47" t="s">
        <v>509</v>
      </c>
      <c r="E102" s="179"/>
      <c r="F102" s="179"/>
      <c r="G102" s="179"/>
      <c r="H102" s="70">
        <v>144</v>
      </c>
      <c r="I102" s="70">
        <f>'Z 2'!J352</f>
        <v>144</v>
      </c>
      <c r="J102" s="413">
        <f t="shared" si="7"/>
        <v>1</v>
      </c>
    </row>
    <row r="103" spans="1:10" ht="14.25" customHeight="1">
      <c r="A103" s="397"/>
      <c r="B103" s="98"/>
      <c r="C103" s="168" t="s">
        <v>248</v>
      </c>
      <c r="D103" s="47" t="s">
        <v>249</v>
      </c>
      <c r="E103" s="179"/>
      <c r="F103" s="179"/>
      <c r="G103" s="179"/>
      <c r="H103" s="70">
        <v>20</v>
      </c>
      <c r="I103" s="70">
        <f>'Z 2'!J353</f>
        <v>20</v>
      </c>
      <c r="J103" s="413">
        <f t="shared" si="7"/>
        <v>1</v>
      </c>
    </row>
    <row r="104" spans="1:10" ht="14.25" customHeight="1">
      <c r="A104" s="397"/>
      <c r="B104" s="98"/>
      <c r="C104" s="168" t="s">
        <v>250</v>
      </c>
      <c r="D104" s="47" t="s">
        <v>349</v>
      </c>
      <c r="E104" s="179"/>
      <c r="F104" s="179"/>
      <c r="G104" s="179"/>
      <c r="H104" s="70">
        <v>29036</v>
      </c>
      <c r="I104" s="70">
        <f>'Z 2'!J354</f>
        <v>29036</v>
      </c>
      <c r="J104" s="413">
        <f t="shared" si="7"/>
        <v>1</v>
      </c>
    </row>
    <row r="105" spans="1:10" ht="18.75" customHeight="1">
      <c r="A105" s="400" t="s">
        <v>356</v>
      </c>
      <c r="B105" s="401" t="s">
        <v>362</v>
      </c>
      <c r="C105" s="401" t="s">
        <v>659</v>
      </c>
      <c r="D105" s="100" t="s">
        <v>315</v>
      </c>
      <c r="E105" s="181">
        <f>'Z1'!I154</f>
        <v>160000</v>
      </c>
      <c r="F105" s="181">
        <f>'Z1'!J154</f>
        <v>160000</v>
      </c>
      <c r="G105" s="402">
        <f>F105/E105</f>
        <v>1</v>
      </c>
      <c r="H105" s="181">
        <f>H106+H107</f>
        <v>50000</v>
      </c>
      <c r="I105" s="181">
        <f>I106+I107</f>
        <v>50000</v>
      </c>
      <c r="J105" s="412">
        <f t="shared" si="7"/>
        <v>1</v>
      </c>
    </row>
    <row r="106" spans="1:10" ht="13.5" customHeight="1">
      <c r="A106" s="397"/>
      <c r="B106" s="98"/>
      <c r="C106" s="168" t="s">
        <v>250</v>
      </c>
      <c r="D106" s="47" t="s">
        <v>349</v>
      </c>
      <c r="E106" s="179"/>
      <c r="F106" s="179"/>
      <c r="G106" s="179"/>
      <c r="H106" s="70">
        <v>30626</v>
      </c>
      <c r="I106" s="70">
        <f>'Z 2'!J382</f>
        <v>30626</v>
      </c>
      <c r="J106" s="413">
        <f t="shared" si="7"/>
        <v>1</v>
      </c>
    </row>
    <row r="107" spans="1:10" ht="13.5" customHeight="1">
      <c r="A107" s="396"/>
      <c r="B107" s="169"/>
      <c r="C107" s="168" t="s">
        <v>254</v>
      </c>
      <c r="D107" s="47" t="s">
        <v>350</v>
      </c>
      <c r="E107" s="70"/>
      <c r="F107" s="70"/>
      <c r="G107" s="70"/>
      <c r="H107" s="70">
        <v>19374</v>
      </c>
      <c r="I107" s="70">
        <f>'Z 2'!J383</f>
        <v>19374</v>
      </c>
      <c r="J107" s="413">
        <f t="shared" si="7"/>
        <v>1</v>
      </c>
    </row>
    <row r="108" spans="1:10" ht="23.25" customHeight="1" thickBot="1">
      <c r="A108" s="680"/>
      <c r="B108" s="681"/>
      <c r="C108" s="681"/>
      <c r="D108" s="681"/>
      <c r="E108" s="218">
        <f>E10+E12+E20+E23+E25+E36+E46+E54+E62+E84+E89+E91+E95+E97+E100+E105</f>
        <v>3672861</v>
      </c>
      <c r="F108" s="218">
        <f>F10+F12+F20+F23+F25+F36+F46+F54+F62+F84+F89+F91+F95+F97+F100+F105</f>
        <v>3672861</v>
      </c>
      <c r="G108" s="652">
        <f>F108/E108</f>
        <v>1</v>
      </c>
      <c r="H108" s="218">
        <f>H10+H12+H20+H23+H25+H36+H46+H54+H62+H84+H89+H91+H95+H97+H100+H105</f>
        <v>3672861</v>
      </c>
      <c r="I108" s="218">
        <f>I10+I12+I20+I23+I25+I36+I46+I54+I62+I84+I89+I91+I95+I97+I100+I105</f>
        <v>3672861</v>
      </c>
      <c r="J108" s="415">
        <f t="shared" si="7"/>
        <v>1</v>
      </c>
    </row>
    <row r="109" spans="1:10" ht="23.25" customHeight="1">
      <c r="A109" s="216"/>
      <c r="B109" s="216"/>
      <c r="C109" s="216"/>
      <c r="D109" s="216"/>
      <c r="J109" s="217"/>
    </row>
    <row r="110" spans="5:9" ht="28.5" customHeight="1">
      <c r="E110" s="711"/>
      <c r="F110" s="711"/>
      <c r="G110" s="711"/>
      <c r="H110" s="711"/>
      <c r="I110" s="203"/>
    </row>
  </sheetData>
  <mergeCells count="7">
    <mergeCell ref="E7:G7"/>
    <mergeCell ref="H7:J7"/>
    <mergeCell ref="A5:J5"/>
    <mergeCell ref="E110:H110"/>
    <mergeCell ref="A108:D108"/>
    <mergeCell ref="D7:D8"/>
    <mergeCell ref="A7:C7"/>
  </mergeCells>
  <printOptions/>
  <pageMargins left="0.3" right="0.16" top="0.43" bottom="0.4" header="0.22" footer="0.27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4">
      <selection activeCell="I43" sqref="I43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5.875" style="0" customWidth="1"/>
    <col min="4" max="4" width="21.00390625" style="0" customWidth="1"/>
    <col min="5" max="5" width="9.75390625" style="0" customWidth="1"/>
    <col min="6" max="6" width="11.75390625" style="0" customWidth="1"/>
    <col min="7" max="7" width="8.75390625" style="0" customWidth="1"/>
    <col min="8" max="8" width="11.00390625" style="0" customWidth="1"/>
    <col min="9" max="9" width="12.375" style="0" bestFit="1" customWidth="1"/>
    <col min="10" max="10" width="8.125" style="0" bestFit="1" customWidth="1"/>
    <col min="11" max="11" width="9.625" style="0" bestFit="1" customWidth="1"/>
  </cols>
  <sheetData>
    <row r="1" spans="1:10" ht="18.75" customHeight="1">
      <c r="A1" s="260"/>
      <c r="B1" s="260"/>
      <c r="C1" s="260"/>
      <c r="D1" s="381"/>
      <c r="F1" s="259"/>
      <c r="G1" s="259"/>
      <c r="I1" s="259" t="s">
        <v>764</v>
      </c>
      <c r="J1" s="251"/>
    </row>
    <row r="2" spans="2:10" ht="29.25" customHeight="1">
      <c r="B2" s="685" t="s">
        <v>814</v>
      </c>
      <c r="C2" s="663"/>
      <c r="D2" s="663"/>
      <c r="E2" s="663"/>
      <c r="F2" s="663"/>
      <c r="G2" s="663"/>
      <c r="H2" s="663"/>
      <c r="I2" s="663"/>
      <c r="J2" s="1"/>
    </row>
    <row r="3" spans="1:10" ht="28.5" customHeight="1" thickBot="1">
      <c r="A3" s="382"/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0.5" customHeight="1">
      <c r="A4" s="666" t="s">
        <v>490</v>
      </c>
      <c r="B4" s="667"/>
      <c r="C4" s="667"/>
      <c r="D4" s="668" t="s">
        <v>491</v>
      </c>
      <c r="E4" s="659" t="s">
        <v>518</v>
      </c>
      <c r="F4" s="660"/>
      <c r="G4" s="661"/>
      <c r="H4" s="659" t="s">
        <v>492</v>
      </c>
      <c r="I4" s="660"/>
      <c r="J4" s="662"/>
    </row>
    <row r="5" spans="1:10" ht="32.25" customHeight="1">
      <c r="A5" s="377" t="s">
        <v>493</v>
      </c>
      <c r="B5" s="376" t="s">
        <v>494</v>
      </c>
      <c r="C5" s="376" t="s">
        <v>218</v>
      </c>
      <c r="D5" s="669"/>
      <c r="E5" s="500" t="s">
        <v>749</v>
      </c>
      <c r="F5" s="500" t="s">
        <v>815</v>
      </c>
      <c r="G5" s="376" t="s">
        <v>746</v>
      </c>
      <c r="H5" s="500" t="s">
        <v>749</v>
      </c>
      <c r="I5" s="500" t="s">
        <v>815</v>
      </c>
      <c r="J5" s="536" t="s">
        <v>746</v>
      </c>
    </row>
    <row r="6" spans="1:10" ht="9.75" customHeight="1" thickBot="1">
      <c r="A6" s="378">
        <v>1</v>
      </c>
      <c r="B6" s="262">
        <v>2</v>
      </c>
      <c r="C6" s="262">
        <v>3</v>
      </c>
      <c r="D6" s="262">
        <v>4</v>
      </c>
      <c r="E6" s="262">
        <v>5</v>
      </c>
      <c r="F6" s="262">
        <v>6</v>
      </c>
      <c r="G6" s="262">
        <v>7</v>
      </c>
      <c r="H6" s="262">
        <v>8</v>
      </c>
      <c r="I6" s="262">
        <v>9</v>
      </c>
      <c r="J6" s="379">
        <v>10</v>
      </c>
    </row>
    <row r="7" spans="1:10" ht="17.25" customHeight="1">
      <c r="A7" s="333">
        <v>801</v>
      </c>
      <c r="B7" s="334">
        <v>80195</v>
      </c>
      <c r="C7" s="336">
        <v>2130</v>
      </c>
      <c r="D7" s="335" t="s">
        <v>315</v>
      </c>
      <c r="E7" s="336">
        <f>'Z1'!I113</f>
        <v>600</v>
      </c>
      <c r="F7" s="336">
        <f>'Z1'!J113</f>
        <v>600</v>
      </c>
      <c r="G7" s="383">
        <f>F7/E7</f>
        <v>1</v>
      </c>
      <c r="H7" s="336"/>
      <c r="I7" s="336"/>
      <c r="J7" s="338"/>
    </row>
    <row r="8" spans="1:10" ht="17.25" customHeight="1">
      <c r="A8" s="339">
        <v>801</v>
      </c>
      <c r="B8" s="284">
        <v>80145</v>
      </c>
      <c r="C8" s="285"/>
      <c r="D8" s="290" t="s">
        <v>404</v>
      </c>
      <c r="E8" s="285"/>
      <c r="F8" s="285"/>
      <c r="G8" s="383"/>
      <c r="H8" s="285">
        <f>H9</f>
        <v>600</v>
      </c>
      <c r="I8" s="285">
        <f>I9</f>
        <v>600</v>
      </c>
      <c r="J8" s="384">
        <f aca="true" t="shared" si="0" ref="J8:J15">I8/H8</f>
        <v>1</v>
      </c>
    </row>
    <row r="9" spans="1:10" ht="14.25" customHeight="1">
      <c r="A9" s="340"/>
      <c r="B9" s="43"/>
      <c r="C9" s="341">
        <v>4170</v>
      </c>
      <c r="D9" s="48" t="s">
        <v>134</v>
      </c>
      <c r="E9" s="191"/>
      <c r="F9" s="191"/>
      <c r="G9" s="191"/>
      <c r="H9" s="341">
        <v>600</v>
      </c>
      <c r="I9" s="341">
        <v>600</v>
      </c>
      <c r="J9" s="385">
        <f t="shared" si="0"/>
        <v>1</v>
      </c>
    </row>
    <row r="10" spans="1:10" ht="25.5" customHeight="1">
      <c r="A10" s="343">
        <v>852</v>
      </c>
      <c r="B10" s="337">
        <v>85201</v>
      </c>
      <c r="C10" s="337">
        <v>2130</v>
      </c>
      <c r="D10" s="535" t="s">
        <v>324</v>
      </c>
      <c r="E10" s="337">
        <f>'Z1'!I133</f>
        <v>127000</v>
      </c>
      <c r="F10" s="337">
        <f>'Z1'!J133</f>
        <v>127000</v>
      </c>
      <c r="G10" s="383">
        <f>F10/E10</f>
        <v>1</v>
      </c>
      <c r="H10" s="344">
        <f>H11+H12+H13</f>
        <v>127000</v>
      </c>
      <c r="I10" s="344">
        <f>I11+I12+I13</f>
        <v>127000</v>
      </c>
      <c r="J10" s="384">
        <f t="shared" si="0"/>
        <v>1</v>
      </c>
    </row>
    <row r="11" spans="1:10" ht="17.25" customHeight="1">
      <c r="A11" s="345"/>
      <c r="B11" s="346"/>
      <c r="C11" s="249">
        <v>4010</v>
      </c>
      <c r="D11" s="47" t="s">
        <v>812</v>
      </c>
      <c r="E11" s="347"/>
      <c r="F11" s="347"/>
      <c r="G11" s="355"/>
      <c r="H11" s="348">
        <v>3000</v>
      </c>
      <c r="I11" s="348">
        <v>3000</v>
      </c>
      <c r="J11" s="385">
        <f t="shared" si="0"/>
        <v>1</v>
      </c>
    </row>
    <row r="12" spans="1:10" ht="15" customHeight="1">
      <c r="A12" s="345"/>
      <c r="B12" s="346"/>
      <c r="C12" s="249">
        <v>4210</v>
      </c>
      <c r="D12" s="47" t="s">
        <v>813</v>
      </c>
      <c r="E12" s="347"/>
      <c r="F12" s="349"/>
      <c r="G12" s="362"/>
      <c r="H12" s="348">
        <v>24000</v>
      </c>
      <c r="I12" s="348">
        <v>24000</v>
      </c>
      <c r="J12" s="385">
        <f t="shared" si="0"/>
        <v>1</v>
      </c>
    </row>
    <row r="13" spans="1:10" ht="18" customHeight="1">
      <c r="A13" s="345"/>
      <c r="B13" s="346"/>
      <c r="C13" s="249">
        <v>4270</v>
      </c>
      <c r="D13" s="350" t="s">
        <v>350</v>
      </c>
      <c r="E13" s="347"/>
      <c r="F13" s="349"/>
      <c r="G13" s="362"/>
      <c r="H13" s="348">
        <v>100000</v>
      </c>
      <c r="I13" s="348">
        <v>100000</v>
      </c>
      <c r="J13" s="385">
        <f t="shared" si="0"/>
        <v>1</v>
      </c>
    </row>
    <row r="14" spans="1:10" ht="18.75" customHeight="1">
      <c r="A14" s="351">
        <v>852</v>
      </c>
      <c r="B14" s="285">
        <v>85202</v>
      </c>
      <c r="C14" s="285">
        <v>2130</v>
      </c>
      <c r="D14" s="294" t="s">
        <v>421</v>
      </c>
      <c r="E14" s="352">
        <f>'Z1'!I140</f>
        <v>677933</v>
      </c>
      <c r="F14" s="352">
        <f>'Z1'!J140</f>
        <v>677933</v>
      </c>
      <c r="G14" s="391">
        <f>F14/E14</f>
        <v>1</v>
      </c>
      <c r="H14" s="344">
        <f>H15+H16+H17+H18+H19+H20+H21+H22+H23+H24+H25+H26+H27+H28+H29+H30</f>
        <v>677933</v>
      </c>
      <c r="I14" s="344">
        <f>I15+I16+I17+I18+I19+I20+I21+I22+I23+I24+I25+I26+I27+I28+I29+I30</f>
        <v>677933</v>
      </c>
      <c r="J14" s="384">
        <f t="shared" si="0"/>
        <v>1</v>
      </c>
    </row>
    <row r="15" spans="1:10" ht="12.75" customHeight="1">
      <c r="A15" s="648"/>
      <c r="B15" s="360"/>
      <c r="C15" s="354">
        <v>4010</v>
      </c>
      <c r="D15" s="47" t="s">
        <v>812</v>
      </c>
      <c r="E15" s="355">
        <v>0</v>
      </c>
      <c r="F15" s="355"/>
      <c r="G15" s="355"/>
      <c r="H15" s="348">
        <v>306229</v>
      </c>
      <c r="I15" s="348">
        <v>306229</v>
      </c>
      <c r="J15" s="385">
        <f t="shared" si="0"/>
        <v>1</v>
      </c>
    </row>
    <row r="16" spans="1:10" ht="12.75">
      <c r="A16" s="648"/>
      <c r="B16" s="360"/>
      <c r="C16" s="354">
        <v>4040</v>
      </c>
      <c r="D16" s="47" t="s">
        <v>245</v>
      </c>
      <c r="E16" s="355">
        <v>0</v>
      </c>
      <c r="F16" s="355"/>
      <c r="G16" s="355"/>
      <c r="H16" s="348">
        <v>30087</v>
      </c>
      <c r="I16" s="348">
        <v>30087</v>
      </c>
      <c r="J16" s="385">
        <f aca="true" t="shared" si="1" ref="J16:J30">I16/H16</f>
        <v>1</v>
      </c>
    </row>
    <row r="17" spans="1:10" ht="12.75">
      <c r="A17" s="648"/>
      <c r="B17" s="360"/>
      <c r="C17" s="356">
        <v>4110</v>
      </c>
      <c r="D17" s="247" t="s">
        <v>313</v>
      </c>
      <c r="E17" s="355">
        <v>0</v>
      </c>
      <c r="F17" s="355"/>
      <c r="G17" s="355"/>
      <c r="H17" s="348">
        <v>58150</v>
      </c>
      <c r="I17" s="348">
        <v>58150</v>
      </c>
      <c r="J17" s="385">
        <f t="shared" si="1"/>
        <v>1</v>
      </c>
    </row>
    <row r="18" spans="1:10" ht="12.75">
      <c r="A18" s="648"/>
      <c r="B18" s="360"/>
      <c r="C18" s="356">
        <v>4120</v>
      </c>
      <c r="D18" s="247" t="s">
        <v>249</v>
      </c>
      <c r="E18" s="355">
        <v>0</v>
      </c>
      <c r="F18" s="355"/>
      <c r="G18" s="355"/>
      <c r="H18" s="348">
        <v>8270</v>
      </c>
      <c r="I18" s="348">
        <v>8270</v>
      </c>
      <c r="J18" s="385">
        <f t="shared" si="1"/>
        <v>1</v>
      </c>
    </row>
    <row r="19" spans="1:10" ht="22.5" hidden="1">
      <c r="A19" s="648"/>
      <c r="B19" s="360"/>
      <c r="C19" s="354">
        <v>3020</v>
      </c>
      <c r="D19" s="247" t="s">
        <v>122</v>
      </c>
      <c r="E19" s="355">
        <v>0</v>
      </c>
      <c r="F19" s="355"/>
      <c r="G19" s="355"/>
      <c r="H19" s="348">
        <v>0</v>
      </c>
      <c r="I19" s="348"/>
      <c r="J19" s="385" t="e">
        <f t="shared" si="1"/>
        <v>#DIV/0!</v>
      </c>
    </row>
    <row r="20" spans="1:10" ht="12.75" hidden="1">
      <c r="A20" s="648"/>
      <c r="B20" s="360"/>
      <c r="C20" s="354">
        <v>3030</v>
      </c>
      <c r="D20" s="247" t="s">
        <v>419</v>
      </c>
      <c r="E20" s="355">
        <v>0</v>
      </c>
      <c r="F20" s="355"/>
      <c r="G20" s="355"/>
      <c r="H20" s="348">
        <v>0</v>
      </c>
      <c r="I20" s="348"/>
      <c r="J20" s="385" t="e">
        <f t="shared" si="1"/>
        <v>#DIV/0!</v>
      </c>
    </row>
    <row r="21" spans="1:10" ht="12.75">
      <c r="A21" s="648"/>
      <c r="B21" s="360"/>
      <c r="C21" s="354">
        <v>4210</v>
      </c>
      <c r="D21" s="47" t="s">
        <v>813</v>
      </c>
      <c r="E21" s="355">
        <v>0</v>
      </c>
      <c r="F21" s="355"/>
      <c r="G21" s="355"/>
      <c r="H21" s="348">
        <v>120486</v>
      </c>
      <c r="I21" s="348">
        <v>120486</v>
      </c>
      <c r="J21" s="385">
        <f t="shared" si="1"/>
        <v>1</v>
      </c>
    </row>
    <row r="22" spans="1:10" ht="12.75">
      <c r="A22" s="648"/>
      <c r="B22" s="360"/>
      <c r="C22" s="357">
        <v>4220</v>
      </c>
      <c r="D22" s="358" t="s">
        <v>346</v>
      </c>
      <c r="E22" s="359">
        <v>0</v>
      </c>
      <c r="F22" s="359"/>
      <c r="G22" s="359"/>
      <c r="H22" s="348">
        <v>1000</v>
      </c>
      <c r="I22" s="348">
        <v>1000</v>
      </c>
      <c r="J22" s="385">
        <f t="shared" si="1"/>
        <v>1</v>
      </c>
    </row>
    <row r="23" spans="1:10" ht="14.25" customHeight="1">
      <c r="A23" s="648"/>
      <c r="B23" s="360"/>
      <c r="C23" s="341">
        <v>4230</v>
      </c>
      <c r="D23" s="247" t="s">
        <v>832</v>
      </c>
      <c r="E23" s="355">
        <v>0</v>
      </c>
      <c r="F23" s="355"/>
      <c r="G23" s="355"/>
      <c r="H23" s="348">
        <v>3805</v>
      </c>
      <c r="I23" s="348">
        <v>3805</v>
      </c>
      <c r="J23" s="385">
        <f t="shared" si="1"/>
        <v>1</v>
      </c>
    </row>
    <row r="24" spans="1:10" ht="12.75">
      <c r="A24" s="648"/>
      <c r="B24" s="360"/>
      <c r="C24" s="341">
        <v>4260</v>
      </c>
      <c r="D24" s="247" t="s">
        <v>349</v>
      </c>
      <c r="E24" s="355">
        <v>0</v>
      </c>
      <c r="F24" s="355"/>
      <c r="G24" s="355"/>
      <c r="H24" s="348">
        <v>33152</v>
      </c>
      <c r="I24" s="348">
        <v>33152</v>
      </c>
      <c r="J24" s="385">
        <f t="shared" si="1"/>
        <v>1</v>
      </c>
    </row>
    <row r="25" spans="1:10" ht="12.75" hidden="1">
      <c r="A25" s="648"/>
      <c r="B25" s="360"/>
      <c r="C25" s="361">
        <v>4270</v>
      </c>
      <c r="D25" s="350" t="s">
        <v>350</v>
      </c>
      <c r="E25" s="362">
        <v>0</v>
      </c>
      <c r="F25" s="362"/>
      <c r="G25" s="362"/>
      <c r="H25" s="348">
        <v>0</v>
      </c>
      <c r="I25" s="348"/>
      <c r="J25" s="385" t="e">
        <f t="shared" si="1"/>
        <v>#DIV/0!</v>
      </c>
    </row>
    <row r="26" spans="1:10" ht="12.75">
      <c r="A26" s="648"/>
      <c r="B26" s="360"/>
      <c r="C26" s="354">
        <v>4300</v>
      </c>
      <c r="D26" s="247" t="s">
        <v>351</v>
      </c>
      <c r="E26" s="355">
        <v>0</v>
      </c>
      <c r="F26" s="355"/>
      <c r="G26" s="355"/>
      <c r="H26" s="348">
        <v>96440</v>
      </c>
      <c r="I26" s="348">
        <v>96440</v>
      </c>
      <c r="J26" s="385">
        <f t="shared" si="1"/>
        <v>1</v>
      </c>
    </row>
    <row r="27" spans="1:10" ht="12.75">
      <c r="A27" s="648"/>
      <c r="B27" s="360"/>
      <c r="C27" s="354">
        <v>4410</v>
      </c>
      <c r="D27" s="247" t="s">
        <v>259</v>
      </c>
      <c r="E27" s="355">
        <v>0</v>
      </c>
      <c r="F27" s="355"/>
      <c r="G27" s="355"/>
      <c r="H27" s="348">
        <v>1000</v>
      </c>
      <c r="I27" s="348">
        <v>1000</v>
      </c>
      <c r="J27" s="385">
        <f t="shared" si="1"/>
        <v>1</v>
      </c>
    </row>
    <row r="28" spans="1:10" ht="12.75">
      <c r="A28" s="648"/>
      <c r="B28" s="360"/>
      <c r="C28" s="354">
        <v>4440</v>
      </c>
      <c r="D28" s="247" t="s">
        <v>263</v>
      </c>
      <c r="E28" s="355">
        <v>0</v>
      </c>
      <c r="F28" s="355"/>
      <c r="G28" s="355"/>
      <c r="H28" s="348">
        <v>17575</v>
      </c>
      <c r="I28" s="348">
        <v>17575</v>
      </c>
      <c r="J28" s="385">
        <f t="shared" si="1"/>
        <v>1</v>
      </c>
    </row>
    <row r="29" spans="1:10" ht="12.75">
      <c r="A29" s="648"/>
      <c r="B29" s="360"/>
      <c r="C29" s="354">
        <v>4480</v>
      </c>
      <c r="D29" s="247" t="s">
        <v>279</v>
      </c>
      <c r="E29" s="355">
        <v>0</v>
      </c>
      <c r="F29" s="355"/>
      <c r="G29" s="355"/>
      <c r="H29" s="348">
        <v>1313</v>
      </c>
      <c r="I29" s="348">
        <v>1313</v>
      </c>
      <c r="J29" s="385">
        <f t="shared" si="1"/>
        <v>1</v>
      </c>
    </row>
    <row r="30" spans="1:10" ht="12.75">
      <c r="A30" s="648"/>
      <c r="B30" s="360"/>
      <c r="C30" s="357">
        <v>4520</v>
      </c>
      <c r="D30" s="358" t="s">
        <v>514</v>
      </c>
      <c r="E30" s="359"/>
      <c r="F30" s="359"/>
      <c r="G30" s="359"/>
      <c r="H30" s="348">
        <v>426</v>
      </c>
      <c r="I30" s="348">
        <v>426</v>
      </c>
      <c r="J30" s="385">
        <f t="shared" si="1"/>
        <v>1</v>
      </c>
    </row>
    <row r="31" spans="1:10" ht="22.5" customHeight="1">
      <c r="A31" s="351">
        <v>852</v>
      </c>
      <c r="B31" s="285">
        <v>85218</v>
      </c>
      <c r="C31" s="285">
        <v>2130</v>
      </c>
      <c r="D31" s="294" t="s">
        <v>425</v>
      </c>
      <c r="E31" s="352">
        <f>'Z1'!I149</f>
        <v>3000</v>
      </c>
      <c r="F31" s="352">
        <f>'Z1'!J149</f>
        <v>3000</v>
      </c>
      <c r="G31" s="390">
        <f>F31/E31</f>
        <v>1</v>
      </c>
      <c r="H31" s="344">
        <f>H32</f>
        <v>3000</v>
      </c>
      <c r="I31" s="344">
        <f>I32</f>
        <v>3000</v>
      </c>
      <c r="J31" s="384">
        <f aca="true" t="shared" si="2" ref="J31:J43">I31/H31</f>
        <v>1</v>
      </c>
    </row>
    <row r="32" spans="1:10" ht="22.5">
      <c r="A32" s="363"/>
      <c r="B32" s="364"/>
      <c r="C32" s="365">
        <v>4010</v>
      </c>
      <c r="D32" s="47" t="s">
        <v>812</v>
      </c>
      <c r="E32" s="366">
        <v>0</v>
      </c>
      <c r="F32" s="366"/>
      <c r="G32" s="366"/>
      <c r="H32" s="367">
        <v>3000</v>
      </c>
      <c r="I32" s="367">
        <v>3000</v>
      </c>
      <c r="J32" s="386">
        <f t="shared" si="2"/>
        <v>1</v>
      </c>
    </row>
    <row r="33" spans="1:10" ht="32.25" customHeight="1">
      <c r="A33" s="368">
        <v>852</v>
      </c>
      <c r="B33" s="369">
        <v>85220</v>
      </c>
      <c r="C33" s="369">
        <v>2130</v>
      </c>
      <c r="D33" s="63" t="s">
        <v>811</v>
      </c>
      <c r="E33" s="370">
        <f>'Z1'!I152</f>
        <v>75000</v>
      </c>
      <c r="F33" s="370">
        <f>'Z1'!J152</f>
        <v>75000</v>
      </c>
      <c r="G33" s="389">
        <f>F33/E33</f>
        <v>1</v>
      </c>
      <c r="H33" s="344">
        <f>H34+H35+H36</f>
        <v>75000</v>
      </c>
      <c r="I33" s="344">
        <f>I34+I35+I36</f>
        <v>75000</v>
      </c>
      <c r="J33" s="384">
        <f t="shared" si="2"/>
        <v>1</v>
      </c>
    </row>
    <row r="34" spans="1:10" ht="12.75">
      <c r="A34" s="363"/>
      <c r="B34" s="364"/>
      <c r="C34" s="365">
        <v>4210</v>
      </c>
      <c r="D34" s="47" t="s">
        <v>813</v>
      </c>
      <c r="E34" s="366"/>
      <c r="F34" s="366"/>
      <c r="G34" s="366"/>
      <c r="H34" s="367">
        <v>57900</v>
      </c>
      <c r="I34" s="367">
        <v>57900</v>
      </c>
      <c r="J34" s="386">
        <f t="shared" si="2"/>
        <v>1</v>
      </c>
    </row>
    <row r="35" spans="1:10" ht="12.75">
      <c r="A35" s="363"/>
      <c r="B35" s="364"/>
      <c r="C35" s="365">
        <v>4260</v>
      </c>
      <c r="D35" s="247" t="s">
        <v>349</v>
      </c>
      <c r="E35" s="366"/>
      <c r="F35" s="366"/>
      <c r="G35" s="366"/>
      <c r="H35" s="367">
        <v>7300</v>
      </c>
      <c r="I35" s="367">
        <v>7300</v>
      </c>
      <c r="J35" s="386">
        <f t="shared" si="2"/>
        <v>1</v>
      </c>
    </row>
    <row r="36" spans="1:10" ht="12.75">
      <c r="A36" s="363"/>
      <c r="B36" s="364"/>
      <c r="C36" s="365">
        <v>4300</v>
      </c>
      <c r="D36" s="247" t="s">
        <v>351</v>
      </c>
      <c r="E36" s="366"/>
      <c r="F36" s="366"/>
      <c r="G36" s="366"/>
      <c r="H36" s="367">
        <v>9800</v>
      </c>
      <c r="I36" s="367">
        <v>9800</v>
      </c>
      <c r="J36" s="386">
        <f t="shared" si="2"/>
        <v>1</v>
      </c>
    </row>
    <row r="37" spans="1:10" ht="25.5" customHeight="1">
      <c r="A37" s="368">
        <v>854</v>
      </c>
      <c r="B37" s="369">
        <v>85415</v>
      </c>
      <c r="C37" s="369">
        <v>2130</v>
      </c>
      <c r="D37" s="371" t="s">
        <v>130</v>
      </c>
      <c r="E37" s="370">
        <f>'Z1'!I189</f>
        <v>316340</v>
      </c>
      <c r="F37" s="370">
        <f>'Z1'!J189</f>
        <v>316340</v>
      </c>
      <c r="G37" s="389">
        <f>F37/E37</f>
        <v>1</v>
      </c>
      <c r="H37" s="344">
        <f>H38+H39+H40+H41+H42</f>
        <v>316340</v>
      </c>
      <c r="I37" s="344">
        <f>I38+I39+I40+I41+I42</f>
        <v>316340</v>
      </c>
      <c r="J37" s="384">
        <f t="shared" si="2"/>
        <v>1</v>
      </c>
    </row>
    <row r="38" spans="1:10" ht="12.75">
      <c r="A38" s="363"/>
      <c r="B38" s="364"/>
      <c r="C38" s="372">
        <v>3240</v>
      </c>
      <c r="D38" s="358" t="s">
        <v>630</v>
      </c>
      <c r="E38" s="373"/>
      <c r="F38" s="373"/>
      <c r="G38" s="373"/>
      <c r="H38" s="348">
        <v>311600</v>
      </c>
      <c r="I38" s="348">
        <v>311600</v>
      </c>
      <c r="J38" s="385">
        <f t="shared" si="2"/>
        <v>1</v>
      </c>
    </row>
    <row r="39" spans="1:10" ht="12.75">
      <c r="A39" s="363"/>
      <c r="B39" s="364"/>
      <c r="C39" s="372">
        <v>4110</v>
      </c>
      <c r="D39" s="247" t="s">
        <v>313</v>
      </c>
      <c r="E39" s="373"/>
      <c r="F39" s="373"/>
      <c r="G39" s="373"/>
      <c r="H39" s="348">
        <f>'Z 2'!G479</f>
        <v>419</v>
      </c>
      <c r="I39" s="348">
        <v>419</v>
      </c>
      <c r="J39" s="385">
        <f t="shared" si="2"/>
        <v>1</v>
      </c>
    </row>
    <row r="40" spans="1:10" ht="12.75">
      <c r="A40" s="363"/>
      <c r="B40" s="364"/>
      <c r="C40" s="372">
        <v>4120</v>
      </c>
      <c r="D40" s="247" t="s">
        <v>249</v>
      </c>
      <c r="E40" s="373"/>
      <c r="F40" s="373"/>
      <c r="G40" s="373"/>
      <c r="H40" s="348">
        <f>'Z 2'!G482</f>
        <v>59</v>
      </c>
      <c r="I40" s="348">
        <v>59</v>
      </c>
      <c r="J40" s="385">
        <f t="shared" si="2"/>
        <v>1</v>
      </c>
    </row>
    <row r="41" spans="1:10" ht="12.75">
      <c r="A41" s="363"/>
      <c r="B41" s="364"/>
      <c r="C41" s="365">
        <v>4170</v>
      </c>
      <c r="D41" s="48" t="s">
        <v>134</v>
      </c>
      <c r="E41" s="373"/>
      <c r="F41" s="373"/>
      <c r="G41" s="373"/>
      <c r="H41" s="367">
        <f>'Z 2'!G485</f>
        <v>2402</v>
      </c>
      <c r="I41" s="367">
        <v>2402</v>
      </c>
      <c r="J41" s="385">
        <f t="shared" si="2"/>
        <v>1</v>
      </c>
    </row>
    <row r="42" spans="1:10" ht="15" customHeight="1" thickBot="1">
      <c r="A42" s="374"/>
      <c r="B42" s="353"/>
      <c r="C42" s="372">
        <v>4210</v>
      </c>
      <c r="D42" s="358" t="s">
        <v>377</v>
      </c>
      <c r="E42" s="359">
        <v>0</v>
      </c>
      <c r="F42" s="359"/>
      <c r="G42" s="359"/>
      <c r="H42" s="380">
        <f>'Z 2'!G488</f>
        <v>1860</v>
      </c>
      <c r="I42" s="380">
        <v>1860</v>
      </c>
      <c r="J42" s="385">
        <f t="shared" si="2"/>
        <v>1</v>
      </c>
    </row>
    <row r="43" spans="1:10" ht="20.25" customHeight="1" thickBot="1">
      <c r="A43" s="664" t="s">
        <v>137</v>
      </c>
      <c r="B43" s="665"/>
      <c r="C43" s="665"/>
      <c r="D43" s="665"/>
      <c r="E43" s="375">
        <f>E7+E10+E14+E31+E33+E37</f>
        <v>1199873</v>
      </c>
      <c r="F43" s="375">
        <f>F7+F10+F14+F31+F33+F37</f>
        <v>1199873</v>
      </c>
      <c r="G43" s="388">
        <f>F43/E43</f>
        <v>1</v>
      </c>
      <c r="H43" s="375">
        <f>H8+H10+H14+H31+H33+H37</f>
        <v>1199873</v>
      </c>
      <c r="I43" s="375">
        <f>I8+I10+I14+I31+I33+I37</f>
        <v>1199873</v>
      </c>
      <c r="J43" s="387">
        <f t="shared" si="2"/>
        <v>1</v>
      </c>
    </row>
    <row r="44" ht="1.5" customHeight="1">
      <c r="C44" s="42"/>
    </row>
    <row r="45" spans="3:7" ht="20.25" customHeight="1">
      <c r="C45" s="42"/>
      <c r="E45" s="215"/>
      <c r="F45" s="215"/>
      <c r="G45" s="215"/>
    </row>
    <row r="46" spans="1:10" ht="18" customHeight="1">
      <c r="A46" s="711"/>
      <c r="B46" s="711"/>
      <c r="C46" s="711"/>
      <c r="D46" s="711"/>
      <c r="E46" s="711"/>
      <c r="F46" s="711"/>
      <c r="G46" s="711"/>
      <c r="H46" s="711"/>
      <c r="I46" s="203"/>
      <c r="J46" s="203"/>
    </row>
    <row r="47" ht="12.75">
      <c r="C47" s="42"/>
    </row>
    <row r="48" ht="12.75">
      <c r="C48" s="42"/>
    </row>
    <row r="49" ht="12.75">
      <c r="C49" s="42"/>
    </row>
    <row r="50" ht="12.75">
      <c r="C50" s="42"/>
    </row>
  </sheetData>
  <mergeCells count="7">
    <mergeCell ref="B2:I2"/>
    <mergeCell ref="A46:H46"/>
    <mergeCell ref="A43:D43"/>
    <mergeCell ref="A4:C4"/>
    <mergeCell ref="D4:D5"/>
    <mergeCell ref="E4:G4"/>
    <mergeCell ref="H4:J4"/>
  </mergeCells>
  <printOptions/>
  <pageMargins left="0.35433070866141736" right="0.1968503937007874" top="0.984251968503937" bottom="0.984251968503937" header="0.2362204724409449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23"/>
  <sheetViews>
    <sheetView zoomScaleSheetLayoutView="75" workbookViewId="0" topLeftCell="A1">
      <selection activeCell="F97" sqref="F97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5.25390625" style="0" customWidth="1"/>
    <col min="4" max="4" width="25.25390625" style="0" customWidth="1"/>
    <col min="5" max="5" width="10.00390625" style="0" customWidth="1"/>
    <col min="6" max="6" width="9.25390625" style="0" customWidth="1"/>
    <col min="7" max="7" width="6.875" style="0" customWidth="1"/>
    <col min="8" max="8" width="9.875" style="0" customWidth="1"/>
    <col min="9" max="9" width="10.75390625" style="0" customWidth="1"/>
    <col min="10" max="10" width="7.875" style="0" customWidth="1"/>
    <col min="11" max="11" width="9.125" style="0" hidden="1" customWidth="1"/>
    <col min="12" max="12" width="0.37109375" style="0" hidden="1" customWidth="1"/>
  </cols>
  <sheetData>
    <row r="2" spans="3:10" ht="18" customHeight="1">
      <c r="C2" s="305" t="s">
        <v>161</v>
      </c>
      <c r="D2" s="305"/>
      <c r="E2" s="305"/>
      <c r="F2" s="305"/>
      <c r="G2" s="305"/>
      <c r="H2" s="305" t="s">
        <v>17</v>
      </c>
      <c r="I2" s="257"/>
      <c r="J2" s="257"/>
    </row>
    <row r="3" spans="1:10" ht="35.25" customHeight="1">
      <c r="A3" s="732" t="s">
        <v>19</v>
      </c>
      <c r="B3" s="732"/>
      <c r="C3" s="732"/>
      <c r="D3" s="732"/>
      <c r="E3" s="732"/>
      <c r="F3" s="732"/>
      <c r="G3" s="732"/>
      <c r="H3" s="732"/>
      <c r="I3" s="258"/>
      <c r="J3" s="258"/>
    </row>
    <row r="4" spans="1:10" ht="12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5" customHeight="1">
      <c r="A5" s="733"/>
      <c r="B5" s="733"/>
      <c r="C5" s="733"/>
      <c r="D5" s="731" t="s">
        <v>491</v>
      </c>
      <c r="E5" s="734" t="s">
        <v>518</v>
      </c>
      <c r="F5" s="735"/>
      <c r="G5" s="736"/>
      <c r="H5" s="734" t="s">
        <v>492</v>
      </c>
      <c r="I5" s="737"/>
      <c r="J5" s="738"/>
    </row>
    <row r="6" spans="1:10" ht="32.25" customHeight="1">
      <c r="A6" s="632" t="s">
        <v>493</v>
      </c>
      <c r="B6" s="632" t="s">
        <v>494</v>
      </c>
      <c r="C6" s="632" t="s">
        <v>218</v>
      </c>
      <c r="D6" s="731"/>
      <c r="E6" s="500" t="s">
        <v>749</v>
      </c>
      <c r="F6" s="500" t="s">
        <v>815</v>
      </c>
      <c r="G6" s="500" t="s">
        <v>746</v>
      </c>
      <c r="H6" s="500" t="s">
        <v>749</v>
      </c>
      <c r="I6" s="500" t="s">
        <v>815</v>
      </c>
      <c r="J6" s="500" t="s">
        <v>746</v>
      </c>
    </row>
    <row r="7" spans="1:10" ht="9.7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248">
        <v>8</v>
      </c>
      <c r="I7" s="43">
        <v>9</v>
      </c>
      <c r="J7" s="43">
        <v>10</v>
      </c>
    </row>
    <row r="8" spans="1:10" ht="17.25" customHeight="1">
      <c r="A8" s="64"/>
      <c r="B8" s="64"/>
      <c r="C8" s="64"/>
      <c r="D8" s="282" t="s">
        <v>86</v>
      </c>
      <c r="E8" s="282">
        <f>E9+E12+E15+E19</f>
        <v>1094601</v>
      </c>
      <c r="F8" s="282">
        <f>F9+F12+F15+F19</f>
        <v>1069091</v>
      </c>
      <c r="G8" s="307">
        <f>F8/E8</f>
        <v>0.9766947042803725</v>
      </c>
      <c r="H8" s="283">
        <f>H15+H19</f>
        <v>0</v>
      </c>
      <c r="I8" s="282"/>
      <c r="J8" s="282"/>
    </row>
    <row r="9" spans="1:10" ht="24.75" customHeight="1">
      <c r="A9" s="284">
        <v>754</v>
      </c>
      <c r="B9" s="285">
        <v>75411</v>
      </c>
      <c r="C9" s="106"/>
      <c r="D9" s="286" t="s">
        <v>322</v>
      </c>
      <c r="E9" s="284">
        <f>E11</f>
        <v>20000</v>
      </c>
      <c r="F9" s="284">
        <f>F11</f>
        <v>20000</v>
      </c>
      <c r="G9" s="308">
        <f>F9/E9</f>
        <v>1</v>
      </c>
      <c r="H9" s="287"/>
      <c r="I9" s="284"/>
      <c r="J9" s="284"/>
    </row>
    <row r="10" spans="1:10" ht="10.5" customHeight="1">
      <c r="A10" s="288"/>
      <c r="B10" s="288"/>
      <c r="C10" s="105"/>
      <c r="D10" s="107" t="s">
        <v>521</v>
      </c>
      <c r="E10" s="288"/>
      <c r="F10" s="288"/>
      <c r="G10" s="288"/>
      <c r="H10" s="289"/>
      <c r="I10" s="288"/>
      <c r="J10" s="288"/>
    </row>
    <row r="11" spans="1:10" ht="14.25" customHeight="1">
      <c r="A11" s="105"/>
      <c r="B11" s="105"/>
      <c r="C11" s="105">
        <v>6630</v>
      </c>
      <c r="D11" s="142" t="s">
        <v>382</v>
      </c>
      <c r="E11" s="105">
        <f>'Z1'!I71</f>
        <v>20000</v>
      </c>
      <c r="F11" s="105">
        <f>'Z1'!J71</f>
        <v>20000</v>
      </c>
      <c r="G11" s="306">
        <f>F11/E11</f>
        <v>1</v>
      </c>
      <c r="H11" s="289"/>
      <c r="I11" s="288"/>
      <c r="J11" s="288"/>
    </row>
    <row r="12" spans="1:10" ht="14.25" customHeight="1">
      <c r="A12" s="284">
        <v>801</v>
      </c>
      <c r="B12" s="285">
        <v>80147</v>
      </c>
      <c r="C12" s="106"/>
      <c r="D12" s="290" t="s">
        <v>198</v>
      </c>
      <c r="E12" s="106">
        <f>E14</f>
        <v>290000</v>
      </c>
      <c r="F12" s="106">
        <f>F14</f>
        <v>290000</v>
      </c>
      <c r="G12" s="312">
        <f aca="true" t="shared" si="0" ref="G12:G65">F12/E12</f>
        <v>1</v>
      </c>
      <c r="H12" s="287"/>
      <c r="I12" s="284"/>
      <c r="J12" s="284"/>
    </row>
    <row r="13" spans="1:10" ht="9.75" customHeight="1">
      <c r="A13" s="288"/>
      <c r="B13" s="288"/>
      <c r="C13" s="105"/>
      <c r="D13" s="142" t="s">
        <v>521</v>
      </c>
      <c r="E13" s="105"/>
      <c r="F13" s="105"/>
      <c r="G13" s="306"/>
      <c r="H13" s="289"/>
      <c r="I13" s="288"/>
      <c r="J13" s="288"/>
    </row>
    <row r="14" spans="1:10" ht="14.25" customHeight="1">
      <c r="A14" s="105"/>
      <c r="B14" s="105"/>
      <c r="C14" s="105">
        <v>6300</v>
      </c>
      <c r="D14" s="142" t="s">
        <v>382</v>
      </c>
      <c r="E14" s="105">
        <f>'Z1'!I111</f>
        <v>290000</v>
      </c>
      <c r="F14" s="105">
        <f>'Z1'!J111</f>
        <v>290000</v>
      </c>
      <c r="G14" s="306">
        <f t="shared" si="0"/>
        <v>1</v>
      </c>
      <c r="H14" s="289"/>
      <c r="I14" s="288"/>
      <c r="J14" s="288"/>
    </row>
    <row r="15" spans="1:10" ht="15" customHeight="1">
      <c r="A15" s="291">
        <v>803</v>
      </c>
      <c r="B15" s="291">
        <v>80309</v>
      </c>
      <c r="C15" s="106"/>
      <c r="D15" s="292" t="s">
        <v>551</v>
      </c>
      <c r="E15" s="284">
        <f>E17+E18</f>
        <v>247743</v>
      </c>
      <c r="F15" s="284">
        <f>F17+F18</f>
        <v>247743</v>
      </c>
      <c r="G15" s="312">
        <f t="shared" si="0"/>
        <v>1</v>
      </c>
      <c r="H15" s="287">
        <f>H17+H18</f>
        <v>0</v>
      </c>
      <c r="I15" s="284"/>
      <c r="J15" s="284"/>
    </row>
    <row r="16" spans="1:10" ht="11.25" customHeight="1">
      <c r="A16" s="163"/>
      <c r="B16" s="163"/>
      <c r="C16" s="43"/>
      <c r="D16" s="52" t="s">
        <v>521</v>
      </c>
      <c r="E16" s="43"/>
      <c r="F16" s="43"/>
      <c r="G16" s="306"/>
      <c r="H16" s="248"/>
      <c r="I16" s="43"/>
      <c r="J16" s="43"/>
    </row>
    <row r="17" spans="1:10" ht="11.25" customHeight="1">
      <c r="A17" s="48"/>
      <c r="B17" s="48"/>
      <c r="C17" s="43">
        <v>2888</v>
      </c>
      <c r="D17" s="52" t="s">
        <v>382</v>
      </c>
      <c r="E17" s="43">
        <f>'Z1'!I118</f>
        <v>177056</v>
      </c>
      <c r="F17" s="43">
        <f>'Z1'!J118</f>
        <v>185807</v>
      </c>
      <c r="G17" s="306">
        <f t="shared" si="0"/>
        <v>1.0494250406651002</v>
      </c>
      <c r="H17" s="248"/>
      <c r="I17" s="43"/>
      <c r="J17" s="43"/>
    </row>
    <row r="18" spans="1:10" ht="11.25" customHeight="1">
      <c r="A18" s="48"/>
      <c r="B18" s="48"/>
      <c r="C18" s="43">
        <v>2889</v>
      </c>
      <c r="D18" s="52" t="s">
        <v>382</v>
      </c>
      <c r="E18" s="43">
        <f>'Z1'!I119</f>
        <v>70687</v>
      </c>
      <c r="F18" s="43">
        <f>'Z1'!J119</f>
        <v>61936</v>
      </c>
      <c r="G18" s="306">
        <f t="shared" si="0"/>
        <v>0.8762007158317654</v>
      </c>
      <c r="H18" s="248"/>
      <c r="I18" s="43"/>
      <c r="J18" s="43"/>
    </row>
    <row r="19" spans="1:10" ht="21.75" customHeight="1">
      <c r="A19" s="291">
        <v>854</v>
      </c>
      <c r="B19" s="291">
        <v>85415</v>
      </c>
      <c r="C19" s="106"/>
      <c r="D19" s="292" t="s">
        <v>75</v>
      </c>
      <c r="E19" s="284">
        <f>E21+E22</f>
        <v>536858</v>
      </c>
      <c r="F19" s="284">
        <f>F21+F22</f>
        <v>511348</v>
      </c>
      <c r="G19" s="312">
        <f t="shared" si="0"/>
        <v>0.9524827794314326</v>
      </c>
      <c r="H19" s="287">
        <f>H21+H22</f>
        <v>0</v>
      </c>
      <c r="I19" s="284"/>
      <c r="J19" s="284"/>
    </row>
    <row r="20" spans="1:10" ht="9.75" customHeight="1">
      <c r="A20" s="48"/>
      <c r="B20" s="48"/>
      <c r="C20" s="43"/>
      <c r="D20" s="52" t="s">
        <v>521</v>
      </c>
      <c r="E20" s="43"/>
      <c r="F20" s="43"/>
      <c r="G20" s="306"/>
      <c r="H20" s="248"/>
      <c r="I20" s="43"/>
      <c r="J20" s="43"/>
    </row>
    <row r="21" spans="1:10" ht="11.25" customHeight="1">
      <c r="A21" s="48"/>
      <c r="B21" s="48"/>
      <c r="C21" s="43">
        <v>2888</v>
      </c>
      <c r="D21" s="52" t="s">
        <v>382</v>
      </c>
      <c r="E21" s="43">
        <f>'Z1'!I190</f>
        <v>365064</v>
      </c>
      <c r="F21" s="43">
        <f>'Z1'!J190</f>
        <v>347717</v>
      </c>
      <c r="G21" s="306">
        <f t="shared" si="0"/>
        <v>0.9524823044726404</v>
      </c>
      <c r="H21" s="248">
        <v>0</v>
      </c>
      <c r="I21" s="43"/>
      <c r="J21" s="43"/>
    </row>
    <row r="22" spans="1:10" ht="11.25" customHeight="1">
      <c r="A22" s="48"/>
      <c r="B22" s="48"/>
      <c r="C22" s="43">
        <v>2889</v>
      </c>
      <c r="D22" s="52" t="s">
        <v>382</v>
      </c>
      <c r="E22" s="43">
        <f>'Z1'!I191</f>
        <v>171794</v>
      </c>
      <c r="F22" s="43">
        <f>'Z1'!J191</f>
        <v>163631</v>
      </c>
      <c r="G22" s="306">
        <f t="shared" si="0"/>
        <v>0.952483788723704</v>
      </c>
      <c r="H22" s="248">
        <v>0</v>
      </c>
      <c r="I22" s="43"/>
      <c r="J22" s="43"/>
    </row>
    <row r="23" spans="1:10" ht="16.5" customHeight="1">
      <c r="A23" s="64"/>
      <c r="B23" s="64"/>
      <c r="C23" s="64"/>
      <c r="D23" s="282" t="s">
        <v>87</v>
      </c>
      <c r="E23" s="282">
        <f>E25+E28+E31+E34+E39+E42+E55+E66+E69+E73+E79+E82</f>
        <v>790725</v>
      </c>
      <c r="F23" s="282">
        <f>F25+F28+F31+F34+F39+F42+F55+F66+F69+F73+F79+F82</f>
        <v>790360</v>
      </c>
      <c r="G23" s="307">
        <f>F23/E23</f>
        <v>0.9995383983053527</v>
      </c>
      <c r="H23" s="283">
        <f>H25+H28+H31+H34+H39+H42+H55+H66+H69+H73+H79+H82</f>
        <v>375192</v>
      </c>
      <c r="I23" s="283">
        <f>I25+I28+I31+I34+I39+I42+I55+I66+I69+I73+I79+I82</f>
        <v>375192</v>
      </c>
      <c r="J23" s="307">
        <f>I23/H23</f>
        <v>1</v>
      </c>
    </row>
    <row r="24" spans="1:10" ht="15.75" customHeight="1" hidden="1">
      <c r="A24" s="43"/>
      <c r="B24" s="43"/>
      <c r="C24" s="43"/>
      <c r="D24" s="50" t="s">
        <v>207</v>
      </c>
      <c r="E24" s="43">
        <v>0</v>
      </c>
      <c r="F24" s="43"/>
      <c r="G24" s="306" t="e">
        <f t="shared" si="0"/>
        <v>#DIV/0!</v>
      </c>
      <c r="H24" s="248">
        <v>0</v>
      </c>
      <c r="I24" s="43"/>
      <c r="J24" s="43"/>
    </row>
    <row r="25" spans="1:10" ht="15.75" customHeight="1">
      <c r="A25" s="293" t="s">
        <v>220</v>
      </c>
      <c r="B25" s="293" t="s">
        <v>609</v>
      </c>
      <c r="C25" s="284">
        <v>2310</v>
      </c>
      <c r="D25" s="290" t="s">
        <v>315</v>
      </c>
      <c r="E25" s="284">
        <f>E27</f>
        <v>0</v>
      </c>
      <c r="F25" s="284"/>
      <c r="G25" s="312"/>
      <c r="H25" s="287">
        <f>H27</f>
        <v>1700</v>
      </c>
      <c r="I25" s="287">
        <f>I27</f>
        <v>1700</v>
      </c>
      <c r="J25" s="308">
        <f>I25/H25</f>
        <v>1</v>
      </c>
    </row>
    <row r="26" spans="1:10" ht="11.25" customHeight="1">
      <c r="A26" s="43"/>
      <c r="B26" s="43"/>
      <c r="C26" s="43"/>
      <c r="D26" s="50" t="s">
        <v>521</v>
      </c>
      <c r="E26" s="43"/>
      <c r="F26" s="43"/>
      <c r="G26" s="306"/>
      <c r="H26" s="248"/>
      <c r="I26" s="43"/>
      <c r="J26" s="43"/>
    </row>
    <row r="27" spans="1:10" ht="15.75" customHeight="1">
      <c r="A27" s="43"/>
      <c r="B27" s="43"/>
      <c r="C27" s="43">
        <v>2310</v>
      </c>
      <c r="D27" s="50" t="s">
        <v>171</v>
      </c>
      <c r="E27" s="43">
        <v>0</v>
      </c>
      <c r="F27" s="43"/>
      <c r="G27" s="306"/>
      <c r="H27" s="248">
        <f>'Z 2'!L28</f>
        <v>1700</v>
      </c>
      <c r="I27" s="43">
        <f>'Z 2'!L28</f>
        <v>1700</v>
      </c>
      <c r="J27" s="309">
        <f>I27/H27</f>
        <v>1</v>
      </c>
    </row>
    <row r="28" spans="1:10" ht="25.5" customHeight="1">
      <c r="A28" s="286">
        <v>754</v>
      </c>
      <c r="B28" s="286">
        <v>75411</v>
      </c>
      <c r="C28" s="286">
        <v>2310</v>
      </c>
      <c r="D28" s="294" t="s">
        <v>65</v>
      </c>
      <c r="E28" s="286">
        <f>E30</f>
        <v>1000</v>
      </c>
      <c r="F28" s="286">
        <f>F30</f>
        <v>1000</v>
      </c>
      <c r="G28" s="312">
        <f t="shared" si="0"/>
        <v>1</v>
      </c>
      <c r="H28" s="295">
        <f>H30</f>
        <v>0</v>
      </c>
      <c r="I28" s="295">
        <f>I30</f>
        <v>0</v>
      </c>
      <c r="J28" s="312"/>
    </row>
    <row r="29" spans="1:10" ht="11.25" customHeight="1">
      <c r="A29" s="43"/>
      <c r="B29" s="43"/>
      <c r="C29" s="43"/>
      <c r="D29" s="50" t="s">
        <v>521</v>
      </c>
      <c r="E29" s="43"/>
      <c r="F29" s="43"/>
      <c r="G29" s="306"/>
      <c r="H29" s="248"/>
      <c r="I29" s="43"/>
      <c r="J29" s="309"/>
    </row>
    <row r="30" spans="1:10" ht="15.75" customHeight="1">
      <c r="A30" s="43"/>
      <c r="B30" s="43"/>
      <c r="C30" s="43"/>
      <c r="D30" s="50" t="s">
        <v>169</v>
      </c>
      <c r="E30" s="43">
        <f>'Z1'!I69</f>
        <v>1000</v>
      </c>
      <c r="F30" s="43">
        <f>'Z1'!J69</f>
        <v>1000</v>
      </c>
      <c r="G30" s="306">
        <f t="shared" si="0"/>
        <v>1</v>
      </c>
      <c r="H30" s="248">
        <v>0</v>
      </c>
      <c r="I30" s="43"/>
      <c r="J30" s="309"/>
    </row>
    <row r="31" spans="1:10" ht="27" customHeight="1">
      <c r="A31" s="284">
        <v>754</v>
      </c>
      <c r="B31" s="284">
        <v>75411</v>
      </c>
      <c r="C31" s="106">
        <v>6610</v>
      </c>
      <c r="D31" s="294" t="s">
        <v>65</v>
      </c>
      <c r="E31" s="284">
        <f>E33</f>
        <v>10000</v>
      </c>
      <c r="F31" s="284">
        <f>F33</f>
        <v>10000</v>
      </c>
      <c r="G31" s="312">
        <f t="shared" si="0"/>
        <v>1</v>
      </c>
      <c r="H31" s="287">
        <v>0</v>
      </c>
      <c r="I31" s="287">
        <v>0</v>
      </c>
      <c r="J31" s="312"/>
    </row>
    <row r="32" spans="1:10" ht="11.25" customHeight="1">
      <c r="A32" s="43"/>
      <c r="B32" s="43"/>
      <c r="C32" s="43"/>
      <c r="D32" s="50" t="s">
        <v>521</v>
      </c>
      <c r="E32" s="43">
        <v>0</v>
      </c>
      <c r="F32" s="43"/>
      <c r="G32" s="306"/>
      <c r="H32" s="248"/>
      <c r="I32" s="43"/>
      <c r="J32" s="309"/>
    </row>
    <row r="33" spans="1:10" ht="15.75" customHeight="1">
      <c r="A33" s="43"/>
      <c r="B33" s="43"/>
      <c r="C33" s="43"/>
      <c r="D33" s="50" t="s">
        <v>647</v>
      </c>
      <c r="E33" s="43">
        <f>'Z1'!I70</f>
        <v>10000</v>
      </c>
      <c r="F33" s="43">
        <f>'Z1'!J70</f>
        <v>10000</v>
      </c>
      <c r="G33" s="306">
        <f t="shared" si="0"/>
        <v>1</v>
      </c>
      <c r="H33" s="248">
        <v>0</v>
      </c>
      <c r="I33" s="43"/>
      <c r="J33" s="309"/>
    </row>
    <row r="34" spans="1:10" ht="16.5" customHeight="1">
      <c r="A34" s="284">
        <v>600</v>
      </c>
      <c r="B34" s="284">
        <v>60014</v>
      </c>
      <c r="C34" s="284">
        <v>6610</v>
      </c>
      <c r="D34" s="284" t="s">
        <v>205</v>
      </c>
      <c r="E34" s="284">
        <f>E36+E38+E37</f>
        <v>120000</v>
      </c>
      <c r="F34" s="284">
        <f>F36+F38+F37</f>
        <v>120000</v>
      </c>
      <c r="G34" s="312">
        <f t="shared" si="0"/>
        <v>1</v>
      </c>
      <c r="H34" s="287">
        <f>H36+H38+H37</f>
        <v>0</v>
      </c>
      <c r="I34" s="287">
        <f>I36+I38+I37</f>
        <v>0</v>
      </c>
      <c r="J34" s="312"/>
    </row>
    <row r="35" spans="1:10" ht="10.5" customHeight="1">
      <c r="A35" s="43"/>
      <c r="B35" s="43"/>
      <c r="C35" s="43"/>
      <c r="D35" s="50" t="s">
        <v>521</v>
      </c>
      <c r="E35" s="43"/>
      <c r="F35" s="43"/>
      <c r="G35" s="306"/>
      <c r="H35" s="248"/>
      <c r="I35" s="43"/>
      <c r="J35" s="309"/>
    </row>
    <row r="36" spans="1:10" ht="12.75" customHeight="1">
      <c r="A36" s="50"/>
      <c r="B36" s="50"/>
      <c r="C36" s="43">
        <v>6610</v>
      </c>
      <c r="D36" s="50" t="s">
        <v>170</v>
      </c>
      <c r="E36" s="43">
        <v>0</v>
      </c>
      <c r="F36" s="43"/>
      <c r="G36" s="306"/>
      <c r="H36" s="248">
        <v>0</v>
      </c>
      <c r="I36" s="43"/>
      <c r="J36" s="309"/>
    </row>
    <row r="37" spans="1:10" ht="12.75" customHeight="1">
      <c r="A37" s="50"/>
      <c r="B37" s="50"/>
      <c r="C37" s="43">
        <v>6610</v>
      </c>
      <c r="D37" s="50" t="s">
        <v>172</v>
      </c>
      <c r="E37" s="43">
        <v>100000</v>
      </c>
      <c r="F37" s="43">
        <v>100000</v>
      </c>
      <c r="G37" s="306">
        <f t="shared" si="0"/>
        <v>1</v>
      </c>
      <c r="H37" s="248">
        <v>0</v>
      </c>
      <c r="I37" s="43"/>
      <c r="J37" s="309"/>
    </row>
    <row r="38" spans="1:10" ht="13.5" customHeight="1">
      <c r="A38" s="50"/>
      <c r="B38" s="50"/>
      <c r="C38" s="43">
        <v>6610</v>
      </c>
      <c r="D38" s="50" t="s">
        <v>171</v>
      </c>
      <c r="E38" s="43">
        <v>20000</v>
      </c>
      <c r="F38" s="43">
        <v>20000</v>
      </c>
      <c r="G38" s="306">
        <f t="shared" si="0"/>
        <v>1</v>
      </c>
      <c r="H38" s="248">
        <v>0</v>
      </c>
      <c r="I38" s="43"/>
      <c r="J38" s="309"/>
    </row>
    <row r="39" spans="1:10" ht="27" customHeight="1">
      <c r="A39" s="285">
        <v>801</v>
      </c>
      <c r="B39" s="285">
        <v>80146</v>
      </c>
      <c r="C39" s="284">
        <v>2320</v>
      </c>
      <c r="D39" s="294" t="s">
        <v>522</v>
      </c>
      <c r="E39" s="284">
        <f>E41</f>
        <v>0</v>
      </c>
      <c r="F39" s="284"/>
      <c r="G39" s="312"/>
      <c r="H39" s="287">
        <f>H41</f>
        <v>12000</v>
      </c>
      <c r="I39" s="287">
        <f>I41</f>
        <v>12000</v>
      </c>
      <c r="J39" s="312">
        <f aca="true" t="shared" si="1" ref="J39:J84">I39/H39</f>
        <v>1</v>
      </c>
    </row>
    <row r="40" spans="1:10" ht="10.5" customHeight="1">
      <c r="A40" s="43"/>
      <c r="B40" s="43"/>
      <c r="C40" s="43"/>
      <c r="D40" s="50" t="s">
        <v>521</v>
      </c>
      <c r="E40" s="43"/>
      <c r="F40" s="43"/>
      <c r="G40" s="306"/>
      <c r="H40" s="248"/>
      <c r="I40" s="43"/>
      <c r="J40" s="309"/>
    </row>
    <row r="41" spans="1:10" ht="15" customHeight="1">
      <c r="A41" s="43"/>
      <c r="B41" s="43"/>
      <c r="C41" s="43">
        <v>2320</v>
      </c>
      <c r="D41" s="51" t="s">
        <v>173</v>
      </c>
      <c r="E41" s="43">
        <v>0</v>
      </c>
      <c r="F41" s="43"/>
      <c r="G41" s="306"/>
      <c r="H41" s="248">
        <f>'Z 2'!L265</f>
        <v>12000</v>
      </c>
      <c r="I41" s="43">
        <f>'Z 2'!L265</f>
        <v>12000</v>
      </c>
      <c r="J41" s="309">
        <f t="shared" si="1"/>
        <v>1</v>
      </c>
    </row>
    <row r="42" spans="1:10" ht="24" customHeight="1">
      <c r="A42" s="284">
        <v>852</v>
      </c>
      <c r="B42" s="285">
        <v>85201</v>
      </c>
      <c r="C42" s="284">
        <v>2320</v>
      </c>
      <c r="D42" s="296" t="s">
        <v>321</v>
      </c>
      <c r="E42" s="284">
        <f>E44+E45+E46+E47+E52+E53+E54</f>
        <v>183552</v>
      </c>
      <c r="F42" s="284">
        <f>F44+F45+F46+F47+F52+F53+F54</f>
        <v>183552</v>
      </c>
      <c r="G42" s="312">
        <f t="shared" si="0"/>
        <v>1</v>
      </c>
      <c r="H42" s="287">
        <f>H44+H45+H46+H47</f>
        <v>281199</v>
      </c>
      <c r="I42" s="287">
        <f>I44+I45+I46+I47</f>
        <v>281199</v>
      </c>
      <c r="J42" s="312">
        <f t="shared" si="1"/>
        <v>1</v>
      </c>
    </row>
    <row r="43" spans="1:10" ht="10.5" customHeight="1">
      <c r="A43" s="43"/>
      <c r="B43" s="43"/>
      <c r="C43" s="43"/>
      <c r="D43" s="51" t="s">
        <v>521</v>
      </c>
      <c r="E43" s="43"/>
      <c r="F43" s="43"/>
      <c r="G43" s="306"/>
      <c r="H43" s="248"/>
      <c r="I43" s="43"/>
      <c r="J43" s="309"/>
    </row>
    <row r="44" spans="1:10" ht="15" customHeight="1">
      <c r="A44" s="43"/>
      <c r="B44" s="43"/>
      <c r="C44" s="43">
        <v>2320</v>
      </c>
      <c r="D44" s="51" t="s">
        <v>111</v>
      </c>
      <c r="E44" s="43">
        <v>3141</v>
      </c>
      <c r="F44" s="43">
        <v>3141</v>
      </c>
      <c r="G44" s="306">
        <f t="shared" si="0"/>
        <v>1</v>
      </c>
      <c r="H44" s="248">
        <v>71952</v>
      </c>
      <c r="I44" s="43">
        <v>71952</v>
      </c>
      <c r="J44" s="309">
        <f t="shared" si="1"/>
        <v>1</v>
      </c>
    </row>
    <row r="45" spans="1:10" ht="15.75" customHeight="1">
      <c r="A45" s="43"/>
      <c r="B45" s="43"/>
      <c r="C45" s="43">
        <v>2320</v>
      </c>
      <c r="D45" s="51" t="s">
        <v>112</v>
      </c>
      <c r="E45" s="43">
        <v>0</v>
      </c>
      <c r="F45" s="43"/>
      <c r="G45" s="306"/>
      <c r="H45" s="248">
        <v>31944</v>
      </c>
      <c r="I45" s="43">
        <v>31944</v>
      </c>
      <c r="J45" s="309">
        <f t="shared" si="1"/>
        <v>1</v>
      </c>
    </row>
    <row r="46" spans="1:10" ht="14.25" customHeight="1">
      <c r="A46" s="43"/>
      <c r="B46" s="43"/>
      <c r="C46" s="43">
        <v>2320</v>
      </c>
      <c r="D46" s="51" t="s">
        <v>113</v>
      </c>
      <c r="E46" s="43">
        <v>0</v>
      </c>
      <c r="F46" s="43"/>
      <c r="G46" s="306"/>
      <c r="H46" s="248">
        <v>76152</v>
      </c>
      <c r="I46" s="43">
        <v>76152</v>
      </c>
      <c r="J46" s="309">
        <f t="shared" si="1"/>
        <v>1</v>
      </c>
    </row>
    <row r="47" spans="1:10" ht="15" customHeight="1">
      <c r="A47" s="43"/>
      <c r="B47" s="43"/>
      <c r="C47" s="43">
        <v>2320</v>
      </c>
      <c r="D47" s="51" t="s">
        <v>114</v>
      </c>
      <c r="E47" s="43">
        <v>94716</v>
      </c>
      <c r="F47" s="43">
        <v>94716</v>
      </c>
      <c r="G47" s="306">
        <f t="shared" si="0"/>
        <v>1</v>
      </c>
      <c r="H47" s="248">
        <v>101151</v>
      </c>
      <c r="I47" s="43">
        <v>101151</v>
      </c>
      <c r="J47" s="309">
        <f t="shared" si="1"/>
        <v>1</v>
      </c>
    </row>
    <row r="48" spans="1:10" ht="25.5" customHeight="1" hidden="1">
      <c r="A48" s="163">
        <v>854</v>
      </c>
      <c r="B48" s="163">
        <v>85417</v>
      </c>
      <c r="C48" s="191">
        <v>2310</v>
      </c>
      <c r="D48" s="164" t="s">
        <v>523</v>
      </c>
      <c r="E48" s="191">
        <v>0</v>
      </c>
      <c r="F48" s="191"/>
      <c r="G48" s="306" t="e">
        <f t="shared" si="0"/>
        <v>#DIV/0!</v>
      </c>
      <c r="H48" s="297">
        <f>H50+H51</f>
        <v>0</v>
      </c>
      <c r="I48" s="191"/>
      <c r="J48" s="309" t="e">
        <f t="shared" si="1"/>
        <v>#DIV/0!</v>
      </c>
    </row>
    <row r="49" spans="1:10" ht="7.5" customHeight="1" hidden="1">
      <c r="A49" s="48"/>
      <c r="B49" s="48"/>
      <c r="C49" s="43"/>
      <c r="D49" s="47" t="s">
        <v>521</v>
      </c>
      <c r="E49" s="43"/>
      <c r="F49" s="43"/>
      <c r="G49" s="306" t="e">
        <f t="shared" si="0"/>
        <v>#DIV/0!</v>
      </c>
      <c r="H49" s="248"/>
      <c r="I49" s="43"/>
      <c r="J49" s="309" t="e">
        <f t="shared" si="1"/>
        <v>#DIV/0!</v>
      </c>
    </row>
    <row r="50" spans="1:10" ht="18" customHeight="1" hidden="1">
      <c r="A50" s="48"/>
      <c r="B50" s="48"/>
      <c r="C50" s="43"/>
      <c r="D50" s="52" t="s">
        <v>524</v>
      </c>
      <c r="E50" s="43">
        <v>0</v>
      </c>
      <c r="F50" s="43"/>
      <c r="G50" s="306" t="e">
        <f t="shared" si="0"/>
        <v>#DIV/0!</v>
      </c>
      <c r="H50" s="248">
        <v>0</v>
      </c>
      <c r="I50" s="43"/>
      <c r="J50" s="309" t="e">
        <f t="shared" si="1"/>
        <v>#DIV/0!</v>
      </c>
    </row>
    <row r="51" spans="1:10" ht="15" customHeight="1" hidden="1">
      <c r="A51" s="48"/>
      <c r="B51" s="48"/>
      <c r="C51" s="43"/>
      <c r="D51" s="52" t="s">
        <v>525</v>
      </c>
      <c r="E51" s="43">
        <v>0</v>
      </c>
      <c r="F51" s="43"/>
      <c r="G51" s="306" t="e">
        <f t="shared" si="0"/>
        <v>#DIV/0!</v>
      </c>
      <c r="H51" s="248">
        <v>0</v>
      </c>
      <c r="I51" s="43"/>
      <c r="J51" s="309" t="e">
        <f t="shared" si="1"/>
        <v>#DIV/0!</v>
      </c>
    </row>
    <row r="52" spans="1:10" ht="15" customHeight="1">
      <c r="A52" s="48"/>
      <c r="B52" s="48"/>
      <c r="C52" s="43">
        <v>2320</v>
      </c>
      <c r="D52" s="52" t="s">
        <v>116</v>
      </c>
      <c r="E52" s="43">
        <v>31571</v>
      </c>
      <c r="F52" s="43">
        <v>31571</v>
      </c>
      <c r="G52" s="306">
        <f t="shared" si="0"/>
        <v>1</v>
      </c>
      <c r="H52" s="248"/>
      <c r="I52" s="43"/>
      <c r="J52" s="309"/>
    </row>
    <row r="53" spans="1:10" ht="15" customHeight="1">
      <c r="A53" s="48"/>
      <c r="B53" s="48"/>
      <c r="C53" s="43">
        <v>2320</v>
      </c>
      <c r="D53" s="52" t="s">
        <v>117</v>
      </c>
      <c r="E53" s="43">
        <v>27062</v>
      </c>
      <c r="F53" s="43">
        <v>27062</v>
      </c>
      <c r="G53" s="306">
        <f t="shared" si="0"/>
        <v>1</v>
      </c>
      <c r="H53" s="248"/>
      <c r="I53" s="43"/>
      <c r="J53" s="309"/>
    </row>
    <row r="54" spans="1:10" ht="15" customHeight="1">
      <c r="A54" s="48"/>
      <c r="B54" s="48"/>
      <c r="C54" s="43">
        <v>2320</v>
      </c>
      <c r="D54" s="52" t="s">
        <v>115</v>
      </c>
      <c r="E54" s="43">
        <v>27062</v>
      </c>
      <c r="F54" s="43">
        <v>27062</v>
      </c>
      <c r="G54" s="306">
        <f t="shared" si="0"/>
        <v>1</v>
      </c>
      <c r="H54" s="248">
        <v>0</v>
      </c>
      <c r="I54" s="43"/>
      <c r="J54" s="309"/>
    </row>
    <row r="55" spans="1:11" ht="17.25" customHeight="1">
      <c r="A55" s="291">
        <v>852</v>
      </c>
      <c r="B55" s="291">
        <v>85204</v>
      </c>
      <c r="C55" s="284"/>
      <c r="D55" s="292" t="s">
        <v>520</v>
      </c>
      <c r="E55" s="284">
        <f>E57+E58+E59+E60+E61</f>
        <v>64585</v>
      </c>
      <c r="F55" s="284">
        <f>F57+F58+F59+F60+F61</f>
        <v>64220</v>
      </c>
      <c r="G55" s="312">
        <f t="shared" si="0"/>
        <v>0.9943485329410854</v>
      </c>
      <c r="H55" s="287">
        <f>H57+H58+H59+H60+H61</f>
        <v>32413</v>
      </c>
      <c r="I55" s="287">
        <f>I57+I58+I59+I60+I61</f>
        <v>32413</v>
      </c>
      <c r="J55" s="312">
        <f t="shared" si="1"/>
        <v>1</v>
      </c>
      <c r="K55" s="20"/>
    </row>
    <row r="56" spans="1:10" ht="9" customHeight="1">
      <c r="A56" s="48"/>
      <c r="B56" s="48"/>
      <c r="C56" s="43"/>
      <c r="D56" s="52" t="s">
        <v>521</v>
      </c>
      <c r="E56" s="43"/>
      <c r="F56" s="43"/>
      <c r="G56" s="306"/>
      <c r="H56" s="248"/>
      <c r="I56" s="43"/>
      <c r="J56" s="309"/>
    </row>
    <row r="57" spans="1:10" ht="15" customHeight="1">
      <c r="A57" s="48"/>
      <c r="B57" s="48"/>
      <c r="C57" s="43">
        <v>2310</v>
      </c>
      <c r="D57" s="52" t="s">
        <v>177</v>
      </c>
      <c r="E57" s="43">
        <v>0</v>
      </c>
      <c r="F57" s="43"/>
      <c r="G57" s="306"/>
      <c r="H57" s="248">
        <v>12174</v>
      </c>
      <c r="I57" s="43">
        <v>12174</v>
      </c>
      <c r="J57" s="309">
        <f t="shared" si="1"/>
        <v>1</v>
      </c>
    </row>
    <row r="58" spans="1:10" ht="15" customHeight="1">
      <c r="A58" s="48"/>
      <c r="B58" s="48"/>
      <c r="C58" s="43">
        <v>2320</v>
      </c>
      <c r="D58" s="52" t="s">
        <v>291</v>
      </c>
      <c r="E58" s="43">
        <v>3049</v>
      </c>
      <c r="F58" s="43">
        <v>3049</v>
      </c>
      <c r="G58" s="306">
        <f>F58/E58</f>
        <v>1</v>
      </c>
      <c r="H58" s="248">
        <v>5101</v>
      </c>
      <c r="I58" s="43">
        <v>5101</v>
      </c>
      <c r="J58" s="309">
        <f t="shared" si="1"/>
        <v>1</v>
      </c>
    </row>
    <row r="59" spans="1:10" ht="14.25" customHeight="1">
      <c r="A59" s="48"/>
      <c r="B59" s="48"/>
      <c r="C59" s="43">
        <v>2320</v>
      </c>
      <c r="D59" s="52" t="s">
        <v>178</v>
      </c>
      <c r="E59" s="43">
        <v>23436</v>
      </c>
      <c r="F59" s="43">
        <v>23436</v>
      </c>
      <c r="G59" s="306">
        <f t="shared" si="0"/>
        <v>1</v>
      </c>
      <c r="H59" s="248">
        <v>7812</v>
      </c>
      <c r="I59" s="43">
        <v>7812</v>
      </c>
      <c r="J59" s="309">
        <f t="shared" si="1"/>
        <v>1</v>
      </c>
    </row>
    <row r="60" spans="1:10" ht="14.25" customHeight="1">
      <c r="A60" s="48"/>
      <c r="B60" s="48"/>
      <c r="C60" s="43">
        <v>2320</v>
      </c>
      <c r="D60" s="52" t="s">
        <v>108</v>
      </c>
      <c r="E60" s="43">
        <v>5198</v>
      </c>
      <c r="F60" s="43">
        <v>5198</v>
      </c>
      <c r="G60" s="306">
        <f t="shared" si="0"/>
        <v>1</v>
      </c>
      <c r="H60" s="248">
        <v>0</v>
      </c>
      <c r="I60" s="43"/>
      <c r="J60" s="309"/>
    </row>
    <row r="61" spans="1:10" ht="15" customHeight="1">
      <c r="A61" s="48"/>
      <c r="B61" s="48"/>
      <c r="C61" s="43">
        <v>2320</v>
      </c>
      <c r="D61" s="52" t="s">
        <v>179</v>
      </c>
      <c r="E61" s="43">
        <v>32902</v>
      </c>
      <c r="F61" s="43">
        <v>32537</v>
      </c>
      <c r="G61" s="306">
        <f t="shared" si="0"/>
        <v>0.9889064494559602</v>
      </c>
      <c r="H61" s="248">
        <v>7326</v>
      </c>
      <c r="I61" s="43">
        <v>7326</v>
      </c>
      <c r="J61" s="309">
        <f t="shared" si="1"/>
        <v>1</v>
      </c>
    </row>
    <row r="62" spans="1:10" ht="12" customHeight="1" hidden="1">
      <c r="A62" s="48"/>
      <c r="B62" s="48"/>
      <c r="C62" s="43"/>
      <c r="D62" s="52" t="s">
        <v>526</v>
      </c>
      <c r="E62" s="43">
        <v>0</v>
      </c>
      <c r="F62" s="43"/>
      <c r="G62" s="306" t="e">
        <f t="shared" si="0"/>
        <v>#DIV/0!</v>
      </c>
      <c r="H62" s="248">
        <v>0</v>
      </c>
      <c r="I62" s="43"/>
      <c r="J62" s="309" t="e">
        <f t="shared" si="1"/>
        <v>#DIV/0!</v>
      </c>
    </row>
    <row r="63" spans="1:10" ht="15" customHeight="1" hidden="1">
      <c r="A63" s="163">
        <v>750</v>
      </c>
      <c r="B63" s="163">
        <v>75018</v>
      </c>
      <c r="C63" s="191">
        <v>2330</v>
      </c>
      <c r="D63" s="298" t="s">
        <v>185</v>
      </c>
      <c r="E63" s="191">
        <v>0</v>
      </c>
      <c r="F63" s="191"/>
      <c r="G63" s="306" t="e">
        <f t="shared" si="0"/>
        <v>#DIV/0!</v>
      </c>
      <c r="H63" s="297">
        <f>H65</f>
        <v>0</v>
      </c>
      <c r="I63" s="191"/>
      <c r="J63" s="309" t="e">
        <f t="shared" si="1"/>
        <v>#DIV/0!</v>
      </c>
    </row>
    <row r="64" spans="1:10" ht="10.5" customHeight="1" hidden="1">
      <c r="A64" s="48"/>
      <c r="B64" s="48"/>
      <c r="C64" s="43"/>
      <c r="D64" s="52" t="s">
        <v>521</v>
      </c>
      <c r="E64" s="43"/>
      <c r="F64" s="43"/>
      <c r="G64" s="306" t="e">
        <f t="shared" si="0"/>
        <v>#DIV/0!</v>
      </c>
      <c r="H64" s="248"/>
      <c r="I64" s="43"/>
      <c r="J64" s="309" t="e">
        <f t="shared" si="1"/>
        <v>#DIV/0!</v>
      </c>
    </row>
    <row r="65" spans="1:10" ht="24.75" customHeight="1" hidden="1">
      <c r="A65" s="48"/>
      <c r="B65" s="48"/>
      <c r="C65" s="43"/>
      <c r="D65" s="52" t="s">
        <v>190</v>
      </c>
      <c r="E65" s="43">
        <v>0</v>
      </c>
      <c r="F65" s="43"/>
      <c r="G65" s="306" t="e">
        <f t="shared" si="0"/>
        <v>#DIV/0!</v>
      </c>
      <c r="H65" s="248">
        <v>0</v>
      </c>
      <c r="I65" s="43"/>
      <c r="J65" s="309" t="e">
        <f t="shared" si="1"/>
        <v>#DIV/0!</v>
      </c>
    </row>
    <row r="66" spans="1:10" ht="18.75" customHeight="1">
      <c r="A66" s="291">
        <v>750</v>
      </c>
      <c r="B66" s="291">
        <v>75018</v>
      </c>
      <c r="C66" s="284">
        <v>2330</v>
      </c>
      <c r="D66" s="292" t="s">
        <v>185</v>
      </c>
      <c r="E66" s="284">
        <f>E68</f>
        <v>0</v>
      </c>
      <c r="F66" s="284"/>
      <c r="G66" s="312"/>
      <c r="H66" s="287">
        <f>H68</f>
        <v>3380</v>
      </c>
      <c r="I66" s="287">
        <f>I68</f>
        <v>3380</v>
      </c>
      <c r="J66" s="312">
        <f t="shared" si="1"/>
        <v>1</v>
      </c>
    </row>
    <row r="67" spans="1:10" ht="11.25" customHeight="1">
      <c r="A67" s="48"/>
      <c r="B67" s="48"/>
      <c r="C67" s="43"/>
      <c r="D67" s="52" t="s">
        <v>521</v>
      </c>
      <c r="E67" s="43"/>
      <c r="F67" s="43"/>
      <c r="G67" s="306"/>
      <c r="H67" s="248"/>
      <c r="I67" s="43"/>
      <c r="J67" s="309"/>
    </row>
    <row r="68" spans="1:10" ht="22.5" customHeight="1">
      <c r="A68" s="48"/>
      <c r="B68" s="48"/>
      <c r="C68" s="43"/>
      <c r="D68" s="52" t="s">
        <v>181</v>
      </c>
      <c r="E68" s="43">
        <v>0</v>
      </c>
      <c r="F68" s="43"/>
      <c r="G68" s="306"/>
      <c r="H68" s="248">
        <f>'Z 2'!L94</f>
        <v>3380</v>
      </c>
      <c r="I68" s="43">
        <f>'Z 2'!L94</f>
        <v>3380</v>
      </c>
      <c r="J68" s="309">
        <f t="shared" si="1"/>
        <v>1</v>
      </c>
    </row>
    <row r="69" spans="1:10" ht="21.75" customHeight="1">
      <c r="A69" s="291">
        <v>750</v>
      </c>
      <c r="B69" s="291">
        <v>75020</v>
      </c>
      <c r="C69" s="284">
        <v>2310</v>
      </c>
      <c r="D69" s="292" t="s">
        <v>310</v>
      </c>
      <c r="E69" s="284">
        <f>E71+E72</f>
        <v>0</v>
      </c>
      <c r="F69" s="284"/>
      <c r="G69" s="312"/>
      <c r="H69" s="287">
        <f>H71+H72</f>
        <v>10000</v>
      </c>
      <c r="I69" s="287">
        <f>I71+I72</f>
        <v>10000</v>
      </c>
      <c r="J69" s="312">
        <f t="shared" si="1"/>
        <v>1</v>
      </c>
    </row>
    <row r="70" spans="1:10" ht="9.75" customHeight="1">
      <c r="A70" s="48"/>
      <c r="B70" s="48"/>
      <c r="C70" s="43"/>
      <c r="D70" s="52" t="s">
        <v>521</v>
      </c>
      <c r="E70" s="43"/>
      <c r="F70" s="43"/>
      <c r="G70" s="306"/>
      <c r="H70" s="248"/>
      <c r="I70" s="43"/>
      <c r="J70" s="309"/>
    </row>
    <row r="71" spans="1:10" ht="15.75" customHeight="1">
      <c r="A71" s="48"/>
      <c r="B71" s="48"/>
      <c r="C71" s="43">
        <v>2310</v>
      </c>
      <c r="D71" s="52" t="s">
        <v>174</v>
      </c>
      <c r="E71" s="43">
        <v>0</v>
      </c>
      <c r="F71" s="43"/>
      <c r="G71" s="306"/>
      <c r="H71" s="248">
        <v>5000</v>
      </c>
      <c r="I71" s="43">
        <v>5000</v>
      </c>
      <c r="J71" s="309">
        <f t="shared" si="1"/>
        <v>1</v>
      </c>
    </row>
    <row r="72" spans="1:10" ht="15.75" customHeight="1">
      <c r="A72" s="48"/>
      <c r="B72" s="48"/>
      <c r="C72" s="43">
        <v>2310</v>
      </c>
      <c r="D72" s="52" t="s">
        <v>109</v>
      </c>
      <c r="E72" s="43">
        <v>0</v>
      </c>
      <c r="F72" s="43"/>
      <c r="G72" s="306"/>
      <c r="H72" s="248">
        <v>5000</v>
      </c>
      <c r="I72" s="43">
        <v>5000</v>
      </c>
      <c r="J72" s="309">
        <f t="shared" si="1"/>
        <v>1</v>
      </c>
    </row>
    <row r="73" spans="1:10" ht="15.75" customHeight="1">
      <c r="A73" s="291">
        <v>851</v>
      </c>
      <c r="B73" s="291">
        <v>85111</v>
      </c>
      <c r="C73" s="284">
        <v>6619</v>
      </c>
      <c r="D73" s="292" t="s">
        <v>411</v>
      </c>
      <c r="E73" s="284">
        <f>E75+E76+E77+E78</f>
        <v>411588</v>
      </c>
      <c r="F73" s="284">
        <f>F75+F76+F77+F78</f>
        <v>411588</v>
      </c>
      <c r="G73" s="312">
        <f aca="true" t="shared" si="2" ref="G73:G87">F73/E73</f>
        <v>1</v>
      </c>
      <c r="H73" s="287">
        <f>H75+H76+H78</f>
        <v>0</v>
      </c>
      <c r="I73" s="287">
        <f>I75+I76+I78</f>
        <v>0</v>
      </c>
      <c r="J73" s="312"/>
    </row>
    <row r="74" spans="1:10" ht="12" customHeight="1">
      <c r="A74" s="48"/>
      <c r="B74" s="48"/>
      <c r="C74" s="43"/>
      <c r="D74" s="52" t="s">
        <v>521</v>
      </c>
      <c r="E74" s="43"/>
      <c r="F74" s="43"/>
      <c r="G74" s="306"/>
      <c r="H74" s="248"/>
      <c r="I74" s="43"/>
      <c r="J74" s="309"/>
    </row>
    <row r="75" spans="1:10" ht="15.75" customHeight="1">
      <c r="A75" s="48"/>
      <c r="B75" s="48"/>
      <c r="C75" s="43">
        <v>6619</v>
      </c>
      <c r="D75" s="52" t="s">
        <v>180</v>
      </c>
      <c r="E75" s="43">
        <v>318892</v>
      </c>
      <c r="F75" s="43">
        <v>318892</v>
      </c>
      <c r="G75" s="306">
        <f t="shared" si="2"/>
        <v>1</v>
      </c>
      <c r="H75" s="248">
        <v>0</v>
      </c>
      <c r="I75" s="43"/>
      <c r="J75" s="309"/>
    </row>
    <row r="76" spans="1:10" ht="15.75" customHeight="1">
      <c r="A76" s="48"/>
      <c r="B76" s="48"/>
      <c r="C76" s="43">
        <v>6619</v>
      </c>
      <c r="D76" s="52" t="s">
        <v>174</v>
      </c>
      <c r="E76" s="43">
        <v>44690</v>
      </c>
      <c r="F76" s="43">
        <v>44690</v>
      </c>
      <c r="G76" s="306">
        <f t="shared" si="2"/>
        <v>1</v>
      </c>
      <c r="H76" s="248">
        <v>0</v>
      </c>
      <c r="I76" s="43"/>
      <c r="J76" s="309"/>
    </row>
    <row r="77" spans="1:10" ht="15.75" customHeight="1">
      <c r="A77" s="48"/>
      <c r="B77" s="48"/>
      <c r="C77" s="43">
        <v>6619</v>
      </c>
      <c r="D77" s="52" t="s">
        <v>110</v>
      </c>
      <c r="E77" s="43">
        <v>18003</v>
      </c>
      <c r="F77" s="43">
        <v>18003</v>
      </c>
      <c r="G77" s="306">
        <f t="shared" si="2"/>
        <v>1</v>
      </c>
      <c r="H77" s="248"/>
      <c r="I77" s="43"/>
      <c r="J77" s="309"/>
    </row>
    <row r="78" spans="1:10" ht="15.75" customHeight="1">
      <c r="A78" s="48"/>
      <c r="B78" s="48"/>
      <c r="C78" s="43">
        <v>6619</v>
      </c>
      <c r="D78" s="52" t="s">
        <v>175</v>
      </c>
      <c r="E78" s="43">
        <v>30003</v>
      </c>
      <c r="F78" s="43">
        <v>30003</v>
      </c>
      <c r="G78" s="306">
        <f t="shared" si="2"/>
        <v>1</v>
      </c>
      <c r="H78" s="248">
        <v>0</v>
      </c>
      <c r="I78" s="43"/>
      <c r="J78" s="309"/>
    </row>
    <row r="79" spans="1:10" ht="15.75" customHeight="1">
      <c r="A79" s="291">
        <v>854</v>
      </c>
      <c r="B79" s="291">
        <v>85417</v>
      </c>
      <c r="C79" s="284">
        <v>2310</v>
      </c>
      <c r="D79" s="292" t="s">
        <v>182</v>
      </c>
      <c r="E79" s="284">
        <f>E81</f>
        <v>0</v>
      </c>
      <c r="F79" s="284"/>
      <c r="G79" s="312"/>
      <c r="H79" s="287">
        <f>H81</f>
        <v>1500</v>
      </c>
      <c r="I79" s="287">
        <f>I81</f>
        <v>1500</v>
      </c>
      <c r="J79" s="312">
        <f t="shared" si="1"/>
        <v>1</v>
      </c>
    </row>
    <row r="80" spans="1:10" ht="9.75" customHeight="1">
      <c r="A80" s="48"/>
      <c r="B80" s="48"/>
      <c r="C80" s="43"/>
      <c r="D80" s="52" t="s">
        <v>521</v>
      </c>
      <c r="E80" s="43"/>
      <c r="F80" s="43"/>
      <c r="G80" s="306"/>
      <c r="H80" s="248"/>
      <c r="I80" s="43"/>
      <c r="J80" s="309"/>
    </row>
    <row r="81" spans="1:10" ht="15.75" customHeight="1">
      <c r="A81" s="48"/>
      <c r="B81" s="48"/>
      <c r="C81" s="43">
        <v>2310</v>
      </c>
      <c r="D81" s="52" t="s">
        <v>175</v>
      </c>
      <c r="E81" s="43">
        <v>0</v>
      </c>
      <c r="F81" s="43"/>
      <c r="G81" s="306"/>
      <c r="H81" s="248">
        <f>'Z 2'!L494</f>
        <v>1500</v>
      </c>
      <c r="I81" s="43">
        <f>'Z 2'!L494</f>
        <v>1500</v>
      </c>
      <c r="J81" s="309">
        <f t="shared" si="1"/>
        <v>1</v>
      </c>
    </row>
    <row r="82" spans="1:10" ht="27.75" customHeight="1">
      <c r="A82" s="291">
        <v>921</v>
      </c>
      <c r="B82" s="291">
        <v>92116</v>
      </c>
      <c r="C82" s="284">
        <v>2310</v>
      </c>
      <c r="D82" s="292" t="s">
        <v>527</v>
      </c>
      <c r="E82" s="284">
        <v>0</v>
      </c>
      <c r="F82" s="284"/>
      <c r="G82" s="312"/>
      <c r="H82" s="287">
        <f>H84</f>
        <v>33000</v>
      </c>
      <c r="I82" s="287">
        <f>I84</f>
        <v>33000</v>
      </c>
      <c r="J82" s="312">
        <f t="shared" si="1"/>
        <v>1</v>
      </c>
    </row>
    <row r="83" spans="1:10" ht="9" customHeight="1">
      <c r="A83" s="48"/>
      <c r="B83" s="48"/>
      <c r="C83" s="43"/>
      <c r="D83" s="53" t="s">
        <v>521</v>
      </c>
      <c r="E83" s="43"/>
      <c r="F83" s="43"/>
      <c r="G83" s="306"/>
      <c r="H83" s="248"/>
      <c r="I83" s="43"/>
      <c r="J83" s="309"/>
    </row>
    <row r="84" spans="1:10" ht="15" customHeight="1" thickBot="1">
      <c r="A84" s="48"/>
      <c r="B84" s="48"/>
      <c r="C84" s="43">
        <v>2310</v>
      </c>
      <c r="D84" s="52" t="s">
        <v>176</v>
      </c>
      <c r="E84" s="43">
        <v>0</v>
      </c>
      <c r="F84" s="43"/>
      <c r="G84" s="306"/>
      <c r="H84" s="248">
        <f>'Z 2'!L502</f>
        <v>33000</v>
      </c>
      <c r="I84" s="43">
        <f>'Z 2'!L502</f>
        <v>33000</v>
      </c>
      <c r="J84" s="309">
        <f t="shared" si="1"/>
        <v>1</v>
      </c>
    </row>
    <row r="85" spans="1:10" ht="15" customHeight="1" hidden="1">
      <c r="A85" s="163">
        <v>921</v>
      </c>
      <c r="B85" s="163">
        <v>92195</v>
      </c>
      <c r="C85" s="191">
        <v>2310</v>
      </c>
      <c r="D85" s="298" t="s">
        <v>315</v>
      </c>
      <c r="E85" s="191">
        <f>E87</f>
        <v>0</v>
      </c>
      <c r="F85" s="191"/>
      <c r="G85" s="306" t="e">
        <f t="shared" si="2"/>
        <v>#DIV/0!</v>
      </c>
      <c r="H85" s="297">
        <f>H87</f>
        <v>0</v>
      </c>
      <c r="I85" s="191"/>
      <c r="J85" s="191"/>
    </row>
    <row r="86" spans="1:10" ht="10.5" customHeight="1" hidden="1">
      <c r="A86" s="48"/>
      <c r="B86" s="48"/>
      <c r="C86" s="43"/>
      <c r="D86" s="52" t="s">
        <v>521</v>
      </c>
      <c r="E86" s="43"/>
      <c r="F86" s="43"/>
      <c r="G86" s="306" t="e">
        <f t="shared" si="2"/>
        <v>#DIV/0!</v>
      </c>
      <c r="H86" s="248"/>
      <c r="I86" s="43"/>
      <c r="J86" s="43"/>
    </row>
    <row r="87" spans="1:10" ht="15" customHeight="1" hidden="1">
      <c r="A87" s="194"/>
      <c r="B87" s="194"/>
      <c r="C87" s="65"/>
      <c r="D87" s="299" t="s">
        <v>206</v>
      </c>
      <c r="E87" s="65">
        <v>0</v>
      </c>
      <c r="F87" s="65"/>
      <c r="G87" s="306" t="e">
        <f t="shared" si="2"/>
        <v>#DIV/0!</v>
      </c>
      <c r="H87" s="300">
        <v>0</v>
      </c>
      <c r="I87" s="65"/>
      <c r="J87" s="65"/>
    </row>
    <row r="88" spans="1:11" ht="27.75" customHeight="1" thickBot="1">
      <c r="A88" s="301"/>
      <c r="B88" s="302"/>
      <c r="C88" s="303"/>
      <c r="D88" s="313" t="s">
        <v>20</v>
      </c>
      <c r="E88" s="303">
        <f>E8+E23</f>
        <v>1885326</v>
      </c>
      <c r="F88" s="303">
        <f>F8+F23</f>
        <v>1859451</v>
      </c>
      <c r="G88" s="310">
        <f>F88/E88</f>
        <v>0.9862755831087038</v>
      </c>
      <c r="H88" s="304">
        <f>H8+H23</f>
        <v>375192</v>
      </c>
      <c r="I88" s="304">
        <f>I8+I23</f>
        <v>375192</v>
      </c>
      <c r="J88" s="311">
        <f>I88/H88</f>
        <v>1</v>
      </c>
      <c r="K88" s="41"/>
    </row>
    <row r="89" ht="13.5" customHeight="1"/>
    <row r="90" spans="1:10" ht="15" customHeight="1">
      <c r="A90" s="729"/>
      <c r="B90" s="729"/>
      <c r="C90" s="729"/>
      <c r="D90" s="729"/>
      <c r="E90" s="729"/>
      <c r="F90" s="729"/>
      <c r="G90" s="729"/>
      <c r="H90" s="729"/>
      <c r="I90" s="256"/>
      <c r="J90" s="256"/>
    </row>
    <row r="91" spans="1:10" ht="15" customHeight="1">
      <c r="A91" s="143"/>
      <c r="B91" s="143"/>
      <c r="C91" s="143"/>
      <c r="D91" s="143"/>
      <c r="E91" s="730"/>
      <c r="F91" s="730"/>
      <c r="G91" s="730"/>
      <c r="H91" s="730"/>
      <c r="I91" s="250"/>
      <c r="J91" s="250"/>
    </row>
    <row r="92" spans="1:10" ht="13.5" customHeight="1">
      <c r="A92" s="37"/>
      <c r="B92" s="37"/>
      <c r="C92" s="37"/>
      <c r="D92" s="37"/>
      <c r="H92" s="37"/>
      <c r="I92" s="37"/>
      <c r="J92" s="37"/>
    </row>
    <row r="93" spans="1:10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1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3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8" customHeight="1">
      <c r="A98" s="725"/>
      <c r="B98" s="726"/>
      <c r="C98" s="726"/>
      <c r="D98" s="726"/>
      <c r="E98" s="726"/>
      <c r="F98" s="726"/>
      <c r="G98" s="726"/>
      <c r="H98" s="726"/>
      <c r="I98" s="253"/>
      <c r="J98" s="253"/>
    </row>
    <row r="99" spans="1:10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 customHeight="1">
      <c r="A101" s="20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3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24.75" customHeight="1">
      <c r="A106" s="727"/>
      <c r="B106" s="727"/>
      <c r="C106" s="727"/>
      <c r="D106" s="727"/>
      <c r="E106" s="727"/>
      <c r="F106" s="727"/>
      <c r="G106" s="727"/>
      <c r="H106" s="727"/>
      <c r="I106" s="254"/>
      <c r="J106" s="254"/>
    </row>
    <row r="107" spans="1:10" ht="54.75" customHeight="1">
      <c r="A107" s="727"/>
      <c r="B107" s="727"/>
      <c r="C107" s="727"/>
      <c r="D107" s="727"/>
      <c r="E107" s="727"/>
      <c r="F107" s="727"/>
      <c r="G107" s="727"/>
      <c r="H107" s="727"/>
      <c r="I107" s="254"/>
      <c r="J107" s="254"/>
    </row>
    <row r="108" spans="1:10" ht="18" customHeight="1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5.75" customHeight="1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47.25" customHeight="1">
      <c r="A111" s="728"/>
      <c r="B111" s="728"/>
      <c r="C111" s="728"/>
      <c r="D111" s="728"/>
      <c r="E111" s="728"/>
      <c r="F111" s="728"/>
      <c r="G111" s="728"/>
      <c r="H111" s="728"/>
      <c r="I111" s="255"/>
      <c r="J111" s="255"/>
    </row>
    <row r="112" spans="1:10" ht="26.25" customHeight="1">
      <c r="A112" s="727"/>
      <c r="B112" s="727"/>
      <c r="C112" s="727"/>
      <c r="D112" s="727"/>
      <c r="E112" s="727"/>
      <c r="F112" s="727"/>
      <c r="G112" s="727"/>
      <c r="H112" s="727"/>
      <c r="I112" s="254"/>
      <c r="J112" s="254"/>
    </row>
    <row r="113" spans="1:10" ht="16.5" customHeight="1">
      <c r="A113" s="20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5" customHeight="1">
      <c r="A114" s="727"/>
      <c r="B114" s="727"/>
      <c r="C114" s="727"/>
      <c r="D114" s="727"/>
      <c r="E114" s="727"/>
      <c r="F114" s="727"/>
      <c r="G114" s="727"/>
      <c r="H114" s="727"/>
      <c r="I114" s="254"/>
      <c r="J114" s="254"/>
    </row>
    <row r="115" spans="1:10" ht="37.5" customHeight="1">
      <c r="A115" s="727"/>
      <c r="B115" s="727"/>
      <c r="C115" s="727"/>
      <c r="D115" s="727"/>
      <c r="E115" s="727"/>
      <c r="F115" s="727"/>
      <c r="G115" s="727"/>
      <c r="H115" s="727"/>
      <c r="I115" s="254"/>
      <c r="J115" s="254"/>
    </row>
    <row r="116" spans="1:10" ht="27.75" customHeight="1">
      <c r="A116" s="727"/>
      <c r="B116" s="727"/>
      <c r="C116" s="727"/>
      <c r="D116" s="727"/>
      <c r="E116" s="727"/>
      <c r="F116" s="727"/>
      <c r="G116" s="727"/>
      <c r="H116" s="727"/>
      <c r="I116" s="254"/>
      <c r="J116" s="254"/>
    </row>
    <row r="117" spans="1:10" ht="27.75" customHeight="1">
      <c r="A117" s="727"/>
      <c r="B117" s="727"/>
      <c r="C117" s="727"/>
      <c r="D117" s="727"/>
      <c r="E117" s="727"/>
      <c r="F117" s="727"/>
      <c r="G117" s="727"/>
      <c r="H117" s="727"/>
      <c r="I117" s="254"/>
      <c r="J117" s="254"/>
    </row>
    <row r="118" spans="1:10" ht="12.75">
      <c r="A118" s="725"/>
      <c r="B118" s="726"/>
      <c r="C118" s="726"/>
      <c r="D118" s="726"/>
      <c r="E118" s="726"/>
      <c r="F118" s="726"/>
      <c r="G118" s="726"/>
      <c r="H118" s="726"/>
      <c r="I118" s="253"/>
      <c r="J118" s="253"/>
    </row>
    <row r="119" spans="1:10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29.25" customHeight="1">
      <c r="A123" s="37"/>
      <c r="B123" s="37"/>
      <c r="C123" s="37"/>
      <c r="D123" s="724"/>
      <c r="E123" s="724"/>
      <c r="F123" s="724"/>
      <c r="G123" s="724"/>
      <c r="H123" s="724"/>
      <c r="I123" s="252"/>
      <c r="J123" s="252"/>
    </row>
  </sheetData>
  <mergeCells count="18">
    <mergeCell ref="D5:D6"/>
    <mergeCell ref="A3:H3"/>
    <mergeCell ref="A5:C5"/>
    <mergeCell ref="E5:G5"/>
    <mergeCell ref="H5:J5"/>
    <mergeCell ref="A90:H90"/>
    <mergeCell ref="A98:H98"/>
    <mergeCell ref="A107:H107"/>
    <mergeCell ref="A106:H106"/>
    <mergeCell ref="E91:H91"/>
    <mergeCell ref="D123:H123"/>
    <mergeCell ref="A118:H118"/>
    <mergeCell ref="A114:H114"/>
    <mergeCell ref="A111:H111"/>
    <mergeCell ref="A112:H112"/>
    <mergeCell ref="A116:H116"/>
    <mergeCell ref="A117:H117"/>
    <mergeCell ref="A115:H115"/>
  </mergeCells>
  <printOptions/>
  <pageMargins left="0.3937007874015748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D9">
      <selection activeCell="N29" sqref="N29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5.375" style="0" customWidth="1"/>
    <col min="4" max="4" width="25.00390625" style="0" customWidth="1"/>
    <col min="5" max="5" width="11.375" style="0" customWidth="1"/>
    <col min="6" max="6" width="10.375" style="0" customWidth="1"/>
    <col min="7" max="7" width="9.625" style="0" customWidth="1"/>
    <col min="8" max="8" width="9.75390625" style="0" customWidth="1"/>
    <col min="9" max="9" width="8.125" style="0" customWidth="1"/>
    <col min="10" max="11" width="9.75390625" style="0" customWidth="1"/>
    <col min="12" max="12" width="9.875" style="0" customWidth="1"/>
    <col min="13" max="13" width="9.75390625" style="0" customWidth="1"/>
    <col min="14" max="14" width="17.25390625" style="0" customWidth="1"/>
  </cols>
  <sheetData>
    <row r="1" spans="5:14" ht="17.25" customHeight="1">
      <c r="E1" s="36"/>
      <c r="F1" s="36"/>
      <c r="I1" s="739" t="s">
        <v>765</v>
      </c>
      <c r="J1" s="739"/>
      <c r="K1" s="739"/>
      <c r="L1" s="739"/>
      <c r="M1" s="739"/>
      <c r="N1" s="739"/>
    </row>
    <row r="2" spans="1:14" ht="24" customHeight="1">
      <c r="A2" s="744" t="s">
        <v>16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5"/>
      <c r="N2" s="744"/>
    </row>
    <row r="3" spans="1:14" ht="9" customHeight="1">
      <c r="A3" s="746">
        <v>7</v>
      </c>
      <c r="B3" s="746" t="s">
        <v>494</v>
      </c>
      <c r="C3" s="750" t="s">
        <v>218</v>
      </c>
      <c r="D3" s="753" t="s">
        <v>596</v>
      </c>
      <c r="E3" s="753" t="s">
        <v>44</v>
      </c>
      <c r="F3" s="747" t="s">
        <v>41</v>
      </c>
      <c r="G3" s="759" t="s">
        <v>45</v>
      </c>
      <c r="H3" s="762" t="s">
        <v>743</v>
      </c>
      <c r="I3" s="758"/>
      <c r="J3" s="758"/>
      <c r="K3" s="758"/>
      <c r="L3" s="763"/>
      <c r="M3" s="764" t="s">
        <v>521</v>
      </c>
      <c r="N3" s="743" t="s">
        <v>597</v>
      </c>
    </row>
    <row r="4" spans="1:14" ht="8.25" customHeight="1">
      <c r="A4" s="746"/>
      <c r="B4" s="746"/>
      <c r="C4" s="751"/>
      <c r="D4" s="753"/>
      <c r="E4" s="753"/>
      <c r="F4" s="748"/>
      <c r="G4" s="760"/>
      <c r="H4" s="756" t="s">
        <v>598</v>
      </c>
      <c r="I4" s="757"/>
      <c r="J4" s="757"/>
      <c r="K4" s="758"/>
      <c r="L4" s="758"/>
      <c r="M4" s="765"/>
      <c r="N4" s="743"/>
    </row>
    <row r="5" spans="1:14" ht="31.5" customHeight="1">
      <c r="A5" s="746"/>
      <c r="B5" s="746"/>
      <c r="C5" s="752"/>
      <c r="D5" s="753"/>
      <c r="E5" s="753"/>
      <c r="F5" s="749"/>
      <c r="G5" s="761"/>
      <c r="H5" s="634" t="s">
        <v>740</v>
      </c>
      <c r="I5" s="634" t="s">
        <v>738</v>
      </c>
      <c r="J5" s="634" t="s">
        <v>739</v>
      </c>
      <c r="K5" s="634" t="s">
        <v>742</v>
      </c>
      <c r="L5" s="635" t="s">
        <v>741</v>
      </c>
      <c r="M5" s="634" t="s">
        <v>834</v>
      </c>
      <c r="N5" s="743"/>
    </row>
    <row r="6" spans="1:14" ht="8.25" customHeight="1">
      <c r="A6" s="112">
        <v>1</v>
      </c>
      <c r="B6" s="112">
        <v>2</v>
      </c>
      <c r="C6" s="112"/>
      <c r="D6" s="112">
        <v>4</v>
      </c>
      <c r="E6" s="112">
        <v>5</v>
      </c>
      <c r="F6" s="112">
        <v>6</v>
      </c>
      <c r="G6" s="112">
        <v>7</v>
      </c>
      <c r="H6" s="112">
        <v>8</v>
      </c>
      <c r="I6" s="112">
        <v>9</v>
      </c>
      <c r="J6" s="112">
        <v>10</v>
      </c>
      <c r="K6" s="112">
        <v>11</v>
      </c>
      <c r="L6" s="112">
        <v>12</v>
      </c>
      <c r="M6" s="537">
        <v>13</v>
      </c>
      <c r="N6" s="112">
        <v>14</v>
      </c>
    </row>
    <row r="7" spans="1:14" ht="25.5" customHeight="1">
      <c r="A7" s="65">
        <v>600</v>
      </c>
      <c r="B7" s="65">
        <v>60014</v>
      </c>
      <c r="C7" s="49" t="s">
        <v>42</v>
      </c>
      <c r="D7" s="109" t="s">
        <v>680</v>
      </c>
      <c r="E7" s="86">
        <v>1291514</v>
      </c>
      <c r="F7" s="86">
        <v>712596</v>
      </c>
      <c r="G7" s="86">
        <f aca="true" t="shared" si="0" ref="G7:G27">H7+I7+J7+K7+L7</f>
        <v>712596</v>
      </c>
      <c r="H7" s="86">
        <v>22969</v>
      </c>
      <c r="I7" s="86">
        <v>88426</v>
      </c>
      <c r="J7" s="86">
        <v>50000</v>
      </c>
      <c r="K7" s="86">
        <v>30230</v>
      </c>
      <c r="L7" s="86">
        <v>520971</v>
      </c>
      <c r="M7" s="86">
        <v>520971</v>
      </c>
      <c r="N7" s="109" t="s">
        <v>59</v>
      </c>
    </row>
    <row r="8" spans="1:14" ht="26.25" customHeight="1">
      <c r="A8" s="65">
        <v>600</v>
      </c>
      <c r="B8" s="65">
        <v>60014</v>
      </c>
      <c r="C8" s="49" t="s">
        <v>42</v>
      </c>
      <c r="D8" s="109" t="s">
        <v>681</v>
      </c>
      <c r="E8" s="86">
        <v>6657773</v>
      </c>
      <c r="F8" s="86">
        <v>2235752</v>
      </c>
      <c r="G8" s="86">
        <f t="shared" si="0"/>
        <v>2235752</v>
      </c>
      <c r="H8" s="86">
        <v>320945</v>
      </c>
      <c r="I8" s="86">
        <v>294574</v>
      </c>
      <c r="J8" s="86">
        <v>20000</v>
      </c>
      <c r="K8" s="86">
        <v>131173</v>
      </c>
      <c r="L8" s="86">
        <v>1469060</v>
      </c>
      <c r="M8" s="86">
        <v>1469060</v>
      </c>
      <c r="N8" s="109" t="s">
        <v>59</v>
      </c>
    </row>
    <row r="9" spans="1:14" ht="26.25" customHeight="1">
      <c r="A9" s="65">
        <v>600</v>
      </c>
      <c r="B9" s="65">
        <v>60014</v>
      </c>
      <c r="C9" s="65">
        <v>6050</v>
      </c>
      <c r="D9" s="109" t="s">
        <v>292</v>
      </c>
      <c r="E9" s="86">
        <v>115302</v>
      </c>
      <c r="F9" s="86">
        <v>115302</v>
      </c>
      <c r="G9" s="86">
        <f t="shared" si="0"/>
        <v>115302</v>
      </c>
      <c r="H9" s="86">
        <v>7651</v>
      </c>
      <c r="I9" s="86"/>
      <c r="J9" s="86">
        <v>50000</v>
      </c>
      <c r="K9" s="86">
        <v>57651</v>
      </c>
      <c r="L9" s="86"/>
      <c r="M9" s="86"/>
      <c r="N9" s="109" t="s">
        <v>60</v>
      </c>
    </row>
    <row r="10" spans="1:14" ht="15" customHeight="1">
      <c r="A10" s="65">
        <v>600</v>
      </c>
      <c r="B10" s="65">
        <v>60014</v>
      </c>
      <c r="C10" s="65">
        <v>6060</v>
      </c>
      <c r="D10" s="109" t="s">
        <v>54</v>
      </c>
      <c r="E10" s="86">
        <v>9272</v>
      </c>
      <c r="F10" s="86">
        <v>9272</v>
      </c>
      <c r="G10" s="86">
        <f t="shared" si="0"/>
        <v>9272</v>
      </c>
      <c r="H10" s="86">
        <v>9272</v>
      </c>
      <c r="I10" s="86"/>
      <c r="J10" s="86"/>
      <c r="K10" s="86"/>
      <c r="L10" s="86"/>
      <c r="M10" s="86"/>
      <c r="N10" s="109" t="s">
        <v>57</v>
      </c>
    </row>
    <row r="11" spans="1:14" ht="15" customHeight="1">
      <c r="A11" s="65">
        <v>600</v>
      </c>
      <c r="B11" s="65">
        <v>60014</v>
      </c>
      <c r="C11" s="65">
        <v>6060</v>
      </c>
      <c r="D11" s="109" t="s">
        <v>55</v>
      </c>
      <c r="E11" s="86">
        <v>10800</v>
      </c>
      <c r="F11" s="86">
        <v>10800</v>
      </c>
      <c r="G11" s="86">
        <f t="shared" si="0"/>
        <v>10800</v>
      </c>
      <c r="H11" s="86">
        <v>10800</v>
      </c>
      <c r="I11" s="86"/>
      <c r="J11" s="86"/>
      <c r="K11" s="86"/>
      <c r="L11" s="86"/>
      <c r="M11" s="86"/>
      <c r="N11" s="109" t="s">
        <v>57</v>
      </c>
    </row>
    <row r="12" spans="1:14" ht="18.75" customHeight="1">
      <c r="A12" s="65">
        <v>754</v>
      </c>
      <c r="B12" s="65">
        <v>75411</v>
      </c>
      <c r="C12" s="65">
        <v>6060</v>
      </c>
      <c r="D12" s="109" t="s">
        <v>56</v>
      </c>
      <c r="E12" s="86">
        <v>30000</v>
      </c>
      <c r="F12" s="86">
        <v>30000</v>
      </c>
      <c r="G12" s="86">
        <f t="shared" si="0"/>
        <v>30000</v>
      </c>
      <c r="H12" s="86"/>
      <c r="I12" s="86"/>
      <c r="J12" s="86">
        <v>10000</v>
      </c>
      <c r="K12" s="86">
        <v>20000</v>
      </c>
      <c r="L12" s="86"/>
      <c r="M12" s="86"/>
      <c r="N12" s="109" t="s">
        <v>58</v>
      </c>
    </row>
    <row r="13" spans="1:14" ht="20.25" customHeight="1">
      <c r="A13" s="65">
        <v>801</v>
      </c>
      <c r="B13" s="65">
        <v>80111</v>
      </c>
      <c r="C13" s="65">
        <v>6050</v>
      </c>
      <c r="D13" s="111" t="s">
        <v>336</v>
      </c>
      <c r="E13" s="86">
        <v>239251</v>
      </c>
      <c r="F13" s="86">
        <v>236751</v>
      </c>
      <c r="G13" s="86">
        <f t="shared" si="0"/>
        <v>236751</v>
      </c>
      <c r="H13" s="86"/>
      <c r="I13" s="86"/>
      <c r="J13" s="86">
        <v>0</v>
      </c>
      <c r="K13" s="86">
        <v>236751</v>
      </c>
      <c r="L13" s="86"/>
      <c r="M13" s="86"/>
      <c r="N13" s="109" t="s">
        <v>61</v>
      </c>
    </row>
    <row r="14" spans="1:15" ht="22.5" customHeight="1">
      <c r="A14" s="43">
        <v>851</v>
      </c>
      <c r="B14" s="43">
        <v>85111</v>
      </c>
      <c r="C14" s="49" t="s">
        <v>42</v>
      </c>
      <c r="D14" s="111" t="s">
        <v>512</v>
      </c>
      <c r="E14" s="86">
        <v>6980000</v>
      </c>
      <c r="F14" s="86">
        <v>1619069</v>
      </c>
      <c r="G14" s="86">
        <f t="shared" si="0"/>
        <v>1566759</v>
      </c>
      <c r="H14" s="87">
        <v>356659</v>
      </c>
      <c r="I14" s="87">
        <v>0</v>
      </c>
      <c r="J14" s="87">
        <v>411588</v>
      </c>
      <c r="K14" s="87">
        <v>10064</v>
      </c>
      <c r="L14" s="87">
        <v>788448</v>
      </c>
      <c r="M14" s="87">
        <v>788448</v>
      </c>
      <c r="N14" s="110" t="s">
        <v>335</v>
      </c>
      <c r="O14" s="44"/>
    </row>
    <row r="15" spans="1:15" ht="18" customHeight="1">
      <c r="A15" s="43">
        <v>851</v>
      </c>
      <c r="B15" s="43">
        <v>85111</v>
      </c>
      <c r="C15" s="43">
        <v>6050</v>
      </c>
      <c r="D15" s="111" t="s">
        <v>104</v>
      </c>
      <c r="E15" s="86">
        <v>28387</v>
      </c>
      <c r="F15" s="86">
        <v>28387</v>
      </c>
      <c r="G15" s="86">
        <f t="shared" si="0"/>
        <v>28387</v>
      </c>
      <c r="H15" s="87">
        <v>28387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110" t="s">
        <v>334</v>
      </c>
      <c r="O15" s="44"/>
    </row>
    <row r="16" spans="1:15" ht="25.5" customHeight="1">
      <c r="A16" s="43">
        <v>851</v>
      </c>
      <c r="B16" s="43">
        <v>85117</v>
      </c>
      <c r="C16" s="43">
        <v>6220</v>
      </c>
      <c r="D16" s="111" t="s">
        <v>816</v>
      </c>
      <c r="E16" s="86">
        <v>45000</v>
      </c>
      <c r="F16" s="86">
        <v>45000</v>
      </c>
      <c r="G16" s="86">
        <f t="shared" si="0"/>
        <v>45000</v>
      </c>
      <c r="H16" s="87">
        <v>45000</v>
      </c>
      <c r="I16" s="87"/>
      <c r="J16" s="87"/>
      <c r="K16" s="87"/>
      <c r="L16" s="87"/>
      <c r="M16" s="87"/>
      <c r="N16" s="110" t="s">
        <v>64</v>
      </c>
      <c r="O16" s="44"/>
    </row>
    <row r="17" spans="1:15" ht="24.75" customHeight="1">
      <c r="A17" s="43">
        <v>852</v>
      </c>
      <c r="B17" s="43">
        <v>85202</v>
      </c>
      <c r="C17" s="43">
        <v>6050</v>
      </c>
      <c r="D17" s="111" t="s">
        <v>730</v>
      </c>
      <c r="E17" s="86">
        <v>73188</v>
      </c>
      <c r="F17" s="87">
        <v>73188</v>
      </c>
      <c r="G17" s="86">
        <f t="shared" si="0"/>
        <v>73188</v>
      </c>
      <c r="H17" s="87">
        <v>37188</v>
      </c>
      <c r="I17" s="87">
        <v>0</v>
      </c>
      <c r="J17" s="87">
        <v>0</v>
      </c>
      <c r="K17" s="87">
        <v>36000</v>
      </c>
      <c r="L17" s="87">
        <v>0</v>
      </c>
      <c r="M17" s="87">
        <v>0</v>
      </c>
      <c r="N17" s="110" t="s">
        <v>82</v>
      </c>
      <c r="O17" s="44"/>
    </row>
    <row r="18" spans="1:15" ht="14.25" customHeight="1">
      <c r="A18" s="43">
        <v>852</v>
      </c>
      <c r="B18" s="43">
        <v>85202</v>
      </c>
      <c r="C18" s="43">
        <v>6060</v>
      </c>
      <c r="D18" s="111" t="s">
        <v>678</v>
      </c>
      <c r="E18" s="86">
        <v>5092</v>
      </c>
      <c r="F18" s="86">
        <v>5092</v>
      </c>
      <c r="G18" s="86">
        <f t="shared" si="0"/>
        <v>5092</v>
      </c>
      <c r="H18" s="87">
        <v>5092</v>
      </c>
      <c r="I18" s="87"/>
      <c r="J18" s="87"/>
      <c r="K18" s="87"/>
      <c r="L18" s="87"/>
      <c r="M18" s="87"/>
      <c r="N18" s="110" t="s">
        <v>82</v>
      </c>
      <c r="O18" s="44"/>
    </row>
    <row r="19" spans="1:15" ht="18" customHeight="1">
      <c r="A19" s="43">
        <v>852</v>
      </c>
      <c r="B19" s="43">
        <v>85220</v>
      </c>
      <c r="C19" s="43">
        <v>6060</v>
      </c>
      <c r="D19" s="111" t="s">
        <v>704</v>
      </c>
      <c r="E19" s="86">
        <v>45000</v>
      </c>
      <c r="F19" s="86">
        <v>45000</v>
      </c>
      <c r="G19" s="86">
        <f t="shared" si="0"/>
        <v>45000</v>
      </c>
      <c r="H19" s="87">
        <v>45000</v>
      </c>
      <c r="I19" s="87"/>
      <c r="J19" s="87"/>
      <c r="K19" s="87"/>
      <c r="L19" s="87"/>
      <c r="M19" s="87"/>
      <c r="N19" s="110" t="s">
        <v>425</v>
      </c>
      <c r="O19" s="44"/>
    </row>
    <row r="20" spans="1:15" ht="14.25" customHeight="1">
      <c r="A20" s="43">
        <v>853</v>
      </c>
      <c r="B20" s="43">
        <v>85333</v>
      </c>
      <c r="C20" s="43">
        <v>6060</v>
      </c>
      <c r="D20" s="111" t="s">
        <v>63</v>
      </c>
      <c r="E20" s="86">
        <v>22741</v>
      </c>
      <c r="F20" s="86">
        <v>22741</v>
      </c>
      <c r="G20" s="86">
        <f t="shared" si="0"/>
        <v>22741</v>
      </c>
      <c r="H20" s="87">
        <v>7741</v>
      </c>
      <c r="I20" s="87"/>
      <c r="J20" s="87">
        <v>0</v>
      </c>
      <c r="K20" s="87">
        <v>15000</v>
      </c>
      <c r="L20" s="87"/>
      <c r="M20" s="87"/>
      <c r="N20" s="110" t="s">
        <v>683</v>
      </c>
      <c r="O20" s="44"/>
    </row>
    <row r="21" spans="1:15" ht="14.25" customHeight="1">
      <c r="A21" s="43">
        <v>853</v>
      </c>
      <c r="B21" s="43">
        <v>85333</v>
      </c>
      <c r="C21" s="43">
        <v>6060</v>
      </c>
      <c r="D21" s="111" t="s">
        <v>679</v>
      </c>
      <c r="E21" s="86">
        <v>25000</v>
      </c>
      <c r="F21" s="86">
        <v>25000</v>
      </c>
      <c r="G21" s="86">
        <f t="shared" si="0"/>
        <v>25000</v>
      </c>
      <c r="H21" s="87">
        <v>25000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110" t="s">
        <v>682</v>
      </c>
      <c r="O21" s="44"/>
    </row>
    <row r="22" spans="1:15" ht="20.25" customHeight="1">
      <c r="A22" s="43">
        <v>854</v>
      </c>
      <c r="B22" s="43">
        <v>85403</v>
      </c>
      <c r="C22" s="43">
        <v>6050</v>
      </c>
      <c r="D22" s="111" t="s">
        <v>293</v>
      </c>
      <c r="E22" s="86">
        <v>188252</v>
      </c>
      <c r="F22" s="86">
        <v>188252</v>
      </c>
      <c r="G22" s="86">
        <f t="shared" si="0"/>
        <v>188252</v>
      </c>
      <c r="H22" s="87">
        <v>18825</v>
      </c>
      <c r="I22" s="87"/>
      <c r="J22" s="87">
        <v>0</v>
      </c>
      <c r="K22" s="87">
        <v>169427</v>
      </c>
      <c r="L22" s="87"/>
      <c r="M22" s="87"/>
      <c r="N22" s="109" t="s">
        <v>684</v>
      </c>
      <c r="O22" s="44"/>
    </row>
    <row r="23" spans="1:15" ht="18.75" customHeight="1">
      <c r="A23" s="43">
        <v>854</v>
      </c>
      <c r="B23" s="43">
        <v>85403</v>
      </c>
      <c r="C23" s="43">
        <v>6050</v>
      </c>
      <c r="D23" s="111" t="s">
        <v>685</v>
      </c>
      <c r="E23" s="86">
        <v>199940</v>
      </c>
      <c r="F23" s="86">
        <v>178946</v>
      </c>
      <c r="G23" s="86">
        <f t="shared" si="0"/>
        <v>178946</v>
      </c>
      <c r="H23" s="87">
        <v>2018</v>
      </c>
      <c r="I23" s="87"/>
      <c r="J23" s="87">
        <v>0</v>
      </c>
      <c r="K23" s="87">
        <v>176928</v>
      </c>
      <c r="L23" s="87"/>
      <c r="M23" s="87"/>
      <c r="N23" s="109" t="s">
        <v>684</v>
      </c>
      <c r="O23" s="44"/>
    </row>
    <row r="24" spans="1:15" ht="18" customHeight="1">
      <c r="A24" s="43">
        <v>854</v>
      </c>
      <c r="B24" s="43">
        <v>85403</v>
      </c>
      <c r="C24" s="43">
        <v>6060</v>
      </c>
      <c r="D24" s="111" t="s">
        <v>725</v>
      </c>
      <c r="E24" s="86">
        <v>19535</v>
      </c>
      <c r="F24" s="86">
        <v>19535</v>
      </c>
      <c r="G24" s="86">
        <f t="shared" si="0"/>
        <v>19535</v>
      </c>
      <c r="H24" s="87"/>
      <c r="I24" s="87"/>
      <c r="J24" s="87">
        <v>0</v>
      </c>
      <c r="K24" s="87">
        <v>19535</v>
      </c>
      <c r="L24" s="87"/>
      <c r="M24" s="87"/>
      <c r="N24" s="109" t="s">
        <v>684</v>
      </c>
      <c r="O24" s="44"/>
    </row>
    <row r="25" spans="1:15" ht="21.75" customHeight="1">
      <c r="A25" s="43">
        <v>854</v>
      </c>
      <c r="B25" s="43">
        <v>85410</v>
      </c>
      <c r="C25" s="49" t="s">
        <v>43</v>
      </c>
      <c r="D25" s="111" t="s">
        <v>80</v>
      </c>
      <c r="E25" s="86">
        <v>484154</v>
      </c>
      <c r="F25" s="87">
        <v>471054</v>
      </c>
      <c r="G25" s="86">
        <f t="shared" si="0"/>
        <v>471054</v>
      </c>
      <c r="H25" s="87">
        <v>170821</v>
      </c>
      <c r="I25" s="87">
        <v>0</v>
      </c>
      <c r="J25" s="87">
        <v>0</v>
      </c>
      <c r="K25" s="87">
        <v>300233</v>
      </c>
      <c r="L25" s="87">
        <v>0</v>
      </c>
      <c r="M25" s="87">
        <v>0</v>
      </c>
      <c r="N25" s="110" t="s">
        <v>332</v>
      </c>
      <c r="O25" s="44"/>
    </row>
    <row r="26" spans="1:15" ht="18.75" customHeight="1">
      <c r="A26" s="43">
        <v>801</v>
      </c>
      <c r="B26" s="43">
        <v>80130</v>
      </c>
      <c r="C26" s="43">
        <v>6050</v>
      </c>
      <c r="D26" s="111" t="s">
        <v>651</v>
      </c>
      <c r="E26" s="86">
        <v>29951</v>
      </c>
      <c r="F26" s="87">
        <v>29951</v>
      </c>
      <c r="G26" s="86">
        <f t="shared" si="0"/>
        <v>29951</v>
      </c>
      <c r="H26" s="87">
        <v>29951</v>
      </c>
      <c r="I26" s="87"/>
      <c r="J26" s="87"/>
      <c r="K26" s="87"/>
      <c r="L26" s="87"/>
      <c r="M26" s="87"/>
      <c r="N26" s="110" t="s">
        <v>62</v>
      </c>
      <c r="O26" s="44"/>
    </row>
    <row r="27" spans="1:15" ht="23.25" customHeight="1" thickBot="1">
      <c r="A27" s="43">
        <v>700</v>
      </c>
      <c r="B27" s="43">
        <v>70005</v>
      </c>
      <c r="C27" s="43">
        <v>6050</v>
      </c>
      <c r="D27" s="111" t="s">
        <v>686</v>
      </c>
      <c r="E27" s="86">
        <v>562531</v>
      </c>
      <c r="F27" s="87">
        <v>562531</v>
      </c>
      <c r="G27" s="86">
        <f t="shared" si="0"/>
        <v>562238</v>
      </c>
      <c r="H27" s="87">
        <v>272238</v>
      </c>
      <c r="I27" s="87"/>
      <c r="J27" s="87">
        <v>290000</v>
      </c>
      <c r="K27" s="87">
        <v>0</v>
      </c>
      <c r="L27" s="87"/>
      <c r="M27" s="87"/>
      <c r="N27" s="110" t="s">
        <v>333</v>
      </c>
      <c r="O27" s="44"/>
    </row>
    <row r="28" spans="1:14" s="22" customFormat="1" ht="16.5" customHeight="1" thickBot="1">
      <c r="A28" s="740" t="s">
        <v>599</v>
      </c>
      <c r="B28" s="741"/>
      <c r="C28" s="741"/>
      <c r="D28" s="742"/>
      <c r="E28" s="173">
        <f aca="true" t="shared" si="1" ref="E28:M28">E7+E8+E9+E10+E11+E12+E13+E14+E15+E16+E17+E18+E19+E20+E21+E22+E23+E24+E25+E26+E27</f>
        <v>17062683</v>
      </c>
      <c r="F28" s="173">
        <f t="shared" si="1"/>
        <v>6664219</v>
      </c>
      <c r="G28" s="173">
        <f t="shared" si="1"/>
        <v>6611616</v>
      </c>
      <c r="H28" s="173">
        <f t="shared" si="1"/>
        <v>1415557</v>
      </c>
      <c r="I28" s="173">
        <f t="shared" si="1"/>
        <v>383000</v>
      </c>
      <c r="J28" s="173">
        <f t="shared" si="1"/>
        <v>831588</v>
      </c>
      <c r="K28" s="173">
        <f t="shared" si="1"/>
        <v>1202992</v>
      </c>
      <c r="L28" s="173">
        <f t="shared" si="1"/>
        <v>2778479</v>
      </c>
      <c r="M28" s="173">
        <f t="shared" si="1"/>
        <v>2778479</v>
      </c>
      <c r="N28" s="173"/>
    </row>
    <row r="29" spans="1:11" ht="4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3" ht="12.75">
      <c r="A30" s="46"/>
      <c r="B30" s="46"/>
      <c r="C30" s="46"/>
      <c r="D30" s="46"/>
      <c r="E30" s="46"/>
      <c r="F30" s="46"/>
      <c r="G30" s="46"/>
      <c r="H30" s="754"/>
      <c r="I30" s="755"/>
      <c r="J30" s="755"/>
      <c r="K30" s="755"/>
      <c r="L30" s="755"/>
      <c r="M30" s="755"/>
    </row>
    <row r="31" spans="1:13" ht="11.25" customHeight="1">
      <c r="A31" s="46" t="s">
        <v>161</v>
      </c>
      <c r="B31" s="46"/>
      <c r="C31" s="46"/>
      <c r="D31" s="46"/>
      <c r="E31" s="46"/>
      <c r="F31" s="46"/>
      <c r="G31" s="46"/>
      <c r="H31" s="46"/>
      <c r="I31" s="46"/>
      <c r="J31" s="690"/>
      <c r="K31" s="690"/>
      <c r="L31" s="690"/>
      <c r="M31" s="690"/>
    </row>
    <row r="32" spans="1:11" ht="12.75" hidden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12" customHeight="1"/>
    <row r="37" ht="12.75" hidden="1"/>
    <row r="38" ht="18" customHeight="1"/>
  </sheetData>
  <mergeCells count="16">
    <mergeCell ref="J31:M31"/>
    <mergeCell ref="E3:E5"/>
    <mergeCell ref="D3:D5"/>
    <mergeCell ref="H30:M30"/>
    <mergeCell ref="H4:L4"/>
    <mergeCell ref="G3:G5"/>
    <mergeCell ref="H3:L3"/>
    <mergeCell ref="M3:M4"/>
    <mergeCell ref="I1:N1"/>
    <mergeCell ref="A28:D28"/>
    <mergeCell ref="N3:N5"/>
    <mergeCell ref="A2:N2"/>
    <mergeCell ref="A3:A5"/>
    <mergeCell ref="B3:B5"/>
    <mergeCell ref="F3:F5"/>
    <mergeCell ref="C3:C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7">
      <selection activeCell="E15" sqref="E15"/>
    </sheetView>
  </sheetViews>
  <sheetFormatPr defaultColWidth="9.00390625" defaultRowHeight="12.75"/>
  <cols>
    <col min="1" max="1" width="5.375" style="0" customWidth="1"/>
    <col min="2" max="2" width="33.875" style="0" customWidth="1"/>
    <col min="3" max="3" width="19.375" style="0" customWidth="1"/>
    <col min="4" max="4" width="16.625" style="0" customWidth="1"/>
    <col min="5" max="5" width="16.875" style="0" customWidth="1"/>
    <col min="6" max="6" width="11.375" style="0" customWidth="1"/>
    <col min="7" max="7" width="15.25390625" style="0" customWidth="1"/>
    <col min="8" max="8" width="13.25390625" style="0" customWidth="1"/>
  </cols>
  <sheetData>
    <row r="1" ht="12.75" customHeight="1"/>
    <row r="2" spans="5:8" ht="17.25" customHeight="1">
      <c r="E2" s="767" t="s">
        <v>766</v>
      </c>
      <c r="F2" s="767"/>
      <c r="G2" s="54"/>
      <c r="H2" s="54"/>
    </row>
    <row r="3" spans="1:11" ht="15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5.75">
      <c r="A4" s="766" t="s">
        <v>21</v>
      </c>
      <c r="B4" s="766"/>
      <c r="C4" s="766"/>
      <c r="D4" s="766"/>
      <c r="E4" s="766"/>
      <c r="F4" s="766"/>
      <c r="G4" s="766"/>
      <c r="H4" s="766"/>
      <c r="I4" s="766"/>
      <c r="J4" s="27"/>
      <c r="K4" s="27"/>
    </row>
    <row r="5" ht="26.25" customHeight="1" thickBot="1"/>
    <row r="6" spans="1:11" ht="36" customHeight="1">
      <c r="A6" s="636" t="s">
        <v>528</v>
      </c>
      <c r="B6" s="637" t="s">
        <v>529</v>
      </c>
      <c r="C6" s="638" t="s">
        <v>530</v>
      </c>
      <c r="D6" s="639" t="s">
        <v>831</v>
      </c>
      <c r="E6" s="639" t="s">
        <v>830</v>
      </c>
      <c r="F6" s="640" t="s">
        <v>22</v>
      </c>
      <c r="G6" s="41"/>
      <c r="H6" s="41"/>
      <c r="I6" s="768"/>
      <c r="J6" s="768"/>
      <c r="K6" s="768"/>
    </row>
    <row r="7" spans="1:8" ht="13.5" customHeight="1" thickBot="1">
      <c r="A7" s="318">
        <v>1</v>
      </c>
      <c r="B7" s="319">
        <v>2</v>
      </c>
      <c r="C7" s="320">
        <v>3</v>
      </c>
      <c r="D7" s="323">
        <v>4</v>
      </c>
      <c r="E7" s="323">
        <v>5</v>
      </c>
      <c r="F7" s="326">
        <v>6</v>
      </c>
      <c r="G7" s="55"/>
      <c r="H7" s="55"/>
    </row>
    <row r="8" spans="1:8" ht="18" customHeight="1" thickBot="1">
      <c r="A8" s="177" t="s">
        <v>531</v>
      </c>
      <c r="B8" s="321" t="s">
        <v>532</v>
      </c>
      <c r="C8" s="322"/>
      <c r="D8" s="321">
        <f>'Z1'!I196</f>
        <v>32973160</v>
      </c>
      <c r="E8" s="321">
        <f>'Z1'!J196</f>
        <v>34790332</v>
      </c>
      <c r="F8" s="328">
        <f aca="true" t="shared" si="0" ref="F8:F13">E8/D8</f>
        <v>1.0551106415035745</v>
      </c>
      <c r="G8" s="22"/>
      <c r="H8" s="22"/>
    </row>
    <row r="9" spans="1:8" ht="18" customHeight="1" thickBot="1">
      <c r="A9" s="629" t="s">
        <v>533</v>
      </c>
      <c r="B9" s="630" t="s">
        <v>534</v>
      </c>
      <c r="C9" s="175"/>
      <c r="D9" s="175">
        <f>'Z 2'!G511</f>
        <v>34892709</v>
      </c>
      <c r="E9" s="175">
        <f>'Z 2'!H511</f>
        <v>34838466</v>
      </c>
      <c r="F9" s="329">
        <f t="shared" si="0"/>
        <v>0.9984454345462257</v>
      </c>
      <c r="G9" s="22"/>
      <c r="H9" s="22"/>
    </row>
    <row r="10" spans="1:8" ht="12.75">
      <c r="A10" s="30"/>
      <c r="B10" s="25" t="s">
        <v>535</v>
      </c>
      <c r="C10" s="314"/>
      <c r="D10" s="21">
        <f>D8-D9</f>
        <v>-1919549</v>
      </c>
      <c r="E10" s="21">
        <f>E8-E9</f>
        <v>-48134</v>
      </c>
      <c r="F10" s="330">
        <f t="shared" si="0"/>
        <v>0.02507568183984884</v>
      </c>
      <c r="G10" s="22"/>
      <c r="H10" s="22"/>
    </row>
    <row r="11" spans="1:8" ht="15.75" customHeight="1" thickBot="1">
      <c r="A11" s="327"/>
      <c r="B11" s="28" t="s">
        <v>536</v>
      </c>
      <c r="C11" s="315"/>
      <c r="D11" s="29">
        <f>D12-D21</f>
        <v>1919549</v>
      </c>
      <c r="E11" s="29">
        <f>E12-E21</f>
        <v>180667</v>
      </c>
      <c r="F11" s="627">
        <f t="shared" si="0"/>
        <v>0.0941195041126848</v>
      </c>
      <c r="G11" s="22"/>
      <c r="H11" s="22"/>
    </row>
    <row r="12" spans="1:8" ht="15.75" customHeight="1" thickBot="1">
      <c r="A12" s="176" t="s">
        <v>537</v>
      </c>
      <c r="B12" s="324" t="s">
        <v>538</v>
      </c>
      <c r="C12" s="631"/>
      <c r="D12" s="324">
        <f>D13+D14+D15+D16+D17+D18+D19+D20</f>
        <v>5249240</v>
      </c>
      <c r="E12" s="324">
        <f>E13+E14+E15+E16+E17+E18+E19+E20</f>
        <v>3510358</v>
      </c>
      <c r="F12" s="331">
        <f t="shared" si="0"/>
        <v>0.6687364266065183</v>
      </c>
      <c r="G12" s="39"/>
      <c r="H12" s="39"/>
    </row>
    <row r="13" spans="1:8" ht="25.5">
      <c r="A13" s="30" t="s">
        <v>539</v>
      </c>
      <c r="B13" s="25" t="s">
        <v>195</v>
      </c>
      <c r="C13" s="316" t="s">
        <v>616</v>
      </c>
      <c r="D13" s="21">
        <v>2757526</v>
      </c>
      <c r="E13" s="21">
        <v>2757526</v>
      </c>
      <c r="F13" s="330">
        <f t="shared" si="0"/>
        <v>1</v>
      </c>
      <c r="G13" s="22"/>
      <c r="H13" s="22"/>
    </row>
    <row r="14" spans="1:8" ht="16.5" customHeight="1">
      <c r="A14" s="31" t="s">
        <v>540</v>
      </c>
      <c r="B14" s="6" t="s">
        <v>541</v>
      </c>
      <c r="C14" s="280" t="s">
        <v>616</v>
      </c>
      <c r="D14" s="6"/>
      <c r="E14" s="6"/>
      <c r="F14" s="330"/>
      <c r="G14" s="22"/>
      <c r="H14" s="22"/>
    </row>
    <row r="15" spans="1:8" ht="37.5" customHeight="1">
      <c r="A15" s="31" t="s">
        <v>542</v>
      </c>
      <c r="B15" s="7" t="s">
        <v>106</v>
      </c>
      <c r="C15" s="280" t="s">
        <v>85</v>
      </c>
      <c r="D15" s="6">
        <v>2451050</v>
      </c>
      <c r="E15" s="6">
        <v>712168</v>
      </c>
      <c r="F15" s="330">
        <f>E15/D15</f>
        <v>0.29055629220130147</v>
      </c>
      <c r="G15" s="22"/>
      <c r="H15" s="22"/>
    </row>
    <row r="16" spans="1:8" ht="16.5" customHeight="1">
      <c r="A16" s="31" t="s">
        <v>544</v>
      </c>
      <c r="B16" s="6" t="s">
        <v>543</v>
      </c>
      <c r="C16" s="280" t="s">
        <v>617</v>
      </c>
      <c r="D16" s="6">
        <v>0</v>
      </c>
      <c r="E16" s="6"/>
      <c r="F16" s="330"/>
      <c r="G16" s="22"/>
      <c r="H16" s="22"/>
    </row>
    <row r="17" spans="1:8" ht="18" customHeight="1">
      <c r="A17" s="31" t="s">
        <v>546</v>
      </c>
      <c r="B17" s="6" t="s">
        <v>545</v>
      </c>
      <c r="C17" s="280" t="s">
        <v>618</v>
      </c>
      <c r="D17" s="6">
        <v>0</v>
      </c>
      <c r="E17" s="6"/>
      <c r="F17" s="330"/>
      <c r="G17" s="22"/>
      <c r="H17" s="22"/>
    </row>
    <row r="18" spans="1:8" ht="18.75" customHeight="1">
      <c r="A18" s="31" t="s">
        <v>569</v>
      </c>
      <c r="B18" s="7" t="s">
        <v>557</v>
      </c>
      <c r="C18" s="280" t="s">
        <v>619</v>
      </c>
      <c r="D18" s="6">
        <v>0</v>
      </c>
      <c r="E18" s="6"/>
      <c r="F18" s="330"/>
      <c r="G18" s="22"/>
      <c r="H18" s="22"/>
    </row>
    <row r="19" spans="1:8" ht="18.75" customHeight="1">
      <c r="A19" s="31" t="s">
        <v>570</v>
      </c>
      <c r="B19" s="7" t="s">
        <v>558</v>
      </c>
      <c r="C19" s="280" t="s">
        <v>620</v>
      </c>
      <c r="D19" s="6">
        <v>0</v>
      </c>
      <c r="E19" s="6"/>
      <c r="F19" s="330"/>
      <c r="G19" s="22"/>
      <c r="H19" s="22"/>
    </row>
    <row r="20" spans="1:8" ht="26.25" thickBot="1">
      <c r="A20" s="32" t="s">
        <v>559</v>
      </c>
      <c r="B20" s="33" t="s">
        <v>560</v>
      </c>
      <c r="C20" s="281" t="s">
        <v>617</v>
      </c>
      <c r="D20" s="29">
        <v>40664</v>
      </c>
      <c r="E20" s="29">
        <v>40664</v>
      </c>
      <c r="F20" s="627">
        <f>E20/D20</f>
        <v>1</v>
      </c>
      <c r="G20" s="22"/>
      <c r="H20" s="22"/>
    </row>
    <row r="21" spans="1:8" ht="15.75" customHeight="1" thickBot="1">
      <c r="A21" s="174" t="s">
        <v>561</v>
      </c>
      <c r="B21" s="178" t="s">
        <v>562</v>
      </c>
      <c r="C21" s="628"/>
      <c r="D21" s="178">
        <f>D22+D23+D24+D25+D26+D27+D28</f>
        <v>3329691</v>
      </c>
      <c r="E21" s="178">
        <f>E22+E23+E24+E25+E26+E27+E28</f>
        <v>3329691</v>
      </c>
      <c r="F21" s="332">
        <f>E21/D21</f>
        <v>1</v>
      </c>
      <c r="G21" s="39"/>
      <c r="H21" s="39"/>
    </row>
    <row r="22" spans="1:8" ht="15.75" customHeight="1">
      <c r="A22" s="30" t="s">
        <v>539</v>
      </c>
      <c r="B22" s="21" t="s">
        <v>563</v>
      </c>
      <c r="C22" s="316" t="s">
        <v>621</v>
      </c>
      <c r="D22" s="21">
        <v>1406568</v>
      </c>
      <c r="E22" s="21">
        <v>1406568</v>
      </c>
      <c r="F22" s="330">
        <f>E22/D22</f>
        <v>1</v>
      </c>
      <c r="G22" s="22"/>
      <c r="H22" s="22"/>
    </row>
    <row r="23" spans="1:8" ht="15.75" customHeight="1">
      <c r="A23" s="31" t="s">
        <v>540</v>
      </c>
      <c r="B23" s="6" t="s">
        <v>564</v>
      </c>
      <c r="C23" s="280" t="s">
        <v>622</v>
      </c>
      <c r="D23" s="6">
        <v>0</v>
      </c>
      <c r="E23" s="6"/>
      <c r="F23" s="330"/>
      <c r="G23" s="22"/>
      <c r="H23" s="22"/>
    </row>
    <row r="24" spans="1:8" ht="15.75" customHeight="1">
      <c r="A24" s="31" t="s">
        <v>542</v>
      </c>
      <c r="B24" s="6" t="s">
        <v>401</v>
      </c>
      <c r="C24" s="280" t="s">
        <v>621</v>
      </c>
      <c r="D24" s="6">
        <v>36000</v>
      </c>
      <c r="E24" s="6">
        <v>36000</v>
      </c>
      <c r="F24" s="330">
        <f aca="true" t="shared" si="1" ref="F24:F32">E24/D24</f>
        <v>1</v>
      </c>
      <c r="G24" s="22"/>
      <c r="H24" s="22"/>
    </row>
    <row r="25" spans="1:8" ht="39" customHeight="1">
      <c r="A25" s="31" t="s">
        <v>544</v>
      </c>
      <c r="B25" s="7" t="s">
        <v>79</v>
      </c>
      <c r="C25" s="280" t="s">
        <v>107</v>
      </c>
      <c r="D25" s="6">
        <v>1887123</v>
      </c>
      <c r="E25" s="6">
        <v>1887123</v>
      </c>
      <c r="F25" s="330">
        <f t="shared" si="1"/>
        <v>1</v>
      </c>
      <c r="G25" s="22"/>
      <c r="H25" s="22"/>
    </row>
    <row r="26" spans="1:14" ht="15.75" customHeight="1">
      <c r="A26" s="31" t="s">
        <v>546</v>
      </c>
      <c r="B26" s="6" t="s">
        <v>565</v>
      </c>
      <c r="C26" s="280" t="s">
        <v>623</v>
      </c>
      <c r="D26" s="6">
        <v>0</v>
      </c>
      <c r="E26" s="6"/>
      <c r="F26" s="330"/>
      <c r="G26" s="22"/>
      <c r="H26" s="22"/>
      <c r="N26" s="22"/>
    </row>
    <row r="27" spans="1:8" ht="15.75" customHeight="1">
      <c r="A27" s="31" t="s">
        <v>569</v>
      </c>
      <c r="B27" s="6" t="s">
        <v>566</v>
      </c>
      <c r="C27" s="280" t="s">
        <v>624</v>
      </c>
      <c r="D27" s="6">
        <v>0</v>
      </c>
      <c r="E27" s="6"/>
      <c r="F27" s="330"/>
      <c r="G27" s="22"/>
      <c r="H27" s="22"/>
    </row>
    <row r="28" spans="1:8" ht="15.75" customHeight="1">
      <c r="A28" s="2" t="s">
        <v>570</v>
      </c>
      <c r="B28" s="6" t="s">
        <v>567</v>
      </c>
      <c r="C28" s="2" t="s">
        <v>373</v>
      </c>
      <c r="D28" s="6">
        <v>0</v>
      </c>
      <c r="E28" s="6"/>
      <c r="F28" s="330"/>
      <c r="G28" s="22"/>
      <c r="H28" s="22"/>
    </row>
    <row r="29" spans="1:8" ht="24.75" customHeight="1">
      <c r="A29" s="2" t="s">
        <v>568</v>
      </c>
      <c r="B29" s="626" t="s">
        <v>376</v>
      </c>
      <c r="C29" s="2"/>
      <c r="D29" s="6">
        <f>D21</f>
        <v>3329691</v>
      </c>
      <c r="E29" s="6">
        <f>E21</f>
        <v>3329691</v>
      </c>
      <c r="F29" s="330">
        <f t="shared" si="1"/>
        <v>1</v>
      </c>
      <c r="G29" s="22"/>
      <c r="H29" s="22"/>
    </row>
    <row r="30" spans="1:8" ht="24" customHeight="1">
      <c r="A30" s="32" t="s">
        <v>226</v>
      </c>
      <c r="B30" s="101" t="s">
        <v>230</v>
      </c>
      <c r="C30" s="281"/>
      <c r="D30" s="6">
        <f>D8-D29</f>
        <v>29643469</v>
      </c>
      <c r="E30" s="6">
        <f>E8-E29</f>
        <v>31460641</v>
      </c>
      <c r="F30" s="330">
        <f t="shared" si="1"/>
        <v>1.0613009226416787</v>
      </c>
      <c r="G30" s="22"/>
      <c r="H30" s="22"/>
    </row>
    <row r="31" spans="1:8" ht="24.75" customHeight="1">
      <c r="A31" s="32" t="s">
        <v>231</v>
      </c>
      <c r="B31" s="101" t="s">
        <v>235</v>
      </c>
      <c r="C31" s="281"/>
      <c r="D31" s="6">
        <f>D9-D30</f>
        <v>5249240</v>
      </c>
      <c r="E31" s="6">
        <f>E9-E30</f>
        <v>3377825</v>
      </c>
      <c r="F31" s="330">
        <f t="shared" si="1"/>
        <v>0.643488390700368</v>
      </c>
      <c r="G31" s="22"/>
      <c r="H31" s="22"/>
    </row>
    <row r="32" spans="1:8" ht="40.5" customHeight="1" thickBot="1">
      <c r="A32" s="24" t="s">
        <v>183</v>
      </c>
      <c r="B32" s="102" t="s">
        <v>236</v>
      </c>
      <c r="C32" s="317"/>
      <c r="D32" s="34">
        <f>D12</f>
        <v>5249240</v>
      </c>
      <c r="E32" s="34">
        <f>E12</f>
        <v>3510358</v>
      </c>
      <c r="F32" s="625">
        <f t="shared" si="1"/>
        <v>0.6687364266065183</v>
      </c>
      <c r="G32" s="22"/>
      <c r="H32" s="22"/>
    </row>
    <row r="34" spans="3:6" ht="12.75">
      <c r="C34" s="711"/>
      <c r="D34" s="711"/>
      <c r="E34" s="203"/>
      <c r="F34" s="203"/>
    </row>
    <row r="36" spans="3:6" ht="14.25" customHeight="1">
      <c r="C36" s="711"/>
      <c r="D36" s="711"/>
      <c r="E36" s="203"/>
      <c r="F36" s="203"/>
    </row>
  </sheetData>
  <mergeCells count="5">
    <mergeCell ref="A4:I4"/>
    <mergeCell ref="C36:D36"/>
    <mergeCell ref="C34:D34"/>
    <mergeCell ref="E2:F2"/>
    <mergeCell ref="I6:K6"/>
  </mergeCells>
  <printOptions/>
  <pageMargins left="0.984251968503937" right="0.5905511811023623" top="0.7874015748031497" bottom="0.984251968503937" header="0.5118110236220472" footer="0.511811023622047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">
      <selection activeCell="C22" sqref="C22"/>
    </sheetView>
  </sheetViews>
  <sheetFormatPr defaultColWidth="9.00390625" defaultRowHeight="12.75"/>
  <cols>
    <col min="1" max="1" width="4.75390625" style="0" customWidth="1"/>
    <col min="2" max="2" width="41.875" style="0" customWidth="1"/>
    <col min="3" max="3" width="12.625" style="0" customWidth="1"/>
    <col min="4" max="4" width="14.75390625" style="0" customWidth="1"/>
    <col min="5" max="5" width="16.625" style="0" customWidth="1"/>
    <col min="6" max="6" width="9.625" style="0" customWidth="1"/>
  </cols>
  <sheetData>
    <row r="1" spans="3:5" ht="45" customHeight="1">
      <c r="C1" s="691" t="s">
        <v>767</v>
      </c>
      <c r="D1" s="691"/>
      <c r="E1" s="691"/>
    </row>
    <row r="2" spans="1:5" ht="77.25" customHeight="1" thickBot="1">
      <c r="A2" s="769" t="s">
        <v>817</v>
      </c>
      <c r="B2" s="769"/>
      <c r="C2" s="769"/>
      <c r="D2" s="769"/>
      <c r="E2" s="769"/>
    </row>
    <row r="3" spans="1:5" ht="42" customHeight="1">
      <c r="A3" s="540">
        <v>7</v>
      </c>
      <c r="B3" s="480" t="s">
        <v>688</v>
      </c>
      <c r="C3" s="480" t="s">
        <v>494</v>
      </c>
      <c r="D3" s="541" t="s">
        <v>818</v>
      </c>
      <c r="E3" s="542" t="s">
        <v>819</v>
      </c>
    </row>
    <row r="4" spans="1:5" ht="12.75">
      <c r="A4" s="340">
        <v>1</v>
      </c>
      <c r="B4" s="43">
        <v>2</v>
      </c>
      <c r="C4" s="43">
        <v>3</v>
      </c>
      <c r="D4" s="43">
        <v>4</v>
      </c>
      <c r="E4" s="392">
        <v>5</v>
      </c>
    </row>
    <row r="5" spans="1:6" ht="28.5" customHeight="1">
      <c r="A5" s="543" t="s">
        <v>539</v>
      </c>
      <c r="B5" s="76" t="s">
        <v>702</v>
      </c>
      <c r="C5" s="539"/>
      <c r="D5" s="549">
        <f>D6+D7</f>
        <v>114363</v>
      </c>
      <c r="E5" s="544">
        <f>E6+E7</f>
        <v>114363</v>
      </c>
      <c r="F5" s="192"/>
    </row>
    <row r="6" spans="1:6" ht="17.25" customHeight="1">
      <c r="A6" s="454"/>
      <c r="B6" s="47" t="s">
        <v>689</v>
      </c>
      <c r="C6" s="48">
        <v>80120</v>
      </c>
      <c r="D6" s="48">
        <v>57581</v>
      </c>
      <c r="E6" s="545">
        <f>'Z 2'!G219</f>
        <v>57581</v>
      </c>
      <c r="F6" s="192"/>
    </row>
    <row r="7" spans="1:5" ht="25.5" customHeight="1">
      <c r="A7" s="454"/>
      <c r="B7" s="47" t="s">
        <v>690</v>
      </c>
      <c r="C7" s="48">
        <v>80130</v>
      </c>
      <c r="D7" s="48">
        <v>56782</v>
      </c>
      <c r="E7" s="545">
        <f>'Z 2'!G250</f>
        <v>56782</v>
      </c>
    </row>
    <row r="8" spans="1:5" ht="12.75" hidden="1">
      <c r="A8" s="454"/>
      <c r="B8" s="47" t="s">
        <v>691</v>
      </c>
      <c r="C8" s="48">
        <v>0</v>
      </c>
      <c r="D8" s="48"/>
      <c r="E8" s="545">
        <v>0</v>
      </c>
    </row>
    <row r="9" spans="1:5" ht="24.75" customHeight="1">
      <c r="A9" s="543" t="s">
        <v>540</v>
      </c>
      <c r="B9" s="76" t="s">
        <v>703</v>
      </c>
      <c r="C9" s="539"/>
      <c r="D9" s="549">
        <f>D10+D11</f>
        <v>233656</v>
      </c>
      <c r="E9" s="544">
        <f>E10+E11</f>
        <v>233656</v>
      </c>
    </row>
    <row r="10" spans="1:5" ht="18.75" customHeight="1">
      <c r="A10" s="454"/>
      <c r="B10" s="47" t="s">
        <v>692</v>
      </c>
      <c r="C10" s="48">
        <v>80120</v>
      </c>
      <c r="D10" s="48">
        <v>198661</v>
      </c>
      <c r="E10" s="545">
        <f>'Z 2'!G220</f>
        <v>198661</v>
      </c>
    </row>
    <row r="11" spans="1:5" ht="18.75" customHeight="1">
      <c r="A11" s="454"/>
      <c r="B11" s="47" t="s">
        <v>693</v>
      </c>
      <c r="C11" s="48">
        <v>80130</v>
      </c>
      <c r="D11" s="48">
        <v>34995</v>
      </c>
      <c r="E11" s="545">
        <f>'Z 2'!G251</f>
        <v>34995</v>
      </c>
    </row>
    <row r="12" spans="1:5" ht="12.75" hidden="1">
      <c r="A12" s="454" t="s">
        <v>544</v>
      </c>
      <c r="B12" s="164" t="s">
        <v>694</v>
      </c>
      <c r="C12" s="163"/>
      <c r="D12" s="163"/>
      <c r="E12" s="546">
        <f>E13</f>
        <v>0</v>
      </c>
    </row>
    <row r="13" spans="1:5" ht="24" customHeight="1" hidden="1">
      <c r="A13" s="454"/>
      <c r="B13" s="47" t="s">
        <v>695</v>
      </c>
      <c r="C13" s="48">
        <v>0</v>
      </c>
      <c r="D13" s="48"/>
      <c r="E13" s="545">
        <v>0</v>
      </c>
    </row>
    <row r="14" spans="1:6" ht="25.5" customHeight="1">
      <c r="A14" s="543" t="s">
        <v>542</v>
      </c>
      <c r="B14" s="76" t="s">
        <v>696</v>
      </c>
      <c r="C14" s="539"/>
      <c r="D14" s="549">
        <f>D15+D16+D17+D18</f>
        <v>701201</v>
      </c>
      <c r="E14" s="544">
        <f>E15+E16+E17+E18</f>
        <v>701201</v>
      </c>
      <c r="F14" s="192"/>
    </row>
    <row r="15" spans="1:5" ht="12.75">
      <c r="A15" s="454"/>
      <c r="B15" s="47" t="s">
        <v>697</v>
      </c>
      <c r="C15" s="48">
        <v>80102</v>
      </c>
      <c r="D15" s="48">
        <v>225291</v>
      </c>
      <c r="E15" s="545">
        <f>'Z 2'!G187</f>
        <v>225291</v>
      </c>
    </row>
    <row r="16" spans="1:5" ht="12.75">
      <c r="A16" s="454"/>
      <c r="B16" s="47" t="s">
        <v>698</v>
      </c>
      <c r="C16" s="48">
        <v>80105</v>
      </c>
      <c r="D16" s="48">
        <v>102892</v>
      </c>
      <c r="E16" s="545">
        <f>'Z 2'!G189</f>
        <v>102892</v>
      </c>
    </row>
    <row r="17" spans="1:5" ht="12.75">
      <c r="A17" s="454"/>
      <c r="B17" s="47" t="s">
        <v>699</v>
      </c>
      <c r="C17" s="48">
        <v>80111</v>
      </c>
      <c r="D17" s="48">
        <v>235222</v>
      </c>
      <c r="E17" s="545">
        <f>'Z 2'!G200</f>
        <v>235222</v>
      </c>
    </row>
    <row r="18" spans="1:5" ht="23.25" thickBot="1">
      <c r="A18" s="457"/>
      <c r="B18" s="547" t="s">
        <v>700</v>
      </c>
      <c r="C18" s="267">
        <v>80134</v>
      </c>
      <c r="D18" s="267">
        <v>137796</v>
      </c>
      <c r="E18" s="548">
        <f>'Z 2'!G261</f>
        <v>137796</v>
      </c>
    </row>
    <row r="19" spans="1:5" ht="13.5" hidden="1" thickBot="1">
      <c r="A19" s="193"/>
      <c r="B19" s="196"/>
      <c r="C19" s="193"/>
      <c r="D19" s="193"/>
      <c r="E19" s="197"/>
    </row>
    <row r="20" spans="1:5" ht="15.75" customHeight="1" thickBot="1">
      <c r="A20" s="198"/>
      <c r="B20" s="199" t="s">
        <v>701</v>
      </c>
      <c r="C20" s="200"/>
      <c r="D20" s="220">
        <f>D5+D9+D14</f>
        <v>1049220</v>
      </c>
      <c r="E20" s="201">
        <f>E5+E9+E14</f>
        <v>1049220</v>
      </c>
    </row>
    <row r="21" spans="1:5" ht="12.75">
      <c r="A21" s="46"/>
      <c r="B21" s="46"/>
      <c r="C21" s="46"/>
      <c r="D21" s="46"/>
      <c r="E21" s="202"/>
    </row>
    <row r="22" spans="1:5" ht="12.75">
      <c r="A22" s="46"/>
      <c r="B22" s="46"/>
      <c r="C22" s="46"/>
      <c r="D22" s="46"/>
      <c r="E22" s="202"/>
    </row>
    <row r="23" spans="1:5" ht="16.5" customHeight="1">
      <c r="A23" s="46"/>
      <c r="B23" s="46"/>
      <c r="C23" s="37"/>
      <c r="D23" s="37"/>
      <c r="E23" s="202"/>
    </row>
    <row r="24" ht="48" customHeight="1">
      <c r="E24" s="192"/>
    </row>
    <row r="25" ht="12.75">
      <c r="E25" s="192"/>
    </row>
    <row r="26" ht="12.75">
      <c r="E26" s="192"/>
    </row>
    <row r="27" ht="12.75">
      <c r="E27" s="192"/>
    </row>
    <row r="28" ht="12.75">
      <c r="E28" s="192"/>
    </row>
    <row r="29" ht="12.75">
      <c r="E29" s="192"/>
    </row>
    <row r="30" ht="12.75">
      <c r="E30" s="192"/>
    </row>
    <row r="31" ht="12.75">
      <c r="E31" s="192"/>
    </row>
    <row r="32" ht="12.75">
      <c r="E32" s="192"/>
    </row>
    <row r="33" ht="12.75">
      <c r="E33" s="192"/>
    </row>
  </sheetData>
  <mergeCells count="2">
    <mergeCell ref="C1:E1"/>
    <mergeCell ref="A2:E2"/>
  </mergeCells>
  <printOptions/>
  <pageMargins left="0.89" right="0.1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2007-02-21T13:46:21Z</cp:lastPrinted>
  <dcterms:created xsi:type="dcterms:W3CDTF">2002-03-22T09:59:04Z</dcterms:created>
  <dcterms:modified xsi:type="dcterms:W3CDTF">2007-02-22T11:50:05Z</dcterms:modified>
  <cp:category/>
  <cp:version/>
  <cp:contentType/>
  <cp:contentStatus/>
</cp:coreProperties>
</file>