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6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4a" sheetId="17" r:id="rId17"/>
  </sheets>
  <definedNames>
    <definedName name="_xlnm.Print_Area" localSheetId="0">'Z 1'!$A$2:$I$157</definedName>
    <definedName name="_xlnm.Print_Area" localSheetId="1">'Z 2 '!$A$1:$L$616</definedName>
    <definedName name="_xlnm.Print_Area" localSheetId="7">'Z 6 '!$A$1:$L$120</definedName>
    <definedName name="_xlnm.Print_Area" localSheetId="9">'Z 8 '!$A$1:$K$89</definedName>
    <definedName name="_xlnm.Print_Area" localSheetId="12">'z11'!$A$1:$F$14</definedName>
    <definedName name="_xlnm.Print_Area" localSheetId="14">'z13'!$A$1:$C$41</definedName>
    <definedName name="_xlnm.Print_Area" localSheetId="15">'Z14'!$A$1:$R$30</definedName>
    <definedName name="_xlnm.Print_Area" localSheetId="2">'Z3'!$A$1:$P$33</definedName>
    <definedName name="_xlnm.Print_Area" localSheetId="3">'z3a'!$A$1:$N$27</definedName>
    <definedName name="_xlnm.Print_Area" localSheetId="5">'Z4'!$A$1:$P$56</definedName>
    <definedName name="_xlnm.Print_Area" localSheetId="6">'Z5'!$A$1:$E$34</definedName>
    <definedName name="_xlnm.Print_Titles" localSheetId="0">'Z 1'!$5:$7</definedName>
    <definedName name="_xlnm.Print_Titles" localSheetId="1">'Z 2 '!$3:$7</definedName>
  </definedNames>
  <calcPr fullCalcOnLoad="1"/>
</workbook>
</file>

<file path=xl/sharedStrings.xml><?xml version="1.0" encoding="utf-8"?>
<sst xmlns="http://schemas.openxmlformats.org/spreadsheetml/2006/main" count="2437" uniqueCount="886">
  <si>
    <t>Załącznik nr 4 do Uchwały Rady Powiatu w Olecku                 Nr XIII/........./07z dnia 27 grudnia 2007 roku</t>
  </si>
  <si>
    <t>Zalącznik Nr 1 do Uchwały Rady Powiatu w Olecku Nr XIII/…./07 z dnia 27 grudnia 2007 roku</t>
  </si>
  <si>
    <t>Załącznik nr 2 do Uchwały Rady Powiatu w Olecku Nr XIII/......./07 z dn. 27 grudnia 2007 roku</t>
  </si>
  <si>
    <t>Załącznik nr 3 do Uchwały Rady Powiatu w Olecku Nr XIII/....../07 z dnia 27 grudnia 2007 roku</t>
  </si>
  <si>
    <t>Załącznik nr 3a do Uchwały Rady Powiatu w Olecku Nr XIII/....../07 z dnia 27 grudnia 2007 roku</t>
  </si>
  <si>
    <t>Załącznik nr 6 do Uchwały Rady Powiatu w Olecku Nr XIII/...../07 z dn. 27 grudnia 2007 roku</t>
  </si>
  <si>
    <t>Załącznik Nr 9 do Uchwały Rady Powiatu w Olecku Nr XIII/....../07 z dnia 27 grudnia 2007 roku</t>
  </si>
  <si>
    <t>Dotacje celowe na zadania własne gminy realizowane przez podmioty należące                                            i nienależące do sektora finansów publicznych w 2008r.</t>
  </si>
  <si>
    <t>Załącznik Nr 11 do Uchwały Rady Powiatu                         w Olecku Nr XIII/...../07 z dnia 27 grudnia 2007r.</t>
  </si>
  <si>
    <t>Załacznik Nr 12 do Uchwały Rady Powiatu               w Olecku Nr XIII/......./07        z dnia 27 grudnia 2007r.</t>
  </si>
  <si>
    <t>Załącznik nr 13 do Uchwały Rady Powiatu  w Olecku Nr  XIII./....../07              z dnia 27 grudnia 2007r.</t>
  </si>
  <si>
    <t>8010</t>
  </si>
  <si>
    <t>Rozliczenie z bankami związane z obsługą długu publicznego</t>
  </si>
  <si>
    <t>8060</t>
  </si>
  <si>
    <t>Odsetki i opłaty od otrzymanych kredytów i pożyczek zagranicznych</t>
  </si>
  <si>
    <t>Dotacje podmiotowe z budżetu dla niepublicznej jednostki systemu oświaty</t>
  </si>
  <si>
    <t>Szkoły Podstawowe Specjalne - przy Centrum Edukacji Specjalnej</t>
  </si>
  <si>
    <t>Przedszkola Specjalne - przy Centrum Edukacji Specjalnej</t>
  </si>
  <si>
    <t>Gimnazjum Specjalne - przy Centrum Edukacji Specjalnej</t>
  </si>
  <si>
    <t xml:space="preserve">Zasadnicza Szkoła Zawodowa, szkoła przysposabiająca do pracy - przy Centrum Edukacji Specjalnej </t>
  </si>
  <si>
    <t>Licea ogólnokształcące, w tym:</t>
  </si>
  <si>
    <t>Szkoły zawodowe, w tym:</t>
  </si>
  <si>
    <t>1c</t>
  </si>
  <si>
    <t>1d</t>
  </si>
  <si>
    <t>1e</t>
  </si>
  <si>
    <t>1f</t>
  </si>
  <si>
    <t>Ogółem oświata i wychowanie</t>
  </si>
  <si>
    <t>Załącznik Nr 10 do uchwały Rady Powiatu w Olecku Nr XIII/...../07 z dnia 27 grudnia 2007 roku</t>
  </si>
  <si>
    <t>Dotacje celowe z budżetu na finansowanie lub dofinansopwanie kosztów realizacji inwestycji innych jednostek sektotra finansów publicznych</t>
  </si>
  <si>
    <t>Załącznik nr 8 do uchwały Rady Powiatu w Olecku Nr XIII/........./ 07 z dnia 27 grudnia 2007 roku</t>
  </si>
  <si>
    <t>Spłata zobowiązań ( A+B+D)</t>
  </si>
  <si>
    <t>Transport i łączność</t>
  </si>
  <si>
    <t>Wydatki inwwestycyjne jednostek budżetowych</t>
  </si>
  <si>
    <t>Dotacje celowe otrzymane z gminy na inwestycje realizowane na podstawie porozumień z j.s.t.</t>
  </si>
  <si>
    <t xml:space="preserve">Dotacje celowe przekazane gminie na zadania bieżące realizowane na podstawie porozumień między j.s.t. </t>
  </si>
  <si>
    <t>Dotacje celowe przekazane dla samorządu województwa na zadania bieżące realizowane na podstawie porozumień między j.s.t.</t>
  </si>
  <si>
    <t>Dotacje celowe otrzymane z powiatu na zadania bieżące realizowane na podstawie porozumień z j.s.t.</t>
  </si>
  <si>
    <t xml:space="preserve">Dotacje celowe przekazane dla powiatu na zadania bieżące realizowane na podstawie porozumień między j.s.t. </t>
  </si>
  <si>
    <t>Dotacje celowe z budżetu na finansowanie lub dofinansopwanioe kosztów realizacji inwestycji innych jednostek sektotra finansów publicznych</t>
  </si>
  <si>
    <t>Dotacje celowe otrzymane z gminy na zadania bieżące realizowane na podstawie porozumień z j.s.t.</t>
  </si>
  <si>
    <t xml:space="preserve">Dotacje celowe przekazane dla gminy na zadania bieżące realizowane na podstawie porozumień między j.s.t. </t>
  </si>
  <si>
    <t>Rehabilitacja zawodowa i społeczna osób niepełnosprawnych</t>
  </si>
  <si>
    <t>Szkolne schroniska  młodzieżowe</t>
  </si>
  <si>
    <t>Wydatki inwestycyjne jednostek budżetowych</t>
  </si>
  <si>
    <t>Bezpieczeństwo Publiczne i ochrona przeciwpożarowa</t>
  </si>
  <si>
    <t xml:space="preserve">Dotacje celowe przekazane dla powiatu na inwestycje i zakupy inwestycyjne realizowane na podstawie porozumień między j.s.t. </t>
  </si>
  <si>
    <t>Wpłaty jednostek na fundusz celowy na finansowanie lub dofinansowanie zadań inwestycyjnych</t>
  </si>
  <si>
    <t>Załącznik Nr 3b do Uchwały Rady Powiatu w Olecku             Nr XIII/…../07z dnia  27 grudnia 2007 roku</t>
  </si>
  <si>
    <t>1a</t>
  </si>
  <si>
    <t>1b</t>
  </si>
  <si>
    <t>2a.</t>
  </si>
  <si>
    <t>Nazwa i cel zadania inwestycyjnego i okres realizacji (w latach)</t>
  </si>
  <si>
    <t xml:space="preserve">                Marian Świerszcz</t>
  </si>
  <si>
    <t>Kategoria (dział, rozdział, paragraf)</t>
  </si>
  <si>
    <t>§ 6058</t>
  </si>
  <si>
    <t>§ 6059</t>
  </si>
  <si>
    <t>2008 r. ogółem, w tym:</t>
  </si>
  <si>
    <t>2009r.</t>
  </si>
  <si>
    <t>2008r: wydatki inwestycyjne</t>
  </si>
  <si>
    <t>§ 4015</t>
  </si>
  <si>
    <t>§ 4016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</si>
  <si>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</si>
  <si>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</si>
  <si>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</si>
  <si>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</si>
  <si>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</si>
  <si>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</si>
  <si>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</si>
  <si>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</si>
  <si>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4225</t>
  </si>
  <si>
    <t>§ 4226</t>
  </si>
  <si>
    <t>§ 4245</t>
  </si>
  <si>
    <t>§ 4246</t>
  </si>
  <si>
    <t>§ 4305</t>
  </si>
  <si>
    <t>§ 4306</t>
  </si>
  <si>
    <t>§ 4425</t>
  </si>
  <si>
    <t>§ 4426</t>
  </si>
  <si>
    <t>§ 4435</t>
  </si>
  <si>
    <t>§ 4436</t>
  </si>
  <si>
    <t>§ 4755</t>
  </si>
  <si>
    <t>§ 4756</t>
  </si>
  <si>
    <t>Opłaty i składki</t>
  </si>
  <si>
    <t xml:space="preserve">Wynagrodzenia bezosobowe </t>
  </si>
  <si>
    <t>Przebudowa dróg powiatowych miasta Olecko - ulice: Grunwaldzka, Kościuszki, Norwida, Dąbrowskiej - 1,614 km</t>
  </si>
  <si>
    <t xml:space="preserve">                                          Marian Świerszcz</t>
  </si>
  <si>
    <t>75421</t>
  </si>
  <si>
    <t>Zarządzanie kryzysowe</t>
  </si>
  <si>
    <t xml:space="preserve">  Marian Świerszcz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</si>
  <si>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</si>
  <si>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</si>
  <si>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</si>
  <si>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</si>
  <si>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</si>
  <si>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</si>
  <si>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</si>
  <si>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</si>
  <si>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</si>
  <si>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</si>
  <si>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</si>
  <si>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</si>
  <si>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</si>
  <si>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</si>
  <si>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</si>
  <si>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</si>
  <si>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</si>
  <si>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</si>
  <si>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</si>
  <si>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</si>
  <si>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</si>
  <si>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</si>
  <si>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</si>
  <si>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</si>
  <si>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</si>
  <si>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</si>
  <si>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</si>
  <si>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</si>
  <si>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</si>
  <si>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</si>
  <si>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</si>
  <si>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</si>
  <si>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</si>
  <si>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</si>
  <si>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</si>
  <si>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</si>
  <si>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</si>
  <si>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</si>
  <si>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</si>
  <si>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</si>
  <si>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</si>
  <si>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</si>
  <si>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</si>
  <si>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</si>
  <si>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</si>
  <si>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</si>
  <si>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</si>
  <si>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</si>
  <si>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</si>
  <si>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</si>
  <si>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</si>
  <si>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</si>
  <si>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</si>
  <si>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</si>
  <si>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</si>
  <si>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</si>
  <si>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</si>
  <si>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</si>
  <si>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</si>
  <si>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</si>
  <si>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</si>
  <si>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</si>
  <si>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</si>
  <si>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</si>
  <si>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</si>
  <si>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</si>
  <si>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</si>
  <si>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</si>
  <si>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</si>
  <si>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</si>
  <si>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</si>
  <si>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</si>
  <si>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</si>
  <si>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</si>
  <si>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</si>
  <si>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</si>
  <si>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</si>
  <si>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</si>
  <si>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Ośrodek Szkolno-Wychowawczy  w Olecku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</si>
  <si>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</si>
  <si>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</si>
  <si>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</si>
  <si>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</si>
  <si>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</si>
  <si>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</si>
  <si>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</si>
  <si>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</si>
  <si>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</si>
  <si>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</si>
  <si>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</si>
  <si>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</si>
  <si>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</si>
  <si>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</si>
  <si>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</si>
  <si>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</si>
  <si>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</si>
  <si>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</si>
  <si>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</si>
  <si>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</si>
  <si>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</si>
  <si>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</si>
  <si>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</si>
  <si>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</si>
  <si>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</si>
  <si>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</si>
  <si>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</si>
  <si>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</si>
  <si>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</si>
  <si>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</si>
  <si>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</si>
  <si>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</si>
  <si>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</si>
  <si>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</si>
  <si>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</si>
  <si>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</si>
  <si>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</si>
  <si>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</si>
  <si>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</si>
  <si>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</si>
  <si>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</si>
  <si>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</si>
  <si>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</si>
  <si>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</si>
  <si>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</si>
  <si>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</si>
  <si>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</si>
  <si>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</si>
  <si>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</si>
  <si>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</si>
  <si>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</si>
  <si>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</si>
  <si>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</si>
  <si>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</si>
  <si>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</si>
  <si>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</si>
  <si>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ZDZ Białystok</t>
  </si>
  <si>
    <t>L.Olszewski Olecko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</si>
  <si>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</si>
  <si>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</si>
  <si>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</si>
  <si>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</si>
  <si>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</si>
  <si>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</si>
  <si>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</si>
  <si>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</si>
  <si>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</si>
  <si>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</si>
  <si>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</si>
  <si>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</si>
  <si>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</si>
  <si>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</si>
  <si>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- z funduszy celowych (§  2440, 2690 i 6260)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</si>
  <si>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</si>
  <si>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</si>
  <si>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</si>
  <si>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</si>
  <si>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Ogółem (1+2)</t>
  </si>
  <si>
    <t>Środki z budżetu krajowego</t>
  </si>
  <si>
    <t>Wydatki bieżące razem:</t>
  </si>
  <si>
    <t>Wydatki w okresie realizacji Projektu (całkowita wartość projektu) (5+6)</t>
  </si>
  <si>
    <t>851, 85111</t>
  </si>
  <si>
    <t>wydatki inwest. jednost. budżet.</t>
  </si>
  <si>
    <t>80130</t>
  </si>
  <si>
    <t>Szkoły zawodowe</t>
  </si>
  <si>
    <t>Nagr.i wydat.nie zalicz.do wynagr.</t>
  </si>
  <si>
    <t>Składki PFRON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</si>
  <si>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</si>
  <si>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</si>
  <si>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</si>
  <si>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</si>
  <si>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</si>
  <si>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</si>
  <si>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</si>
  <si>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</si>
  <si>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</si>
  <si>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</si>
  <si>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</si>
  <si>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</si>
  <si>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</si>
  <si>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</si>
  <si>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</si>
  <si>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</si>
  <si>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2320</t>
  </si>
  <si>
    <t>Spłaty pożyczek (WFOŚiGW)</t>
  </si>
  <si>
    <t>80145</t>
  </si>
  <si>
    <t>Uposaż.żołn. zawod. i nadtermin.oraz funkcjonar.</t>
  </si>
  <si>
    <t>Dotacje ogółem</t>
  </si>
  <si>
    <t xml:space="preserve">                                                </t>
  </si>
  <si>
    <t xml:space="preserve">Przewodniczący Rady Powiatu: </t>
  </si>
  <si>
    <t>Przewodniczący Rady Powiatu:</t>
  </si>
  <si>
    <t>§6270  - dotacje z f-szy celowych na realiz.inwest.jedn.nie zal.do sektora fin.publ.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</si>
  <si>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</si>
  <si>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</si>
  <si>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</si>
  <si>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</si>
  <si>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</si>
  <si>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 xml:space="preserve">                 Przewodniczący Rady Powiatu: </t>
  </si>
  <si>
    <t>Szkoły prowadzone przez Jolantę i Cezarego Dzioba w Kowalach Oleckich</t>
  </si>
  <si>
    <t>Społeczne Towarzystwo Oświatowe w Olecku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</si>
  <si>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</si>
  <si>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</si>
  <si>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</si>
  <si>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</si>
  <si>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</si>
  <si>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</si>
  <si>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</si>
  <si>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</si>
  <si>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</si>
  <si>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</si>
  <si>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</si>
  <si>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</si>
  <si>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</si>
  <si>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</si>
  <si>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</si>
  <si>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</si>
  <si>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</si>
  <si>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</si>
  <si>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</si>
  <si>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</si>
  <si>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</si>
  <si>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</si>
  <si>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</si>
  <si>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</si>
  <si>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</si>
  <si>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</si>
  <si>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</si>
  <si>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</si>
  <si>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</si>
  <si>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</si>
  <si>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85203</t>
  </si>
  <si>
    <t>85311</t>
  </si>
  <si>
    <t>Rehabilitacja zawodowa                i społeczna osób niepełnosprawnych</t>
  </si>
  <si>
    <t>na zadania bieżące realizowane na podstawie porozumień</t>
  </si>
  <si>
    <t>Dotacje cel.przekaz.gminie na podst.porozumień z jst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</si>
  <si>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</si>
  <si>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</si>
  <si>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</si>
  <si>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</si>
  <si>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</si>
  <si>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</si>
  <si>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</si>
  <si>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</si>
  <si>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</si>
  <si>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</si>
  <si>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</si>
  <si>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</si>
  <si>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</si>
  <si>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</si>
  <si>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</si>
  <si>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</si>
  <si>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</si>
  <si>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</si>
  <si>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</si>
  <si>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</si>
  <si>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</si>
  <si>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</si>
  <si>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</si>
  <si>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</si>
  <si>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</si>
  <si>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</si>
  <si>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</si>
  <si>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</si>
  <si>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</si>
  <si>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</si>
  <si>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</si>
  <si>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</si>
  <si>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</si>
  <si>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</si>
  <si>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</si>
  <si>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</si>
  <si>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</si>
  <si>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</si>
  <si>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</si>
  <si>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</si>
  <si>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</si>
  <si>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</si>
  <si>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</si>
  <si>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</si>
  <si>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</si>
  <si>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</si>
  <si>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</si>
  <si>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</si>
  <si>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</si>
  <si>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</si>
  <si>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</si>
  <si>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</si>
  <si>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</si>
  <si>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</si>
  <si>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</si>
  <si>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</si>
  <si>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85154</t>
  </si>
  <si>
    <t xml:space="preserve">Przeciwdziałanie alkoholizmowi </t>
  </si>
  <si>
    <t>Zakup usług internetowych</t>
  </si>
  <si>
    <t>85220</t>
  </si>
  <si>
    <t>Wynagrodzenia osobowe prac.</t>
  </si>
  <si>
    <t>Jednostki specjalistycznego poradnictwa, mieszkania chronione i ośrodki interwencji kryzysowej</t>
  </si>
  <si>
    <t>Odpis na ZFŚS naucz.emerytów</t>
  </si>
  <si>
    <t>Nagr.i wyd.nie zal.do wynagrodzeń</t>
  </si>
  <si>
    <t>Stypendia  dla uczniów</t>
  </si>
  <si>
    <t>dotacje celowe przekazane gminie na zadania bieżące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</si>
  <si>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</si>
  <si>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</si>
  <si>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</si>
  <si>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</si>
  <si>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</si>
  <si>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</si>
  <si>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</si>
  <si>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</si>
  <si>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</si>
  <si>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</si>
  <si>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</si>
  <si>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</si>
  <si>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</si>
  <si>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</si>
  <si>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</si>
  <si>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</si>
  <si>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</si>
  <si>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</si>
  <si>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</si>
  <si>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</si>
  <si>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</si>
  <si>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Dodatkowe wynagr. roczne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</si>
  <si>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</si>
  <si>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</si>
  <si>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</si>
  <si>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</si>
  <si>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</si>
  <si>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</si>
  <si>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</si>
  <si>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</si>
  <si>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</si>
  <si>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</si>
  <si>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</si>
  <si>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</si>
  <si>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</si>
  <si>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</si>
  <si>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</si>
  <si>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</si>
  <si>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</si>
  <si>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</si>
  <si>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</si>
  <si>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</si>
  <si>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</si>
  <si>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</si>
  <si>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</si>
  <si>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</si>
  <si>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dotacje na real. zad. bież. jed. sekt. finan. publicz.</t>
  </si>
  <si>
    <t>6619</t>
  </si>
  <si>
    <t>6299</t>
  </si>
  <si>
    <t>środki na dofin. własnych inwestycji otrzym.z innych źródeł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</si>
  <si>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</si>
  <si>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</si>
  <si>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</si>
  <si>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</si>
  <si>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</si>
  <si>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</si>
  <si>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</si>
  <si>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</si>
  <si>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</si>
  <si>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</si>
  <si>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</si>
  <si>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</si>
  <si>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</si>
  <si>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</si>
  <si>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</si>
  <si>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</si>
  <si>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</si>
  <si>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</si>
  <si>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</si>
  <si>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</si>
  <si>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</si>
  <si>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</si>
  <si>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</si>
  <si>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</si>
  <si>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Pow.Centra Pomocy Rodzinie</t>
  </si>
  <si>
    <t>6298</t>
  </si>
  <si>
    <t>datacje na realizację zadań bieżących jednostek sektora  finansów publicznych</t>
  </si>
  <si>
    <t>subwencje ogólne z udżetu państwa</t>
  </si>
  <si>
    <t>2780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</si>
  <si>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</si>
  <si>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</si>
  <si>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</si>
  <si>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</si>
  <si>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</si>
  <si>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</si>
  <si>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</si>
  <si>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</si>
  <si>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</si>
  <si>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</si>
  <si>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</si>
  <si>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</si>
  <si>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</si>
  <si>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</si>
  <si>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</si>
  <si>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</si>
  <si>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</si>
  <si>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</si>
  <si>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</si>
  <si>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</si>
  <si>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</si>
  <si>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</si>
  <si>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</si>
  <si>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</si>
  <si>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</si>
  <si>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</si>
  <si>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</si>
  <si>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</si>
  <si>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</si>
  <si>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</si>
  <si>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</si>
  <si>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</si>
  <si>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</si>
  <si>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</si>
  <si>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Dotacje celowe przek.gminie</t>
  </si>
  <si>
    <t>Dotacje celowe przek.powiatowi</t>
  </si>
  <si>
    <t>Dot. cel.przekazane powiatowi</t>
  </si>
  <si>
    <t>Stypendia różne</t>
  </si>
  <si>
    <t>Projekt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</si>
  <si>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</si>
  <si>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</si>
  <si>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</si>
  <si>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</si>
  <si>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</si>
  <si>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</si>
  <si>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</si>
  <si>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</si>
  <si>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</si>
  <si>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</si>
  <si>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</si>
  <si>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</si>
  <si>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</si>
  <si>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Priorytet 3 - Rozwój lokalny</t>
  </si>
  <si>
    <t>z tego</t>
  </si>
  <si>
    <t>pochodne od wynagrodzeń</t>
  </si>
  <si>
    <t>świadczenia społeczne</t>
  </si>
  <si>
    <t xml:space="preserve">Program: ZPORR 2004-2006 "Przebudowa (modernizacja) Szpitala powiatowego w Olecku" </t>
  </si>
  <si>
    <t>Działanie 3.5.2 Lokalna infrastruktura ochrony zdrowia</t>
  </si>
  <si>
    <t>w złotych</t>
  </si>
  <si>
    <t>L.p</t>
  </si>
  <si>
    <t xml:space="preserve">Treść </t>
  </si>
  <si>
    <t>Prace geodezyjno-urządz. na potrzeby rolnictwa</t>
  </si>
  <si>
    <t>Zespół Szkół Technicznych w Olecku</t>
  </si>
  <si>
    <t>10.</t>
  </si>
  <si>
    <t>Powiatowy Zarząd Dróg w Olecku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</si>
  <si>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</si>
  <si>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</si>
  <si>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</si>
  <si>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</si>
  <si>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</si>
  <si>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</si>
  <si>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</si>
  <si>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</si>
  <si>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</si>
  <si>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</si>
  <si>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</si>
  <si>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</si>
  <si>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</si>
  <si>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</si>
  <si>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</si>
  <si>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</si>
  <si>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</si>
  <si>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</si>
  <si>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</si>
  <si>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</si>
  <si>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</si>
  <si>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dotacje celowe z zakresu administracji rządowej</t>
  </si>
  <si>
    <t>dotacje celowe otrzymane z gmin na inwestycje</t>
  </si>
  <si>
    <t>część oświatowa subw. ogólnej dla jst</t>
  </si>
  <si>
    <t>uzupełnienie subwencji ogólnej dla powiatów</t>
  </si>
  <si>
    <t>środki na inwestycje rozpoczęte przed dniem 01.01.1999r.</t>
  </si>
  <si>
    <t>13.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</si>
  <si>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</si>
  <si>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</si>
  <si>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</si>
  <si>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</si>
  <si>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</si>
  <si>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</si>
  <si>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</si>
  <si>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</si>
  <si>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15.</t>
  </si>
  <si>
    <t>16.</t>
  </si>
  <si>
    <t>17.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</si>
  <si>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</si>
  <si>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</si>
  <si>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</si>
  <si>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</si>
  <si>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</si>
  <si>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</si>
  <si>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</si>
  <si>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</si>
  <si>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</si>
  <si>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</si>
  <si>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</si>
  <si>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</si>
  <si>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</si>
  <si>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</si>
  <si>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</si>
  <si>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</si>
  <si>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</si>
  <si>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</si>
  <si>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</si>
  <si>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</si>
  <si>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</si>
  <si>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</si>
  <si>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</si>
  <si>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</si>
  <si>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IV</t>
  </si>
  <si>
    <t>Działalność usługowa</t>
  </si>
  <si>
    <t>Skł.na ubezp.zdrow.dla os.nie obj.obow.ubezp.</t>
  </si>
  <si>
    <t>Wypłaty z tyt. poręczeń i gwarancji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</si>
  <si>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</si>
  <si>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</si>
  <si>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</si>
  <si>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</si>
  <si>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</si>
  <si>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</si>
  <si>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</si>
  <si>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</si>
  <si>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</si>
  <si>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</si>
  <si>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</si>
  <si>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</si>
  <si>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</si>
  <si>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VI.1.</t>
  </si>
  <si>
    <t>VI.2.</t>
  </si>
  <si>
    <t>VII.1.</t>
  </si>
  <si>
    <t>VII.2.</t>
  </si>
  <si>
    <t>środki pochodzące z innych źródeł</t>
  </si>
  <si>
    <t>- przelewy na fundusz centralny</t>
  </si>
  <si>
    <t>- przelewy na fundusz wojewódzki</t>
  </si>
  <si>
    <t>01008</t>
  </si>
  <si>
    <t>2350</t>
  </si>
  <si>
    <t>Melioracje wodne</t>
  </si>
  <si>
    <t>§ 903</t>
  </si>
  <si>
    <t>POROZUMIENIA</t>
  </si>
  <si>
    <t>RAZEM UMOWY I POROZUMIENIA</t>
  </si>
  <si>
    <t>f)</t>
  </si>
  <si>
    <t>Dochody własne ogółem,                            w tym: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</si>
  <si>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</si>
  <si>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</si>
  <si>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</si>
  <si>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</si>
  <si>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</si>
  <si>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</si>
  <si>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</si>
  <si>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</si>
  <si>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</si>
  <si>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</si>
  <si>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</si>
  <si>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</si>
  <si>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</si>
  <si>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</si>
  <si>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</si>
  <si>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</si>
  <si>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</si>
  <si>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</si>
  <si>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</si>
  <si>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</si>
  <si>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</si>
  <si>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</si>
  <si>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6439</t>
  </si>
  <si>
    <t>Dom Dziecka w Olecku</t>
  </si>
  <si>
    <t>3250</t>
  </si>
  <si>
    <t>4610</t>
  </si>
  <si>
    <t>Gospodarka leśna</t>
  </si>
  <si>
    <t>02001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</si>
  <si>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</si>
  <si>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</si>
  <si>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</si>
  <si>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</si>
  <si>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</si>
  <si>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 xml:space="preserve">Plan przychodów i wydatków Powiatowego Funduszu Ochrony Środowiska i Gospodarki Wodnej </t>
  </si>
  <si>
    <t>Wydatki majątkowe, w tym</t>
  </si>
  <si>
    <t>Odsetki od kredytów i pożyczek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</si>
  <si>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</si>
  <si>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</si>
  <si>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</si>
  <si>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</si>
  <si>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</si>
  <si>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</si>
  <si>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</si>
  <si>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</si>
  <si>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</si>
  <si>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</si>
  <si>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</si>
  <si>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</si>
  <si>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</si>
  <si>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</si>
  <si>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</si>
  <si>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</si>
  <si>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</si>
  <si>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</si>
  <si>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</si>
  <si>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</si>
  <si>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</si>
  <si>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</si>
  <si>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</si>
  <si>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</si>
  <si>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</si>
  <si>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</si>
  <si>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</si>
  <si>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</si>
  <si>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Przewidywane wykonanie 2002</t>
  </si>
  <si>
    <t>Nagr.i wyd.nie zal.do wynagr</t>
  </si>
  <si>
    <t>Nazwa jednostki</t>
  </si>
  <si>
    <t>kwota dotacji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</si>
  <si>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</si>
  <si>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</si>
  <si>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</si>
  <si>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</si>
  <si>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</si>
  <si>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</si>
  <si>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</si>
  <si>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Wydatki osob.nie zal. do wynagrodzeń</t>
  </si>
  <si>
    <t>Plan przychodów i wydatków Powiatowego Funduszu Gospodarki Zasobem Geodezyjnym i Kartograficznym</t>
  </si>
  <si>
    <t>w zł.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</si>
  <si>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</si>
  <si>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</si>
  <si>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</si>
  <si>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</si>
  <si>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</si>
  <si>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</si>
  <si>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</si>
  <si>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</si>
  <si>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</si>
  <si>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</si>
  <si>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</si>
  <si>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</si>
  <si>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Nazwa zadania</t>
  </si>
  <si>
    <t>§ 6120- wydatki na zakupy inwestycyjne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</si>
  <si>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</si>
  <si>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</si>
  <si>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</si>
  <si>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Powiat. Inspektorat Wet. w  Olecku</t>
  </si>
  <si>
    <t>Kredyty zaciągane w bankach krajowych</t>
  </si>
  <si>
    <t>11.</t>
  </si>
  <si>
    <t>80123</t>
  </si>
  <si>
    <t>Licea profilowane</t>
  </si>
  <si>
    <t>Drogi publiczne powiatowe</t>
  </si>
  <si>
    <t>4420</t>
  </si>
  <si>
    <t>Podróże służbowe zagraniczne</t>
  </si>
  <si>
    <t xml:space="preserve">Wydatki  </t>
  </si>
  <si>
    <t>Opracowania geodez. i kartogr.</t>
  </si>
  <si>
    <t xml:space="preserve">Zakład Doskonalenia Zawodowego w Białymstoku </t>
  </si>
  <si>
    <t>Centrum Edukacji i Rozwoju Zawodowego w Olecku</t>
  </si>
  <si>
    <t>Przewodniczący Rady Powiatu</t>
  </si>
  <si>
    <t>3240</t>
  </si>
  <si>
    <t>Dział, rozdz.</t>
  </si>
  <si>
    <t>§</t>
  </si>
  <si>
    <t>010</t>
  </si>
  <si>
    <t>część równoważąca subwencji ogólnej dla powiatów</t>
  </si>
  <si>
    <t>ROLNICTWO I ŁOWIECTWO</t>
  </si>
  <si>
    <t>3020</t>
  </si>
  <si>
    <t>Dotacje dla gmin</t>
  </si>
  <si>
    <t xml:space="preserve">Załącznik nr 7 do Uchwały Rady Powiatu w Olecku Nr......./........../... z dn.............. </t>
  </si>
  <si>
    <t>Przewodniczący Rady Powitu</t>
  </si>
  <si>
    <t>PLAN DOCHODÓW BUDŻETU POWIATU NA ROK 2008</t>
  </si>
  <si>
    <t>Struktura %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</si>
  <si>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</si>
  <si>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</si>
  <si>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</si>
  <si>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</si>
  <si>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</si>
  <si>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</si>
  <si>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>Gospodarka komunalna i ochrona środowiska</t>
  </si>
  <si>
    <t>Fundusz Ochrony Środowiska i Gospodarki Wodnej</t>
  </si>
  <si>
    <t xml:space="preserve">                                     </t>
  </si>
  <si>
    <t xml:space="preserve"> Przewodniczący Rady Powiatu:</t>
  </si>
  <si>
    <t>Marian Świerszcz</t>
  </si>
  <si>
    <t>Środki otrzymane od pozostałych jednostek sektora finansów publicznych</t>
  </si>
  <si>
    <t>PLAN WYDATKÓW BUDŻETU POWIATU NA ROK 2008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</si>
  <si>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</si>
  <si>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</si>
  <si>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</si>
  <si>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</si>
  <si>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</si>
  <si>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rok budżetowy 2008 (8+9+10+11)</t>
  </si>
  <si>
    <t>"Przebudowa drogi powiatowej nr 1857 N "Orłowo-Wronki-Połom-Straduny" w zakresie dokumentacji</t>
  </si>
  <si>
    <t>Budowa 2 zatok autobusowych w m. Lenarty</t>
  </si>
  <si>
    <t>Komenda Powiatowa Państwowej Straży Pożarnej w Olecku</t>
  </si>
  <si>
    <t>Zakup sprzętu dla grupy wodno-nurkowej</t>
  </si>
  <si>
    <t xml:space="preserve">                                 Limity wydatków na wieloletnie programy inwestycyjne w latach 2007 - 2010                                                                                         </t>
  </si>
  <si>
    <t>"Przebudowa drogi powiatowej nr 1826N Dudki - Zajdy - Kukowo - Nowy Młyn na odcinku Dudki - Zajdy" 2,5 km</t>
  </si>
  <si>
    <t>"Przebudowa drogi powiatowej nr 1940 N Kukowo - Zatyki - Kijewo" 6,7km</t>
  </si>
  <si>
    <t>Termomodernizacja budynków powiatu</t>
  </si>
  <si>
    <t>Przebudowa i modernizacja Szpitala Powiatowego w Olecku (lata: 2005 - 2008)</t>
  </si>
  <si>
    <t>Budowa chodnika w miejscowości Nory - 0,450 km</t>
  </si>
  <si>
    <t xml:space="preserve">                                 Zadania inwestycyjne w 2008 r.                                                                                              </t>
  </si>
  <si>
    <t>Zespół Szkół Licealnych    i Zawodowych w Olecku</t>
  </si>
  <si>
    <t>Powiatowy Zarząd Dróg       w Olecku</t>
  </si>
  <si>
    <t>Powiatowe Centrum Pomocy Rodzinie             w Olecku</t>
  </si>
  <si>
    <t>Plan dochodów i wydatków dochodów własnych jednostek budżetowych na  2008 rok</t>
  </si>
  <si>
    <t>Stan środków pieniężnych                na koniec roku</t>
  </si>
  <si>
    <t>Stan środków pieniężnych            na początku roku</t>
  </si>
  <si>
    <t xml:space="preserve">                                   Pozostałe wydatki majątkowe na 2008 rok</t>
  </si>
  <si>
    <t>Plan na 2008 rok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</si>
  <si>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</si>
  <si>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</si>
  <si>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</si>
  <si>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4015</t>
  </si>
  <si>
    <t>4016</t>
  </si>
  <si>
    <t>4115</t>
  </si>
  <si>
    <t>4116</t>
  </si>
  <si>
    <t>4125</t>
  </si>
  <si>
    <t>4126</t>
  </si>
  <si>
    <t>4175</t>
  </si>
  <si>
    <t>4176</t>
  </si>
  <si>
    <t>4215</t>
  </si>
  <si>
    <t>4216</t>
  </si>
  <si>
    <t>4225</t>
  </si>
  <si>
    <t>4226</t>
  </si>
  <si>
    <t>4245</t>
  </si>
  <si>
    <t>4246</t>
  </si>
  <si>
    <t>4305</t>
  </si>
  <si>
    <t>4306</t>
  </si>
  <si>
    <t>4425</t>
  </si>
  <si>
    <t>4426</t>
  </si>
  <si>
    <t>4435</t>
  </si>
  <si>
    <t>4436</t>
  </si>
  <si>
    <t>4755</t>
  </si>
  <si>
    <t>4756</t>
  </si>
  <si>
    <t>B.Środki i dotacje otrzymane od innych jst oraz innych jednostek zalicznych do sektora finansów publicznych</t>
  </si>
  <si>
    <t>6620</t>
  </si>
  <si>
    <t xml:space="preserve">Dotacje celowe przekazane dla powiatu na zakupy inwestycyjne realizowane na podstawie porozumień </t>
  </si>
  <si>
    <t>75405</t>
  </si>
  <si>
    <t>Komendy Powiatowe Policji</t>
  </si>
  <si>
    <t>6170</t>
  </si>
  <si>
    <t xml:space="preserve">Wpłaty jednostek na fundusz celowy na finansowanie zadań inwestycyjnych </t>
  </si>
  <si>
    <t>Plan 2008</t>
  </si>
  <si>
    <t>1a.</t>
  </si>
  <si>
    <t>Spłata kredytu z obligacji</t>
  </si>
  <si>
    <t>Plan na 2008</t>
  </si>
  <si>
    <t>Przewidywane wykonanie w 2007 r.</t>
  </si>
  <si>
    <t>- na zadania zlecone (§ 2110,  i §6410)</t>
  </si>
  <si>
    <t>2008 rok</t>
  </si>
  <si>
    <t>2010 r.</t>
  </si>
  <si>
    <t>2110, 6410</t>
  </si>
  <si>
    <t>Zakup materiałów i wyposażźenia</t>
  </si>
  <si>
    <t xml:space="preserve">: </t>
  </si>
  <si>
    <t xml:space="preserve">       Marian Świerszcz</t>
  </si>
  <si>
    <t>Dochody i wydatki związane z realizacją zadań z zakresu administracji rządowej i innych zadań zleconych odrębnymi ustawami w 2008r.</t>
  </si>
  <si>
    <t>Dochody i wydatki związane z realizacją zadań  realizowanych na podstwaie umów (porozumień) z jednostkami samorządu terytorialnego w 2008 roku</t>
  </si>
  <si>
    <t>Dotacje podmiotowe w 2008 r.</t>
  </si>
  <si>
    <t>Plan na 2008 r</t>
  </si>
  <si>
    <t>Prognoza kwoty długu powiatu na rok 2008 i lata następne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</si>
  <si>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</si>
  <si>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</si>
  <si>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Umasowienie sportu wsród dzieci, młodzieży                        i dorosłych, promocja powiatu na imprezach ogólnopolskich oraz organizacja imprez ponadlokalnych na terenie powiatu oleckiego</t>
  </si>
  <si>
    <t>§ 4300 - zakup usług pozostałych</t>
  </si>
  <si>
    <t xml:space="preserve"> § 4210 - zakup materiałów i wyposażenia</t>
  </si>
  <si>
    <t>§ 2450 - dotacje przekazane z funduszy celowych na realizację zadań bieżących dla jednostek niezalicznych do sektora finansów publicznych</t>
  </si>
  <si>
    <t>§ 2710 - wydatki na pomoc finansową udzielaną na podstawie porozumień z jst na dofinansow. zadań bieżących</t>
  </si>
  <si>
    <t>§ 2440 - dotacje przekazane z funduszy celowych na realizację zadań bieżących dla jednostek sektora finansów publicznych</t>
  </si>
  <si>
    <t>§ 4700 - szkolenia osób nie będących członkami służby cywilnej</t>
  </si>
  <si>
    <t xml:space="preserve"> A. Dotacje i środki z budżetu państwa ( np.. Od wojewody, MEN, UKFiS, ...)</t>
  </si>
  <si>
    <t xml:space="preserve"> C. Inne źródła</t>
  </si>
  <si>
    <t>środki na dofinansowanie własnych zadań bieżących powiatów pozyskane z innych żródeł</t>
  </si>
  <si>
    <t>6610</t>
  </si>
  <si>
    <t>Zakłady opiekuńczo-lecznicze i pielęgnacyjno-opiekuńcze</t>
  </si>
  <si>
    <t>85117</t>
  </si>
  <si>
    <t>6220</t>
  </si>
  <si>
    <t>Dotacje celowe z budżetu na dofinansowanie kosztów realizacji inwestycji innych jednostek sektora finansów publicznych</t>
  </si>
  <si>
    <t>Promocja jednostek samorządu tereytorialnego</t>
  </si>
  <si>
    <t xml:space="preserve">                                                                                       </t>
  </si>
  <si>
    <t>Przewodniczacy Rady Powiatu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</si>
  <si>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</si>
  <si>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</si>
  <si>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</si>
  <si>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</si>
  <si>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Norweski Mechanizm Finansowy</t>
  </si>
  <si>
    <t>750, 75075</t>
  </si>
  <si>
    <t xml:space="preserve">      Marian Świerszcz</t>
  </si>
  <si>
    <t>Rodzaj zadłużenia</t>
  </si>
  <si>
    <t>Przewidywane wykonanie na koniec 2007 r.</t>
  </si>
  <si>
    <t xml:space="preserve">         Marian Świerszcz</t>
  </si>
  <si>
    <t>Wynagrodzenia osobowe</t>
  </si>
  <si>
    <t>Składki na Fundusz Pracy</t>
  </si>
  <si>
    <t>Zakup pomocy dydaktycznych</t>
  </si>
  <si>
    <t>Pozostałe opłaty i składki</t>
  </si>
  <si>
    <t>Zakup akcesoriów komp.</t>
  </si>
  <si>
    <t>Środki pozyskane ze źródeł zagranicznych</t>
  </si>
  <si>
    <t>2. Dotacje ze źródeł zagranicznych</t>
  </si>
  <si>
    <t>3. Dochody własne</t>
  </si>
  <si>
    <t>Pozostaładziałalność</t>
  </si>
  <si>
    <t>Załącznik Nr 5 do Uchwały Rady Powiatu w Olecku Nr XIII/....../07 z dnia  27 grudnia 2007 roku</t>
  </si>
  <si>
    <t xml:space="preserve">Struktura % </t>
  </si>
  <si>
    <t>KULTURA I OCHRONA DZIEDZICTWA NARODOWEGO</t>
  </si>
  <si>
    <t>4160</t>
  </si>
  <si>
    <t>Pokrycie przejętych zobowiązań po likwidowanym SPZOZ</t>
  </si>
  <si>
    <t>Załącznik nr 14 do Uchwały Rady Powiatu w Olecku nr XIII/…./07  z dnia 27 grudnia 2007r.</t>
  </si>
  <si>
    <t>Załącznik Nr 14a do Uchwały Rady Powiatu w Olecku  nr XIII/……/07 z dnia 27 grudnia 2007 r.</t>
  </si>
  <si>
    <t>85226</t>
  </si>
  <si>
    <t>Ośrodki adopcyjno-opiekuńcze</t>
  </si>
  <si>
    <t>Ośrodki admopcyjno-opiekuńcze</t>
  </si>
  <si>
    <t>Wykonanie lądowiska dla helikoptera przy Szpitalu Powiatowym w Olecku</t>
  </si>
  <si>
    <t>Wykonanie dróg dojazdowych przy Szpitalu Powiatowym w Olecku</t>
  </si>
  <si>
    <t>"Przebudowa odcinka drogi powiatowej nr 1899 N Olecko-Krupin-Szczecinki"około 4 km - I etap</t>
  </si>
  <si>
    <t>Dochody i wydatki związane z realizacją zadań własnych powiatu w 2008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</si>
</sst>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41" fontId="12" fillId="0" borderId="4" xfId="0" applyNumberFormat="1" applyFont="1" applyBorder="1" applyAlignment="1">
      <alignment horizontal="center"/>
    </xf>
    <xf numFmtId="41" fontId="1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10" fillId="3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0" fontId="12" fillId="0" borderId="1" xfId="0" applyFont="1" applyBorder="1" applyAlignment="1">
      <alignment/>
    </xf>
    <xf numFmtId="0" fontId="10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7" fillId="6" borderId="1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5" borderId="1" xfId="0" applyFont="1" applyFill="1" applyBorder="1" applyAlignment="1">
      <alignment/>
    </xf>
    <xf numFmtId="0" fontId="12" fillId="0" borderId="1" xfId="0" applyFont="1" applyBorder="1" applyAlignment="1">
      <alignment horizontal="right"/>
    </xf>
    <xf numFmtId="41" fontId="12" fillId="0" borderId="4" xfId="0" applyNumberFormat="1" applyFont="1" applyBorder="1" applyAlignment="1">
      <alignment horizontal="left"/>
    </xf>
    <xf numFmtId="41" fontId="12" fillId="0" borderId="4" xfId="0" applyNumberFormat="1" applyFont="1" applyBorder="1" applyAlignment="1">
      <alignment horizontal="center" vertical="center"/>
    </xf>
    <xf numFmtId="41" fontId="12" fillId="0" borderId="1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41" fontId="10" fillId="5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41" fontId="10" fillId="6" borderId="1" xfId="0" applyNumberFormat="1" applyFont="1" applyFill="1" applyBorder="1" applyAlignment="1">
      <alignment horizontal="center"/>
    </xf>
    <xf numFmtId="41" fontId="12" fillId="6" borderId="1" xfId="0" applyNumberFormat="1" applyFont="1" applyFill="1" applyBorder="1" applyAlignment="1">
      <alignment horizontal="center" vertical="center"/>
    </xf>
    <xf numFmtId="41" fontId="12" fillId="5" borderId="1" xfId="0" applyNumberFormat="1" applyFont="1" applyFill="1" applyBorder="1" applyAlignment="1">
      <alignment horizontal="center" vertical="center"/>
    </xf>
    <xf numFmtId="41" fontId="12" fillId="5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2" fillId="0" borderId="1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2" borderId="11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0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center" wrapText="1"/>
    </xf>
    <xf numFmtId="165" fontId="4" fillId="3" borderId="30" xfId="0" applyNumberFormat="1" applyFont="1" applyFill="1" applyBorder="1" applyAlignment="1">
      <alignment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1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32" xfId="0" applyFont="1" applyFill="1" applyBorder="1" applyAlignment="1">
      <alignment horizont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left" wrapText="1"/>
    </xf>
    <xf numFmtId="49" fontId="10" fillId="2" borderId="11" xfId="0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49" fontId="10" fillId="3" borderId="9" xfId="0" applyNumberFormat="1" applyFont="1" applyFill="1" applyBorder="1" applyAlignment="1">
      <alignment/>
    </xf>
    <xf numFmtId="49" fontId="12" fillId="3" borderId="5" xfId="0" applyNumberFormat="1" applyFont="1" applyFill="1" applyBorder="1" applyAlignment="1">
      <alignment horizontal="left"/>
    </xf>
    <xf numFmtId="49" fontId="10" fillId="5" borderId="1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9" fontId="10" fillId="3" borderId="11" xfId="0" applyNumberFormat="1" applyFont="1" applyFill="1" applyBorder="1" applyAlignment="1">
      <alignment/>
    </xf>
    <xf numFmtId="49" fontId="12" fillId="3" borderId="1" xfId="0" applyNumberFormat="1" applyFont="1" applyFill="1" applyBorder="1" applyAlignment="1">
      <alignment horizontal="left"/>
    </xf>
    <xf numFmtId="49" fontId="10" fillId="5" borderId="11" xfId="0" applyNumberFormat="1" applyFont="1" applyFill="1" applyBorder="1" applyAlignment="1">
      <alignment/>
    </xf>
    <xf numFmtId="49" fontId="12" fillId="5" borderId="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2" borderId="1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left" wrapText="1"/>
    </xf>
    <xf numFmtId="49" fontId="10" fillId="3" borderId="4" xfId="0" applyNumberFormat="1" applyFont="1" applyFill="1" applyBorder="1" applyAlignment="1">
      <alignment horizontal="left"/>
    </xf>
    <xf numFmtId="49" fontId="10" fillId="5" borderId="35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 horizontal="left"/>
    </xf>
    <xf numFmtId="49" fontId="12" fillId="0" borderId="12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left"/>
    </xf>
    <xf numFmtId="49" fontId="12" fillId="2" borderId="11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3" borderId="1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0" fillId="3" borderId="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49" fontId="12" fillId="7" borderId="3" xfId="0" applyNumberFormat="1" applyFont="1" applyFill="1" applyBorder="1" applyAlignment="1">
      <alignment horizontal="center"/>
    </xf>
    <xf numFmtId="49" fontId="12" fillId="7" borderId="1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/>
    </xf>
    <xf numFmtId="0" fontId="0" fillId="4" borderId="29" xfId="0" applyFill="1" applyBorder="1" applyAlignment="1">
      <alignment/>
    </xf>
    <xf numFmtId="0" fontId="4" fillId="4" borderId="20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14" fillId="4" borderId="16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165" fontId="12" fillId="0" borderId="26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10" fillId="2" borderId="38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8" borderId="11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4" fillId="9" borderId="15" xfId="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>
      <alignment horizontal="right"/>
    </xf>
    <xf numFmtId="0" fontId="9" fillId="2" borderId="11" xfId="0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4" fillId="8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10" fontId="4" fillId="3" borderId="26" xfId="0" applyNumberFormat="1" applyFont="1" applyFill="1" applyBorder="1" applyAlignment="1">
      <alignment/>
    </xf>
    <xf numFmtId="10" fontId="7" fillId="4" borderId="26" xfId="0" applyNumberFormat="1" applyFont="1" applyFill="1" applyBorder="1" applyAlignment="1">
      <alignment/>
    </xf>
    <xf numFmtId="10" fontId="0" fillId="2" borderId="26" xfId="0" applyNumberFormat="1" applyFont="1" applyFill="1" applyBorder="1" applyAlignment="1">
      <alignment/>
    </xf>
    <xf numFmtId="10" fontId="0" fillId="4" borderId="26" xfId="0" applyNumberFormat="1" applyFont="1" applyFill="1" applyBorder="1" applyAlignment="1">
      <alignment/>
    </xf>
    <xf numFmtId="10" fontId="4" fillId="4" borderId="26" xfId="0" applyNumberFormat="1" applyFont="1" applyFill="1" applyBorder="1" applyAlignment="1">
      <alignment/>
    </xf>
    <xf numFmtId="10" fontId="9" fillId="2" borderId="26" xfId="0" applyNumberFormat="1" applyFont="1" applyFill="1" applyBorder="1" applyAlignment="1">
      <alignment/>
    </xf>
    <xf numFmtId="10" fontId="4" fillId="8" borderId="26" xfId="0" applyNumberFormat="1" applyFont="1" applyFill="1" applyBorder="1" applyAlignment="1">
      <alignment/>
    </xf>
    <xf numFmtId="10" fontId="9" fillId="2" borderId="26" xfId="0" applyNumberFormat="1" applyFont="1" applyFill="1" applyBorder="1" applyAlignment="1">
      <alignment/>
    </xf>
    <xf numFmtId="10" fontId="0" fillId="4" borderId="39" xfId="0" applyNumberFormat="1" applyFont="1" applyFill="1" applyBorder="1" applyAlignment="1">
      <alignment/>
    </xf>
    <xf numFmtId="0" fontId="7" fillId="9" borderId="16" xfId="0" applyFont="1" applyFill="1" applyBorder="1" applyAlignment="1" applyProtection="1">
      <alignment horizontal="center" vertical="center"/>
      <protection/>
    </xf>
    <xf numFmtId="0" fontId="7" fillId="9" borderId="16" xfId="0" applyFont="1" applyFill="1" applyBorder="1" applyAlignment="1" applyProtection="1">
      <alignment horizontal="left" vertical="center"/>
      <protection/>
    </xf>
    <xf numFmtId="0" fontId="7" fillId="9" borderId="16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/>
    </xf>
    <xf numFmtId="10" fontId="4" fillId="3" borderId="38" xfId="0" applyNumberFormat="1" applyFont="1" applyFill="1" applyBorder="1" applyAlignment="1">
      <alignment/>
    </xf>
    <xf numFmtId="0" fontId="12" fillId="0" borderId="6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3" fontId="10" fillId="3" borderId="5" xfId="0" applyNumberFormat="1" applyFont="1" applyFill="1" applyBorder="1" applyAlignment="1">
      <alignment/>
    </xf>
    <xf numFmtId="3" fontId="12" fillId="3" borderId="5" xfId="0" applyNumberFormat="1" applyFont="1" applyFill="1" applyBorder="1" applyAlignment="1">
      <alignment/>
    </xf>
    <xf numFmtId="3" fontId="10" fillId="3" borderId="38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0" fillId="5" borderId="26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2" borderId="38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/>
    </xf>
    <xf numFmtId="3" fontId="10" fillId="3" borderId="26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/>
    </xf>
    <xf numFmtId="3" fontId="12" fillId="2" borderId="0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3" fontId="12" fillId="2" borderId="4" xfId="0" applyNumberFormat="1" applyFont="1" applyFill="1" applyBorder="1" applyAlignment="1">
      <alignment horizontal="right"/>
    </xf>
    <xf numFmtId="3" fontId="12" fillId="2" borderId="26" xfId="0" applyNumberFormat="1" applyFont="1" applyFill="1" applyBorder="1" applyAlignment="1">
      <alignment/>
    </xf>
    <xf numFmtId="3" fontId="12" fillId="3" borderId="38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7" borderId="16" xfId="0" applyNumberFormat="1" applyFont="1" applyFill="1" applyBorder="1" applyAlignment="1">
      <alignment/>
    </xf>
    <xf numFmtId="49" fontId="10" fillId="2" borderId="35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38" xfId="0" applyNumberFormat="1" applyFont="1" applyFill="1" applyBorder="1" applyAlignment="1">
      <alignment/>
    </xf>
    <xf numFmtId="10" fontId="10" fillId="3" borderId="5" xfId="0" applyNumberFormat="1" applyFont="1" applyFill="1" applyBorder="1" applyAlignment="1">
      <alignment/>
    </xf>
    <xf numFmtId="10" fontId="10" fillId="5" borderId="5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 horizontal="left"/>
    </xf>
    <xf numFmtId="10" fontId="12" fillId="2" borderId="5" xfId="0" applyNumberFormat="1" applyFont="1" applyFill="1" applyBorder="1" applyAlignment="1">
      <alignment/>
    </xf>
    <xf numFmtId="0" fontId="15" fillId="0" borderId="1" xfId="0" applyFont="1" applyBorder="1" applyAlignment="1">
      <alignment wrapText="1"/>
    </xf>
    <xf numFmtId="3" fontId="12" fillId="2" borderId="1" xfId="0" applyNumberFormat="1" applyFont="1" applyFill="1" applyBorder="1" applyAlignment="1">
      <alignment horizontal="right"/>
    </xf>
    <xf numFmtId="0" fontId="12" fillId="0" borderId="2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0" fontId="7" fillId="4" borderId="26" xfId="0" applyNumberFormat="1" applyFont="1" applyFill="1" applyBorder="1" applyAlignment="1">
      <alignment/>
    </xf>
    <xf numFmtId="49" fontId="12" fillId="2" borderId="11" xfId="0" applyNumberFormat="1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3" fontId="0" fillId="4" borderId="25" xfId="0" applyNumberFormat="1" applyFill="1" applyBorder="1" applyAlignment="1">
      <alignment/>
    </xf>
    <xf numFmtId="0" fontId="12" fillId="0" borderId="0" xfId="0" applyFont="1" applyAlignment="1">
      <alignment wrapText="1"/>
    </xf>
    <xf numFmtId="3" fontId="0" fillId="0" borderId="4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4" fillId="4" borderId="2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/>
    </xf>
    <xf numFmtId="0" fontId="9" fillId="0" borderId="16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26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49" fontId="12" fillId="0" borderId="5" xfId="0" applyNumberFormat="1" applyFont="1" applyBorder="1" applyAlignment="1">
      <alignment horizontal="left"/>
    </xf>
    <xf numFmtId="3" fontId="12" fillId="2" borderId="21" xfId="0" applyNumberFormat="1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27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left"/>
    </xf>
    <xf numFmtId="3" fontId="12" fillId="0" borderId="1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3" fontId="12" fillId="2" borderId="38" xfId="0" applyNumberFormat="1" applyFont="1" applyFill="1" applyBorder="1" applyAlignment="1">
      <alignment horizontal="right"/>
    </xf>
    <xf numFmtId="3" fontId="0" fillId="0" borderId="26" xfId="0" applyNumberFormat="1" applyBorder="1" applyAlignment="1">
      <alignment horizontal="center" vertical="center"/>
    </xf>
    <xf numFmtId="3" fontId="4" fillId="5" borderId="39" xfId="0" applyNumberFormat="1" applyFont="1" applyFill="1" applyBorder="1" applyAlignment="1">
      <alignment horizontal="center"/>
    </xf>
    <xf numFmtId="49" fontId="10" fillId="5" borderId="11" xfId="0" applyNumberFormat="1" applyFont="1" applyFill="1" applyBorder="1" applyAlignment="1">
      <alignment horizontal="left"/>
    </xf>
    <xf numFmtId="3" fontId="12" fillId="2" borderId="26" xfId="0" applyNumberFormat="1" applyFont="1" applyFill="1" applyBorder="1" applyAlignment="1">
      <alignment/>
    </xf>
    <xf numFmtId="3" fontId="12" fillId="0" borderId="1" xfId="0" applyNumberFormat="1" applyFont="1" applyBorder="1" applyAlignment="1">
      <alignment wrapText="1"/>
    </xf>
    <xf numFmtId="3" fontId="10" fillId="3" borderId="1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3" fontId="10" fillId="6" borderId="26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left"/>
    </xf>
    <xf numFmtId="3" fontId="10" fillId="3" borderId="26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10" fillId="2" borderId="26" xfId="0" applyNumberFormat="1" applyFont="1" applyFill="1" applyBorder="1" applyAlignment="1">
      <alignment horizontal="right"/>
    </xf>
    <xf numFmtId="3" fontId="12" fillId="0" borderId="26" xfId="0" applyNumberFormat="1" applyFont="1" applyBorder="1" applyAlignment="1">
      <alignment horizontal="right" wrapText="1"/>
    </xf>
    <xf numFmtId="3" fontId="10" fillId="6" borderId="2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6" borderId="1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49" fontId="10" fillId="6" borderId="1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wrapText="1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3" fontId="12" fillId="0" borderId="4" xfId="0" applyNumberFormat="1" applyFont="1" applyBorder="1" applyAlignment="1">
      <alignment/>
    </xf>
    <xf numFmtId="3" fontId="10" fillId="7" borderId="7" xfId="0" applyNumberFormat="1" applyFont="1" applyFill="1" applyBorder="1" applyAlignment="1">
      <alignment/>
    </xf>
    <xf numFmtId="3" fontId="10" fillId="7" borderId="30" xfId="0" applyNumberFormat="1" applyFont="1" applyFill="1" applyBorder="1" applyAlignment="1">
      <alignment/>
    </xf>
    <xf numFmtId="0" fontId="12" fillId="0" borderId="26" xfId="0" applyFont="1" applyBorder="1" applyAlignment="1">
      <alignment horizontal="center" wrapText="1"/>
    </xf>
    <xf numFmtId="0" fontId="10" fillId="6" borderId="11" xfId="0" applyFont="1" applyFill="1" applyBorder="1" applyAlignment="1">
      <alignment horizontal="right"/>
    </xf>
    <xf numFmtId="3" fontId="10" fillId="6" borderId="26" xfId="0" applyNumberFormat="1" applyFont="1" applyFill="1" applyBorder="1" applyAlignment="1">
      <alignment/>
    </xf>
    <xf numFmtId="0" fontId="10" fillId="0" borderId="11" xfId="0" applyFont="1" applyBorder="1" applyAlignment="1">
      <alignment horizontal="right"/>
    </xf>
    <xf numFmtId="3" fontId="12" fillId="0" borderId="26" xfId="0" applyNumberFormat="1" applyFont="1" applyBorder="1" applyAlignment="1">
      <alignment/>
    </xf>
    <xf numFmtId="0" fontId="10" fillId="0" borderId="12" xfId="0" applyFont="1" applyBorder="1" applyAlignment="1">
      <alignment horizontal="right"/>
    </xf>
    <xf numFmtId="3" fontId="12" fillId="0" borderId="42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3" fontId="0" fillId="0" borderId="3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0" fontId="9" fillId="0" borderId="43" xfId="0" applyFont="1" applyBorder="1" applyAlignment="1">
      <alignment wrapText="1"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26" xfId="0" applyNumberFormat="1" applyFont="1" applyBorder="1" applyAlignment="1">
      <alignment/>
    </xf>
    <xf numFmtId="3" fontId="0" fillId="0" borderId="26" xfId="0" applyNumberFormat="1" applyBorder="1" applyAlignment="1">
      <alignment horizontal="right"/>
    </xf>
    <xf numFmtId="49" fontId="9" fillId="0" borderId="16" xfId="0" applyNumberFormat="1" applyFont="1" applyBorder="1" applyAlignment="1">
      <alignment/>
    </xf>
    <xf numFmtId="3" fontId="0" fillId="0" borderId="39" xfId="0" applyNumberFormat="1" applyBorder="1" applyAlignment="1">
      <alignment horizontal="right"/>
    </xf>
    <xf numFmtId="0" fontId="4" fillId="6" borderId="30" xfId="0" applyFont="1" applyFill="1" applyBorder="1" applyAlignment="1">
      <alignment horizontal="center" wrapText="1"/>
    </xf>
    <xf numFmtId="49" fontId="9" fillId="0" borderId="5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4" fillId="4" borderId="30" xfId="0" applyNumberFormat="1" applyFont="1" applyFill="1" applyBorder="1" applyAlignment="1">
      <alignment/>
    </xf>
    <xf numFmtId="49" fontId="9" fillId="0" borderId="4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9" fillId="0" borderId="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3" fontId="0" fillId="0" borderId="42" xfId="0" applyNumberFormat="1" applyFont="1" applyBorder="1" applyAlignment="1">
      <alignment/>
    </xf>
    <xf numFmtId="0" fontId="4" fillId="3" borderId="9" xfId="0" applyFont="1" applyFill="1" applyBorder="1" applyAlignment="1">
      <alignment horizontal="center"/>
    </xf>
    <xf numFmtId="3" fontId="4" fillId="3" borderId="38" xfId="0" applyNumberFormat="1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3" fontId="4" fillId="3" borderId="26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4" borderId="7" xfId="0" applyNumberFormat="1" applyFont="1" applyFill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49" fontId="9" fillId="0" borderId="44" xfId="0" applyNumberFormat="1" applyFont="1" applyBorder="1" applyAlignment="1">
      <alignment wrapText="1"/>
    </xf>
    <xf numFmtId="0" fontId="4" fillId="3" borderId="17" xfId="0" applyFont="1" applyFill="1" applyBorder="1" applyAlignment="1">
      <alignment horizontal="center"/>
    </xf>
    <xf numFmtId="0" fontId="4" fillId="3" borderId="45" xfId="0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49" fontId="4" fillId="3" borderId="44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2" xfId="0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0" fontId="10" fillId="5" borderId="1" xfId="0" applyFont="1" applyFill="1" applyBorder="1" applyAlignment="1">
      <alignment horizontal="left" wrapText="1"/>
    </xf>
    <xf numFmtId="10" fontId="4" fillId="3" borderId="26" xfId="0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center"/>
    </xf>
    <xf numFmtId="3" fontId="4" fillId="3" borderId="30" xfId="0" applyNumberFormat="1" applyFont="1" applyFill="1" applyBorder="1" applyAlignment="1">
      <alignment horizontal="center"/>
    </xf>
    <xf numFmtId="3" fontId="0" fillId="4" borderId="26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3" borderId="7" xfId="0" applyNumberFormat="1" applyFont="1" applyFill="1" applyBorder="1" applyAlignment="1">
      <alignment/>
    </xf>
    <xf numFmtId="3" fontId="4" fillId="3" borderId="30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 horizontal="center"/>
    </xf>
    <xf numFmtId="3" fontId="0" fillId="4" borderId="42" xfId="0" applyNumberFormat="1" applyFill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1" xfId="0" applyNumberFormat="1" applyFont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3" fontId="12" fillId="0" borderId="2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4" fillId="5" borderId="36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15" fillId="0" borderId="48" xfId="0" applyFont="1" applyBorder="1" applyAlignment="1">
      <alignment vertical="center" wrapText="1"/>
    </xf>
    <xf numFmtId="0" fontId="15" fillId="0" borderId="35" xfId="0" applyFont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left" vertical="center" indent="1"/>
    </xf>
    <xf numFmtId="0" fontId="15" fillId="0" borderId="35" xfId="0" applyFont="1" applyBorder="1" applyAlignment="1">
      <alignment horizontal="left" vertical="center" wrapText="1" indent="1"/>
    </xf>
    <xf numFmtId="0" fontId="15" fillId="0" borderId="49" xfId="0" applyFont="1" applyBorder="1" applyAlignment="1">
      <alignment vertical="center"/>
    </xf>
    <xf numFmtId="0" fontId="15" fillId="0" borderId="20" xfId="0" applyFont="1" applyBorder="1" applyAlignment="1">
      <alignment vertical="center" wrapText="1"/>
    </xf>
    <xf numFmtId="10" fontId="12" fillId="0" borderId="16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10" fontId="10" fillId="0" borderId="26" xfId="0" applyNumberFormat="1" applyFont="1" applyBorder="1" applyAlignment="1">
      <alignment/>
    </xf>
    <xf numFmtId="3" fontId="12" fillId="0" borderId="24" xfId="0" applyNumberFormat="1" applyFont="1" applyFill="1" applyBorder="1" applyAlignment="1">
      <alignment/>
    </xf>
    <xf numFmtId="49" fontId="10" fillId="5" borderId="1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/>
    </xf>
    <xf numFmtId="3" fontId="12" fillId="2" borderId="26" xfId="0" applyNumberFormat="1" applyFont="1" applyFill="1" applyBorder="1" applyAlignment="1">
      <alignment horizontal="center"/>
    </xf>
    <xf numFmtId="10" fontId="10" fillId="0" borderId="16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10" fontId="9" fillId="4" borderId="26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/>
    </xf>
    <xf numFmtId="49" fontId="20" fillId="4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9" fontId="7" fillId="6" borderId="11" xfId="0" applyNumberFormat="1" applyFont="1" applyFill="1" applyBorder="1" applyAlignment="1">
      <alignment horizontal="center"/>
    </xf>
    <xf numFmtId="3" fontId="7" fillId="6" borderId="26" xfId="0" applyNumberFormat="1" applyFont="1" applyFill="1" applyBorder="1" applyAlignment="1">
      <alignment horizontal="center"/>
    </xf>
    <xf numFmtId="49" fontId="20" fillId="4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7" fillId="6" borderId="11" xfId="0" applyNumberFormat="1" applyFont="1" applyFill="1" applyBorder="1" applyAlignment="1">
      <alignment/>
    </xf>
    <xf numFmtId="49" fontId="7" fillId="9" borderId="3" xfId="0" applyNumberFormat="1" applyFont="1" applyFill="1" applyBorder="1" applyAlignment="1">
      <alignment/>
    </xf>
    <xf numFmtId="49" fontId="7" fillId="9" borderId="16" xfId="0" applyNumberFormat="1" applyFont="1" applyFill="1" applyBorder="1" applyAlignment="1">
      <alignment/>
    </xf>
    <xf numFmtId="49" fontId="7" fillId="9" borderId="16" xfId="0" applyNumberFormat="1" applyFont="1" applyFill="1" applyBorder="1" applyAlignment="1">
      <alignment horizontal="center"/>
    </xf>
    <xf numFmtId="49" fontId="7" fillId="9" borderId="16" xfId="0" applyNumberFormat="1" applyFont="1" applyFill="1" applyBorder="1" applyAlignment="1">
      <alignment wrapText="1"/>
    </xf>
    <xf numFmtId="3" fontId="7" fillId="9" borderId="16" xfId="0" applyNumberFormat="1" applyFont="1" applyFill="1" applyBorder="1" applyAlignment="1">
      <alignment horizontal="center"/>
    </xf>
    <xf numFmtId="3" fontId="7" fillId="9" borderId="39" xfId="0" applyNumberFormat="1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wrapText="1"/>
    </xf>
    <xf numFmtId="49" fontId="21" fillId="4" borderId="1" xfId="0" applyNumberFormat="1" applyFont="1" applyFill="1" applyBorder="1" applyAlignment="1">
      <alignment horizontal="left" wrapText="1"/>
    </xf>
    <xf numFmtId="49" fontId="22" fillId="4" borderId="1" xfId="0" applyNumberFormat="1" applyFont="1" applyFill="1" applyBorder="1" applyAlignment="1">
      <alignment wrapText="1"/>
    </xf>
    <xf numFmtId="49" fontId="21" fillId="4" borderId="1" xfId="0" applyNumberFormat="1" applyFont="1" applyFill="1" applyBorder="1" applyAlignment="1">
      <alignment horizontal="center"/>
    </xf>
    <xf numFmtId="49" fontId="21" fillId="4" borderId="1" xfId="0" applyNumberFormat="1" applyFont="1" applyFill="1" applyBorder="1" applyAlignment="1">
      <alignment horizontal="left"/>
    </xf>
    <xf numFmtId="3" fontId="21" fillId="4" borderId="1" xfId="0" applyNumberFormat="1" applyFont="1" applyFill="1" applyBorder="1" applyAlignment="1">
      <alignment horizontal="center"/>
    </xf>
    <xf numFmtId="3" fontId="21" fillId="4" borderId="26" xfId="0" applyNumberFormat="1" applyFont="1" applyFill="1" applyBorder="1" applyAlignment="1">
      <alignment horizontal="center"/>
    </xf>
    <xf numFmtId="49" fontId="7" fillId="4" borderId="11" xfId="0" applyNumberFormat="1" applyFont="1" applyFill="1" applyBorder="1" applyAlignment="1">
      <alignment horizontal="center"/>
    </xf>
    <xf numFmtId="49" fontId="21" fillId="4" borderId="11" xfId="0" applyNumberFormat="1" applyFont="1" applyFill="1" applyBorder="1" applyAlignment="1">
      <alignment horizontal="center"/>
    </xf>
    <xf numFmtId="49" fontId="21" fillId="4" borderId="11" xfId="0" applyNumberFormat="1" applyFont="1" applyFill="1" applyBorder="1" applyAlignment="1">
      <alignment/>
    </xf>
    <xf numFmtId="49" fontId="21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/>
    </xf>
    <xf numFmtId="0" fontId="4" fillId="9" borderId="9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3" fontId="4" fillId="9" borderId="38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3" fontId="23" fillId="4" borderId="3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vertical="center" wrapText="1"/>
    </xf>
    <xf numFmtId="3" fontId="0" fillId="0" borderId="38" xfId="0" applyNumberFormat="1" applyFont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3" fontId="4" fillId="9" borderId="26" xfId="0" applyNumberFormat="1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left" wrapText="1"/>
    </xf>
    <xf numFmtId="3" fontId="23" fillId="4" borderId="26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 wrapText="1"/>
    </xf>
    <xf numFmtId="3" fontId="0" fillId="0" borderId="42" xfId="0" applyNumberFormat="1" applyFont="1" applyBorder="1" applyAlignment="1">
      <alignment/>
    </xf>
    <xf numFmtId="3" fontId="0" fillId="2" borderId="26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0" fontId="10" fillId="5" borderId="16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0" fontId="10" fillId="0" borderId="39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165" fontId="4" fillId="0" borderId="38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165" fontId="0" fillId="0" borderId="42" xfId="0" applyNumberFormat="1" applyFont="1" applyBorder="1" applyAlignment="1">
      <alignment/>
    </xf>
    <xf numFmtId="3" fontId="10" fillId="6" borderId="26" xfId="0" applyNumberFormat="1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right"/>
    </xf>
    <xf numFmtId="3" fontId="10" fillId="3" borderId="38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49" fontId="10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 wrapText="1"/>
    </xf>
    <xf numFmtId="3" fontId="12" fillId="0" borderId="42" xfId="0" applyNumberFormat="1" applyFont="1" applyBorder="1" applyAlignment="1">
      <alignment horizontal="right"/>
    </xf>
    <xf numFmtId="3" fontId="0" fillId="0" borderId="42" xfId="0" applyNumberFormat="1" applyFill="1" applyBorder="1" applyAlignment="1" applyProtection="1">
      <alignment horizontal="center" vertical="center" wrapText="1"/>
      <protection locked="0"/>
    </xf>
    <xf numFmtId="3" fontId="4" fillId="6" borderId="30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0" fillId="0" borderId="23" xfId="0" applyBorder="1" applyAlignment="1">
      <alignment/>
    </xf>
    <xf numFmtId="49" fontId="10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3" fontId="12" fillId="2" borderId="1" xfId="0" applyNumberFormat="1" applyFont="1" applyFill="1" applyBorder="1" applyAlignment="1">
      <alignment/>
    </xf>
    <xf numFmtId="10" fontId="10" fillId="2" borderId="1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10" fontId="10" fillId="5" borderId="1" xfId="0" applyNumberFormat="1" applyFont="1" applyFill="1" applyBorder="1" applyAlignment="1">
      <alignment/>
    </xf>
    <xf numFmtId="0" fontId="21" fillId="4" borderId="11" xfId="0" applyFont="1" applyFill="1" applyBorder="1" applyAlignment="1">
      <alignment horizontal="right"/>
    </xf>
    <xf numFmtId="0" fontId="21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left" wrapText="1"/>
    </xf>
    <xf numFmtId="0" fontId="23" fillId="4" borderId="1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left"/>
    </xf>
    <xf numFmtId="0" fontId="21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3" fontId="4" fillId="9" borderId="26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/>
    </xf>
    <xf numFmtId="3" fontId="10" fillId="5" borderId="26" xfId="0" applyNumberFormat="1" applyFont="1" applyFill="1" applyBorder="1" applyAlignment="1">
      <alignment/>
    </xf>
    <xf numFmtId="10" fontId="10" fillId="7" borderId="47" xfId="0" applyNumberFormat="1" applyFont="1" applyFill="1" applyBorder="1" applyAlignment="1">
      <alignment/>
    </xf>
    <xf numFmtId="3" fontId="10" fillId="7" borderId="39" xfId="0" applyNumberFormat="1" applyFont="1" applyFill="1" applyBorder="1" applyAlignment="1">
      <alignment/>
    </xf>
    <xf numFmtId="49" fontId="10" fillId="5" borderId="11" xfId="0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/>
    </xf>
    <xf numFmtId="41" fontId="12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12" fillId="0" borderId="24" xfId="0" applyNumberFormat="1" applyFont="1" applyBorder="1" applyAlignment="1">
      <alignment horizontal="center" vertical="center"/>
    </xf>
    <xf numFmtId="49" fontId="7" fillId="4" borderId="1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center"/>
    </xf>
    <xf numFmtId="41" fontId="12" fillId="0" borderId="24" xfId="0" applyNumberFormat="1" applyFont="1" applyBorder="1" applyAlignment="1">
      <alignment horizontal="center"/>
    </xf>
    <xf numFmtId="41" fontId="12" fillId="0" borderId="24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1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7" fillId="9" borderId="40" xfId="0" applyFont="1" applyFill="1" applyBorder="1" applyAlignment="1" applyProtection="1">
      <alignment horizontal="center" vertical="center" wrapText="1"/>
      <protection/>
    </xf>
    <xf numFmtId="0" fontId="7" fillId="9" borderId="39" xfId="0" applyFont="1" applyFill="1" applyBorder="1" applyAlignment="1" applyProtection="1">
      <alignment horizontal="center" vertical="center" wrapText="1"/>
      <protection/>
    </xf>
    <xf numFmtId="0" fontId="7" fillId="9" borderId="15" xfId="0" applyFont="1" applyFill="1" applyBorder="1" applyAlignment="1" applyProtection="1">
      <alignment horizontal="center" vertical="center" wrapText="1"/>
      <protection/>
    </xf>
    <xf numFmtId="0" fontId="4" fillId="9" borderId="14" xfId="0" applyFont="1" applyFill="1" applyBorder="1" applyAlignment="1" applyProtection="1">
      <alignment horizontal="center" vertical="center"/>
      <protection/>
    </xf>
    <xf numFmtId="0" fontId="4" fillId="9" borderId="3" xfId="0" applyFont="1" applyFill="1" applyBorder="1" applyAlignment="1" applyProtection="1">
      <alignment horizontal="center" vertical="center"/>
      <protection/>
    </xf>
    <xf numFmtId="0" fontId="7" fillId="9" borderId="15" xfId="0" applyFont="1" applyFill="1" applyBorder="1" applyAlignment="1" applyProtection="1">
      <alignment horizontal="center" vertical="center"/>
      <protection/>
    </xf>
    <xf numFmtId="0" fontId="7" fillId="9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4" borderId="1" xfId="0" applyFont="1" applyFill="1" applyBorder="1" applyAlignment="1">
      <alignment/>
    </xf>
    <xf numFmtId="49" fontId="9" fillId="0" borderId="1" xfId="0" applyNumberFormat="1" applyFont="1" applyBorder="1" applyAlignment="1">
      <alignment/>
    </xf>
    <xf numFmtId="49" fontId="0" fillId="4" borderId="16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/>
    </xf>
    <xf numFmtId="0" fontId="10" fillId="8" borderId="15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5" fillId="0" borderId="24" xfId="0" applyFont="1" applyBorder="1" applyAlignment="1">
      <alignment/>
    </xf>
    <xf numFmtId="0" fontId="15" fillId="0" borderId="5" xfId="0" applyFont="1" applyBorder="1" applyAlignment="1">
      <alignment/>
    </xf>
    <xf numFmtId="41" fontId="12" fillId="0" borderId="4" xfId="0" applyNumberFormat="1" applyFont="1" applyBorder="1" applyAlignment="1">
      <alignment horizontal="center" vertical="center" wrapText="1"/>
    </xf>
    <xf numFmtId="41" fontId="12" fillId="0" borderId="24" xfId="0" applyNumberFormat="1" applyFont="1" applyBorder="1" applyAlignment="1">
      <alignment horizontal="center" vertical="center" wrapText="1"/>
    </xf>
    <xf numFmtId="41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1" fontId="10" fillId="5" borderId="21" xfId="0" applyNumberFormat="1" applyFont="1" applyFill="1" applyBorder="1" applyAlignment="1">
      <alignment horizontal="center"/>
    </xf>
    <xf numFmtId="41" fontId="10" fillId="5" borderId="23" xfId="0" applyNumberFormat="1" applyFont="1" applyFill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41" fontId="10" fillId="6" borderId="21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7" fillId="5" borderId="2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5" borderId="1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6" borderId="5" xfId="0" applyFont="1" applyFill="1" applyBorder="1" applyAlignment="1">
      <alignment horizontal="left"/>
    </xf>
    <xf numFmtId="0" fontId="0" fillId="6" borderId="38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26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3" borderId="5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7" borderId="6" xfId="0" applyNumberFormat="1" applyFont="1" applyFill="1" applyBorder="1" applyAlignment="1">
      <alignment horizontal="center"/>
    </xf>
    <xf numFmtId="49" fontId="10" fillId="7" borderId="7" xfId="0" applyNumberFormat="1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39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4" fillId="3" borderId="55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5" borderId="25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5" borderId="25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zoomScaleSheetLayoutView="100" workbookViewId="0" topLeftCell="A24">
      <selection activeCell="F24" sqref="F24"/>
    </sheetView>
  </sheetViews>
  <sheetFormatPr defaultColWidth="9.00390625" defaultRowHeight="12.75"/>
  <cols>
    <col min="1" max="1" width="5.25390625" style="39" customWidth="1"/>
    <col min="2" max="2" width="34.375" style="0" customWidth="1"/>
    <col min="3" max="3" width="6.375" style="0" customWidth="1"/>
    <col min="4" max="4" width="7.25390625" style="0" customWidth="1"/>
    <col min="5" max="5" width="5.25390625" style="0" customWidth="1"/>
    <col min="6" max="6" width="16.125" style="0" customWidth="1"/>
    <col min="7" max="7" width="12.625" style="0" customWidth="1"/>
    <col min="8" max="8" width="12.00390625" style="0" customWidth="1"/>
    <col min="9" max="9" width="10.75390625" style="0" customWidth="1"/>
  </cols>
  <sheetData>
    <row r="1" ht="10.5" customHeight="1"/>
    <row r="2" spans="1:9" s="83" customFormat="1" ht="15" customHeight="1">
      <c r="A2" s="276"/>
      <c r="B2" s="276"/>
      <c r="C2" s="276"/>
      <c r="D2" s="775" t="s">
        <v>1</v>
      </c>
      <c r="E2" s="775"/>
      <c r="F2" s="775"/>
      <c r="G2" s="775"/>
      <c r="H2" s="775"/>
      <c r="I2" s="775"/>
    </row>
    <row r="3" spans="1:9" s="83" customFormat="1" ht="21" customHeight="1">
      <c r="A3" s="276"/>
      <c r="B3" s="767" t="s">
        <v>744</v>
      </c>
      <c r="C3" s="767"/>
      <c r="D3" s="767"/>
      <c r="E3" s="767"/>
      <c r="F3" s="767"/>
      <c r="G3" s="767"/>
      <c r="H3" s="767"/>
      <c r="I3" s="276"/>
    </row>
    <row r="4" spans="1:9" s="83" customFormat="1" ht="15.75" customHeight="1" thickBot="1">
      <c r="A4" s="276"/>
      <c r="B4" s="276"/>
      <c r="C4" s="276"/>
      <c r="D4" s="276"/>
      <c r="E4" s="276"/>
      <c r="F4" s="276"/>
      <c r="G4" s="276"/>
      <c r="H4" s="276"/>
      <c r="I4" s="276"/>
    </row>
    <row r="5" spans="1:9" s="83" customFormat="1" ht="28.5" customHeight="1">
      <c r="A5" s="771" t="s">
        <v>410</v>
      </c>
      <c r="B5" s="281" t="s">
        <v>638</v>
      </c>
      <c r="C5" s="773" t="s">
        <v>393</v>
      </c>
      <c r="D5" s="773"/>
      <c r="E5" s="773"/>
      <c r="F5" s="770" t="s">
        <v>783</v>
      </c>
      <c r="G5" s="770" t="s">
        <v>369</v>
      </c>
      <c r="H5" s="770"/>
      <c r="I5" s="768" t="s">
        <v>745</v>
      </c>
    </row>
    <row r="6" spans="1:9" s="83" customFormat="1" ht="25.5" customHeight="1" thickBot="1">
      <c r="A6" s="772"/>
      <c r="B6" s="306" t="s">
        <v>536</v>
      </c>
      <c r="C6" s="306" t="s">
        <v>537</v>
      </c>
      <c r="D6" s="307" t="s">
        <v>398</v>
      </c>
      <c r="E6" s="306" t="s">
        <v>736</v>
      </c>
      <c r="F6" s="774"/>
      <c r="G6" s="308" t="s">
        <v>746</v>
      </c>
      <c r="H6" s="308" t="s">
        <v>747</v>
      </c>
      <c r="I6" s="769"/>
    </row>
    <row r="7" spans="1:9" s="275" customFormat="1" ht="13.5" customHeight="1" thickBot="1">
      <c r="A7" s="316">
        <v>1</v>
      </c>
      <c r="B7" s="317">
        <v>2</v>
      </c>
      <c r="C7" s="317">
        <v>3</v>
      </c>
      <c r="D7" s="317">
        <v>4</v>
      </c>
      <c r="E7" s="317">
        <v>5</v>
      </c>
      <c r="F7" s="317">
        <v>6</v>
      </c>
      <c r="G7" s="317">
        <v>7</v>
      </c>
      <c r="H7" s="317">
        <v>8</v>
      </c>
      <c r="I7" s="318">
        <v>9</v>
      </c>
    </row>
    <row r="8" spans="1:9" s="14" customFormat="1" ht="19.5" customHeight="1">
      <c r="A8" s="309" t="s">
        <v>452</v>
      </c>
      <c r="B8" s="310" t="s">
        <v>538</v>
      </c>
      <c r="C8" s="311" t="s">
        <v>737</v>
      </c>
      <c r="D8" s="312"/>
      <c r="E8" s="313"/>
      <c r="F8" s="314">
        <f>F9+F11</f>
        <v>45400</v>
      </c>
      <c r="G8" s="314">
        <f>G9+G11</f>
        <v>45400</v>
      </c>
      <c r="H8" s="314">
        <f>H9+H11</f>
        <v>0</v>
      </c>
      <c r="I8" s="315">
        <f aca="true" t="shared" si="0" ref="I8:I39">F8/$F$144</f>
        <v>0.0013549839068800144</v>
      </c>
    </row>
    <row r="9" spans="1:9" s="14" customFormat="1" ht="32.25" customHeight="1">
      <c r="A9" s="684" t="s">
        <v>539</v>
      </c>
      <c r="B9" s="690" t="s">
        <v>403</v>
      </c>
      <c r="C9" s="686"/>
      <c r="D9" s="592" t="s">
        <v>111</v>
      </c>
      <c r="E9" s="109"/>
      <c r="F9" s="285">
        <f>F10</f>
        <v>45000</v>
      </c>
      <c r="G9" s="285">
        <f>G10</f>
        <v>45000</v>
      </c>
      <c r="H9" s="285">
        <f>H10</f>
        <v>0</v>
      </c>
      <c r="I9" s="298">
        <f t="shared" si="0"/>
        <v>0.0013430457226784283</v>
      </c>
    </row>
    <row r="10" spans="1:9" ht="21.75" customHeight="1">
      <c r="A10" s="104"/>
      <c r="B10" s="69" t="s">
        <v>553</v>
      </c>
      <c r="C10" s="10"/>
      <c r="D10" s="10"/>
      <c r="E10" s="113">
        <v>2110</v>
      </c>
      <c r="F10" s="286">
        <v>45000</v>
      </c>
      <c r="G10" s="286">
        <f>F10</f>
        <v>45000</v>
      </c>
      <c r="H10" s="286"/>
      <c r="I10" s="299">
        <f t="shared" si="0"/>
        <v>0.0013430457226784283</v>
      </c>
    </row>
    <row r="11" spans="1:9" ht="23.25" customHeight="1">
      <c r="A11" s="684" t="s">
        <v>542</v>
      </c>
      <c r="B11" s="685" t="s">
        <v>159</v>
      </c>
      <c r="C11" s="592"/>
      <c r="D11" s="592" t="s">
        <v>543</v>
      </c>
      <c r="E11" s="131"/>
      <c r="F11" s="285">
        <f>F12</f>
        <v>400</v>
      </c>
      <c r="G11" s="285">
        <f>G12</f>
        <v>400</v>
      </c>
      <c r="H11" s="285">
        <f>H12</f>
        <v>0</v>
      </c>
      <c r="I11" s="298">
        <f t="shared" si="0"/>
        <v>1.193818420158603E-05</v>
      </c>
    </row>
    <row r="12" spans="1:9" ht="18" customHeight="1">
      <c r="A12" s="65"/>
      <c r="B12" s="69" t="s">
        <v>544</v>
      </c>
      <c r="C12" s="10"/>
      <c r="D12" s="10"/>
      <c r="E12" s="114" t="s">
        <v>680</v>
      </c>
      <c r="F12" s="286">
        <v>400</v>
      </c>
      <c r="G12" s="286">
        <f>F12</f>
        <v>400</v>
      </c>
      <c r="H12" s="286"/>
      <c r="I12" s="299">
        <f t="shared" si="0"/>
        <v>1.193818420158603E-05</v>
      </c>
    </row>
    <row r="13" spans="1:9" ht="16.5" customHeight="1">
      <c r="A13" s="105" t="s">
        <v>453</v>
      </c>
      <c r="B13" s="102" t="s">
        <v>593</v>
      </c>
      <c r="C13" s="115" t="s">
        <v>112</v>
      </c>
      <c r="D13" s="115"/>
      <c r="E13" s="116"/>
      <c r="F13" s="284">
        <f aca="true" t="shared" si="1" ref="F13:H14">F14</f>
        <v>142159</v>
      </c>
      <c r="G13" s="284">
        <f t="shared" si="1"/>
        <v>142159</v>
      </c>
      <c r="H13" s="284">
        <f t="shared" si="1"/>
        <v>0</v>
      </c>
      <c r="I13" s="297">
        <f t="shared" si="0"/>
        <v>0.004242800819783171</v>
      </c>
    </row>
    <row r="14" spans="1:9" ht="24" customHeight="1">
      <c r="A14" s="684" t="s">
        <v>539</v>
      </c>
      <c r="B14" s="685" t="s">
        <v>652</v>
      </c>
      <c r="C14" s="592"/>
      <c r="D14" s="592" t="s">
        <v>653</v>
      </c>
      <c r="E14" s="131"/>
      <c r="F14" s="285">
        <f t="shared" si="1"/>
        <v>142159</v>
      </c>
      <c r="G14" s="285">
        <f t="shared" si="1"/>
        <v>142159</v>
      </c>
      <c r="H14" s="285">
        <f t="shared" si="1"/>
        <v>0</v>
      </c>
      <c r="I14" s="298">
        <f t="shared" si="0"/>
        <v>0.004242800819783171</v>
      </c>
    </row>
    <row r="15" spans="1:9" ht="23.25" customHeight="1">
      <c r="A15" s="106"/>
      <c r="B15" s="101" t="s">
        <v>757</v>
      </c>
      <c r="C15" s="117"/>
      <c r="D15" s="117"/>
      <c r="E15" s="118" t="s">
        <v>687</v>
      </c>
      <c r="F15" s="286">
        <v>142159</v>
      </c>
      <c r="G15" s="286">
        <f>F15</f>
        <v>142159</v>
      </c>
      <c r="H15" s="286"/>
      <c r="I15" s="299">
        <f t="shared" si="0"/>
        <v>0.004242800819783171</v>
      </c>
    </row>
    <row r="16" spans="1:9" ht="17.25" customHeight="1">
      <c r="A16" s="105" t="s">
        <v>455</v>
      </c>
      <c r="B16" s="102" t="s">
        <v>545</v>
      </c>
      <c r="C16" s="115" t="s">
        <v>116</v>
      </c>
      <c r="D16" s="115"/>
      <c r="E16" s="116"/>
      <c r="F16" s="284">
        <f>F17</f>
        <v>1163880</v>
      </c>
      <c r="G16" s="284">
        <f>G17</f>
        <v>6400</v>
      </c>
      <c r="H16" s="284">
        <f>H17</f>
        <v>1157480</v>
      </c>
      <c r="I16" s="297">
        <f t="shared" si="0"/>
        <v>0.03473653457135487</v>
      </c>
    </row>
    <row r="17" spans="1:9" ht="18" customHeight="1">
      <c r="A17" s="684" t="s">
        <v>539</v>
      </c>
      <c r="B17" s="685" t="s">
        <v>726</v>
      </c>
      <c r="C17" s="592"/>
      <c r="D17" s="592" t="s">
        <v>118</v>
      </c>
      <c r="E17" s="131"/>
      <c r="F17" s="285">
        <f>SUM(F20:F25)</f>
        <v>1163880</v>
      </c>
      <c r="G17" s="285">
        <f>SUM(G20:G25)</f>
        <v>6400</v>
      </c>
      <c r="H17" s="285">
        <f>SUM(H20:H25)</f>
        <v>1157480</v>
      </c>
      <c r="I17" s="298">
        <f t="shared" si="0"/>
        <v>0.03473653457135487</v>
      </c>
    </row>
    <row r="18" spans="1:9" ht="0.75" customHeight="1" hidden="1">
      <c r="A18" s="65"/>
      <c r="B18" s="69" t="s">
        <v>461</v>
      </c>
      <c r="C18" s="119"/>
      <c r="D18" s="119"/>
      <c r="E18" s="114" t="s">
        <v>460</v>
      </c>
      <c r="F18" s="287">
        <v>0</v>
      </c>
      <c r="G18" s="287"/>
      <c r="H18" s="287"/>
      <c r="I18" s="297">
        <f t="shared" si="0"/>
        <v>0</v>
      </c>
    </row>
    <row r="19" spans="1:9" ht="12.75" customHeight="1" hidden="1">
      <c r="A19" s="65"/>
      <c r="B19" s="69" t="s">
        <v>544</v>
      </c>
      <c r="C19" s="119"/>
      <c r="D19" s="119"/>
      <c r="E19" s="114" t="s">
        <v>680</v>
      </c>
      <c r="F19" s="287"/>
      <c r="G19" s="287"/>
      <c r="H19" s="287"/>
      <c r="I19" s="297">
        <f t="shared" si="0"/>
        <v>0</v>
      </c>
    </row>
    <row r="20" spans="1:9" ht="22.5" customHeight="1">
      <c r="A20" s="65"/>
      <c r="B20" s="69" t="s">
        <v>546</v>
      </c>
      <c r="C20" s="10"/>
      <c r="D20" s="10"/>
      <c r="E20" s="114" t="s">
        <v>681</v>
      </c>
      <c r="F20" s="286">
        <v>6200</v>
      </c>
      <c r="G20" s="286">
        <f>F20</f>
        <v>6200</v>
      </c>
      <c r="H20" s="286"/>
      <c r="I20" s="299">
        <f t="shared" si="0"/>
        <v>0.00018504185512458347</v>
      </c>
    </row>
    <row r="21" spans="1:9" ht="21" customHeight="1">
      <c r="A21" s="65"/>
      <c r="B21" s="69" t="s">
        <v>541</v>
      </c>
      <c r="C21" s="10"/>
      <c r="D21" s="10"/>
      <c r="E21" s="114" t="s">
        <v>679</v>
      </c>
      <c r="F21" s="286">
        <v>200</v>
      </c>
      <c r="G21" s="286">
        <f>F21</f>
        <v>200</v>
      </c>
      <c r="H21" s="286"/>
      <c r="I21" s="299">
        <f t="shared" si="0"/>
        <v>5.969092100793015E-06</v>
      </c>
    </row>
    <row r="22" spans="1:9" ht="21" customHeight="1">
      <c r="A22" s="65"/>
      <c r="B22" s="101" t="s">
        <v>748</v>
      </c>
      <c r="C22" s="10"/>
      <c r="D22" s="10"/>
      <c r="E22" s="114" t="s">
        <v>149</v>
      </c>
      <c r="F22" s="286">
        <v>0</v>
      </c>
      <c r="G22" s="286">
        <f>F22</f>
        <v>0</v>
      </c>
      <c r="H22" s="286"/>
      <c r="I22" s="299">
        <f t="shared" si="0"/>
        <v>0</v>
      </c>
    </row>
    <row r="23" spans="1:9" ht="20.25" customHeight="1">
      <c r="A23" s="104"/>
      <c r="B23" s="103" t="s">
        <v>719</v>
      </c>
      <c r="C23" s="12"/>
      <c r="D23" s="12"/>
      <c r="E23" s="114" t="s">
        <v>463</v>
      </c>
      <c r="F23" s="286">
        <v>696633</v>
      </c>
      <c r="G23" s="286"/>
      <c r="H23" s="286">
        <f>F23</f>
        <v>696633</v>
      </c>
      <c r="I23" s="299">
        <f t="shared" si="0"/>
        <v>0.0207913326872587</v>
      </c>
    </row>
    <row r="24" spans="1:9" ht="21" customHeight="1">
      <c r="A24" s="104"/>
      <c r="B24" s="103" t="s">
        <v>720</v>
      </c>
      <c r="C24" s="12"/>
      <c r="D24" s="12"/>
      <c r="E24" s="114" t="s">
        <v>648</v>
      </c>
      <c r="F24" s="286">
        <v>24440</v>
      </c>
      <c r="G24" s="286"/>
      <c r="H24" s="286">
        <f>F24</f>
        <v>24440</v>
      </c>
      <c r="I24" s="299">
        <f t="shared" si="0"/>
        <v>0.0007294230547169064</v>
      </c>
    </row>
    <row r="25" spans="1:9" ht="21" customHeight="1">
      <c r="A25" s="107"/>
      <c r="B25" s="69" t="s">
        <v>554</v>
      </c>
      <c r="C25" s="7"/>
      <c r="D25" s="20"/>
      <c r="E25" s="113">
        <v>6610</v>
      </c>
      <c r="F25" s="286">
        <v>436407</v>
      </c>
      <c r="G25" s="286"/>
      <c r="H25" s="286">
        <f>F25</f>
        <v>436407</v>
      </c>
      <c r="I25" s="299">
        <f t="shared" si="0"/>
        <v>0.013024767882153886</v>
      </c>
    </row>
    <row r="26" spans="1:9" ht="27" customHeight="1">
      <c r="A26" s="105" t="s">
        <v>457</v>
      </c>
      <c r="B26" s="102" t="s">
        <v>548</v>
      </c>
      <c r="C26" s="115" t="s">
        <v>130</v>
      </c>
      <c r="D26" s="120"/>
      <c r="E26" s="121"/>
      <c r="F26" s="284">
        <f>F27</f>
        <v>2266751</v>
      </c>
      <c r="G26" s="284">
        <f>G27</f>
        <v>116051</v>
      </c>
      <c r="H26" s="284">
        <f>H27</f>
        <v>2150700</v>
      </c>
      <c r="I26" s="297">
        <f t="shared" si="0"/>
        <v>0.06765222744282333</v>
      </c>
    </row>
    <row r="27" spans="1:9" ht="24" customHeight="1">
      <c r="A27" s="684" t="s">
        <v>539</v>
      </c>
      <c r="B27" s="685" t="s">
        <v>549</v>
      </c>
      <c r="C27" s="592"/>
      <c r="D27" s="592" t="s">
        <v>132</v>
      </c>
      <c r="E27" s="131"/>
      <c r="F27" s="285">
        <f>SUM(F28:F33)</f>
        <v>2266751</v>
      </c>
      <c r="G27" s="285">
        <f>SUM(G28:G33)</f>
        <v>116051</v>
      </c>
      <c r="H27" s="285">
        <f>SUM(H28:H33)</f>
        <v>2150700</v>
      </c>
      <c r="I27" s="298">
        <f t="shared" si="0"/>
        <v>0.06765222744282333</v>
      </c>
    </row>
    <row r="28" spans="1:9" ht="18.75" customHeight="1">
      <c r="A28" s="107"/>
      <c r="B28" s="69" t="s">
        <v>750</v>
      </c>
      <c r="C28" s="119"/>
      <c r="D28" s="12"/>
      <c r="E28" s="114" t="s">
        <v>749</v>
      </c>
      <c r="F28" s="286">
        <v>2151</v>
      </c>
      <c r="G28" s="286">
        <f>F28</f>
        <v>2151</v>
      </c>
      <c r="H28" s="286"/>
      <c r="I28" s="299">
        <f t="shared" si="0"/>
        <v>6.419758554402887E-05</v>
      </c>
    </row>
    <row r="29" spans="1:9" ht="21" customHeight="1">
      <c r="A29" s="104"/>
      <c r="B29" s="69" t="s">
        <v>546</v>
      </c>
      <c r="C29" s="12"/>
      <c r="D29" s="12"/>
      <c r="E29" s="114" t="s">
        <v>681</v>
      </c>
      <c r="F29" s="286">
        <v>3000</v>
      </c>
      <c r="G29" s="286">
        <f>F29</f>
        <v>3000</v>
      </c>
      <c r="H29" s="286"/>
      <c r="I29" s="299">
        <f t="shared" si="0"/>
        <v>8.953638151189523E-05</v>
      </c>
    </row>
    <row r="30" spans="1:9" ht="17.25" customHeight="1">
      <c r="A30" s="104"/>
      <c r="B30" s="69" t="s">
        <v>372</v>
      </c>
      <c r="C30" s="10"/>
      <c r="D30" s="10"/>
      <c r="E30" s="114" t="s">
        <v>371</v>
      </c>
      <c r="F30" s="286">
        <v>2150700</v>
      </c>
      <c r="G30" s="286"/>
      <c r="H30" s="286">
        <f>F30</f>
        <v>2150700</v>
      </c>
      <c r="I30" s="299">
        <f t="shared" si="0"/>
        <v>0.06418863190587769</v>
      </c>
    </row>
    <row r="31" spans="1:9" ht="18.75" customHeight="1">
      <c r="A31" s="104"/>
      <c r="B31" s="69" t="s">
        <v>541</v>
      </c>
      <c r="C31" s="10"/>
      <c r="D31" s="10"/>
      <c r="E31" s="114" t="s">
        <v>679</v>
      </c>
      <c r="F31" s="286">
        <v>1900</v>
      </c>
      <c r="G31" s="286">
        <f>F31</f>
        <v>1900</v>
      </c>
      <c r="H31" s="286"/>
      <c r="I31" s="299">
        <f t="shared" si="0"/>
        <v>5.670637495753364E-05</v>
      </c>
    </row>
    <row r="32" spans="1:9" ht="18" customHeight="1">
      <c r="A32" s="107"/>
      <c r="B32" s="69" t="s">
        <v>580</v>
      </c>
      <c r="C32" s="10"/>
      <c r="D32" s="10"/>
      <c r="E32" s="114" t="s">
        <v>683</v>
      </c>
      <c r="F32" s="286">
        <v>33000</v>
      </c>
      <c r="G32" s="286">
        <f>F32</f>
        <v>33000</v>
      </c>
      <c r="H32" s="286"/>
      <c r="I32" s="299">
        <f t="shared" si="0"/>
        <v>0.0009849001966308474</v>
      </c>
    </row>
    <row r="33" spans="1:9" ht="20.25" customHeight="1">
      <c r="A33" s="65"/>
      <c r="B33" s="69" t="s">
        <v>553</v>
      </c>
      <c r="C33" s="7"/>
      <c r="D33" s="7"/>
      <c r="E33" s="113">
        <v>2110</v>
      </c>
      <c r="F33" s="286">
        <v>76000</v>
      </c>
      <c r="G33" s="286">
        <f>F33</f>
        <v>76000</v>
      </c>
      <c r="H33" s="286"/>
      <c r="I33" s="299">
        <f t="shared" si="0"/>
        <v>0.0022682549983013456</v>
      </c>
    </row>
    <row r="34" spans="1:9" ht="21.75" customHeight="1">
      <c r="A34" s="105" t="s">
        <v>459</v>
      </c>
      <c r="B34" s="102" t="s">
        <v>595</v>
      </c>
      <c r="C34" s="122">
        <v>710</v>
      </c>
      <c r="D34" s="123"/>
      <c r="E34" s="124"/>
      <c r="F34" s="284">
        <f>F35+F37+F39</f>
        <v>287677</v>
      </c>
      <c r="G34" s="284">
        <f>G35+G37+G39</f>
        <v>287677</v>
      </c>
      <c r="H34" s="284">
        <f>H35+H37+H39</f>
        <v>0</v>
      </c>
      <c r="I34" s="297">
        <f t="shared" si="0"/>
        <v>0.008585852541399161</v>
      </c>
    </row>
    <row r="35" spans="1:9" ht="25.5" customHeight="1">
      <c r="A35" s="684" t="s">
        <v>539</v>
      </c>
      <c r="B35" s="685" t="s">
        <v>138</v>
      </c>
      <c r="C35" s="686"/>
      <c r="D35" s="686">
        <v>71013</v>
      </c>
      <c r="E35" s="685"/>
      <c r="F35" s="285">
        <f>F36</f>
        <v>30000</v>
      </c>
      <c r="G35" s="285">
        <f>G36</f>
        <v>30000</v>
      </c>
      <c r="H35" s="285">
        <f>H36</f>
        <v>0</v>
      </c>
      <c r="I35" s="298">
        <f t="shared" si="0"/>
        <v>0.0008953638151189522</v>
      </c>
    </row>
    <row r="36" spans="1:9" ht="18" customHeight="1">
      <c r="A36" s="65"/>
      <c r="B36" s="69" t="s">
        <v>553</v>
      </c>
      <c r="C36" s="7"/>
      <c r="D36" s="7"/>
      <c r="E36" s="113">
        <v>2110</v>
      </c>
      <c r="F36" s="286">
        <v>30000</v>
      </c>
      <c r="G36" s="286">
        <f>F36</f>
        <v>30000</v>
      </c>
      <c r="H36" s="286"/>
      <c r="I36" s="299">
        <f t="shared" si="0"/>
        <v>0.0008953638151189522</v>
      </c>
    </row>
    <row r="37" spans="1:9" ht="24.75" customHeight="1">
      <c r="A37" s="684" t="s">
        <v>542</v>
      </c>
      <c r="B37" s="685" t="s">
        <v>140</v>
      </c>
      <c r="C37" s="686"/>
      <c r="D37" s="686">
        <v>71014</v>
      </c>
      <c r="E37" s="109"/>
      <c r="F37" s="285">
        <f>F38</f>
        <v>19000</v>
      </c>
      <c r="G37" s="285">
        <f>G38</f>
        <v>19000</v>
      </c>
      <c r="H37" s="285">
        <f>H38</f>
        <v>0</v>
      </c>
      <c r="I37" s="298">
        <f t="shared" si="0"/>
        <v>0.0005670637495753364</v>
      </c>
    </row>
    <row r="38" spans="1:9" ht="18" customHeight="1">
      <c r="A38" s="65"/>
      <c r="B38" s="69" t="s">
        <v>553</v>
      </c>
      <c r="C38" s="7"/>
      <c r="D38" s="7"/>
      <c r="E38" s="113">
        <v>2110</v>
      </c>
      <c r="F38" s="286">
        <v>19000</v>
      </c>
      <c r="G38" s="286">
        <f>F38</f>
        <v>19000</v>
      </c>
      <c r="H38" s="286"/>
      <c r="I38" s="299">
        <f t="shared" si="0"/>
        <v>0.0005670637495753364</v>
      </c>
    </row>
    <row r="39" spans="1:9" ht="21.75" customHeight="1">
      <c r="A39" s="684" t="s">
        <v>587</v>
      </c>
      <c r="B39" s="685" t="s">
        <v>142</v>
      </c>
      <c r="C39" s="686"/>
      <c r="D39" s="686">
        <v>71015</v>
      </c>
      <c r="E39" s="109"/>
      <c r="F39" s="285">
        <f>F40+F41</f>
        <v>238677</v>
      </c>
      <c r="G39" s="285">
        <f>G40+G41</f>
        <v>238677</v>
      </c>
      <c r="H39" s="285">
        <f>H40+H41</f>
        <v>0</v>
      </c>
      <c r="I39" s="298">
        <f t="shared" si="0"/>
        <v>0.007123424976704872</v>
      </c>
    </row>
    <row r="40" spans="1:9" ht="18" customHeight="1">
      <c r="A40" s="65"/>
      <c r="B40" s="69" t="s">
        <v>541</v>
      </c>
      <c r="C40" s="125"/>
      <c r="D40" s="125"/>
      <c r="E40" s="126" t="s">
        <v>679</v>
      </c>
      <c r="F40" s="286">
        <v>50</v>
      </c>
      <c r="G40" s="286">
        <f>F40</f>
        <v>50</v>
      </c>
      <c r="H40" s="286"/>
      <c r="I40" s="299">
        <f aca="true" t="shared" si="2" ref="I40:I71">F40/$F$144</f>
        <v>1.4922730251982537E-06</v>
      </c>
    </row>
    <row r="41" spans="1:9" ht="18" customHeight="1">
      <c r="A41" s="65"/>
      <c r="B41" s="69" t="s">
        <v>553</v>
      </c>
      <c r="C41" s="7"/>
      <c r="D41" s="7"/>
      <c r="E41" s="113">
        <v>2110</v>
      </c>
      <c r="F41" s="286">
        <v>238627</v>
      </c>
      <c r="G41" s="286">
        <f>F41</f>
        <v>238627</v>
      </c>
      <c r="H41" s="286"/>
      <c r="I41" s="299">
        <f t="shared" si="2"/>
        <v>0.007121932703679674</v>
      </c>
    </row>
    <row r="42" spans="1:9" ht="16.5" customHeight="1">
      <c r="A42" s="105" t="s">
        <v>483</v>
      </c>
      <c r="B42" s="102" t="s">
        <v>577</v>
      </c>
      <c r="C42" s="122">
        <v>750</v>
      </c>
      <c r="D42" s="123"/>
      <c r="E42" s="110"/>
      <c r="F42" s="284">
        <f>F43+F45+F51+F53</f>
        <v>1330275</v>
      </c>
      <c r="G42" s="284">
        <f>G43+G45+G51+G53</f>
        <v>1330275</v>
      </c>
      <c r="H42" s="284">
        <f>H43+H45+H51+H53</f>
        <v>0</v>
      </c>
      <c r="I42" s="297">
        <f t="shared" si="2"/>
        <v>0.03970266997191214</v>
      </c>
    </row>
    <row r="43" spans="1:9" ht="16.5" customHeight="1">
      <c r="A43" s="684" t="s">
        <v>539</v>
      </c>
      <c r="B43" s="685" t="s">
        <v>540</v>
      </c>
      <c r="C43" s="686"/>
      <c r="D43" s="686">
        <v>75011</v>
      </c>
      <c r="E43" s="109"/>
      <c r="F43" s="285">
        <f>F44</f>
        <v>102935</v>
      </c>
      <c r="G43" s="285">
        <f>G44</f>
        <v>102935</v>
      </c>
      <c r="H43" s="285">
        <f>H44</f>
        <v>0</v>
      </c>
      <c r="I43" s="298">
        <f t="shared" si="2"/>
        <v>0.0030721424769756447</v>
      </c>
    </row>
    <row r="44" spans="1:9" ht="21" customHeight="1">
      <c r="A44" s="65"/>
      <c r="B44" s="69" t="s">
        <v>553</v>
      </c>
      <c r="C44" s="7"/>
      <c r="D44" s="7"/>
      <c r="E44" s="113">
        <v>2110</v>
      </c>
      <c r="F44" s="286">
        <v>102935</v>
      </c>
      <c r="G44" s="286">
        <f>F44</f>
        <v>102935</v>
      </c>
      <c r="H44" s="286"/>
      <c r="I44" s="299">
        <f t="shared" si="2"/>
        <v>0.0030721424769756447</v>
      </c>
    </row>
    <row r="45" spans="1:9" ht="17.25" customHeight="1">
      <c r="A45" s="684" t="s">
        <v>542</v>
      </c>
      <c r="B45" s="685" t="s">
        <v>578</v>
      </c>
      <c r="C45" s="686"/>
      <c r="D45" s="686">
        <v>75020</v>
      </c>
      <c r="E45" s="127"/>
      <c r="F45" s="285">
        <f>F46+F47+F48+F49+F50</f>
        <v>683656</v>
      </c>
      <c r="G45" s="285">
        <f>G46+G47+G48+G49+G50</f>
        <v>683656</v>
      </c>
      <c r="H45" s="285">
        <f>H46+H47+H48+H49+H50</f>
        <v>0</v>
      </c>
      <c r="I45" s="298">
        <f t="shared" si="2"/>
        <v>0.020404028146298745</v>
      </c>
    </row>
    <row r="46" spans="1:9" ht="18" customHeight="1">
      <c r="A46" s="65"/>
      <c r="B46" s="69" t="s">
        <v>579</v>
      </c>
      <c r="C46" s="10"/>
      <c r="D46" s="10"/>
      <c r="E46" s="114" t="s">
        <v>684</v>
      </c>
      <c r="F46" s="286">
        <v>678017</v>
      </c>
      <c r="G46" s="286">
        <f>F46</f>
        <v>678017</v>
      </c>
      <c r="H46" s="286"/>
      <c r="I46" s="299">
        <f t="shared" si="2"/>
        <v>0.020235729594516888</v>
      </c>
    </row>
    <row r="47" spans="1:9" ht="19.5" customHeight="1">
      <c r="A47" s="65"/>
      <c r="B47" s="69" t="s">
        <v>544</v>
      </c>
      <c r="C47" s="10"/>
      <c r="D47" s="10"/>
      <c r="E47" s="114" t="s">
        <v>680</v>
      </c>
      <c r="F47" s="286">
        <v>2600</v>
      </c>
      <c r="G47" s="286">
        <f>F47</f>
        <v>2600</v>
      </c>
      <c r="H47" s="286"/>
      <c r="I47" s="299">
        <f t="shared" si="2"/>
        <v>7.759819731030919E-05</v>
      </c>
    </row>
    <row r="48" spans="1:9" ht="21" customHeight="1">
      <c r="A48" s="65"/>
      <c r="B48" s="69" t="s">
        <v>546</v>
      </c>
      <c r="C48" s="10"/>
      <c r="D48" s="10"/>
      <c r="E48" s="114" t="s">
        <v>681</v>
      </c>
      <c r="F48" s="286">
        <v>1244</v>
      </c>
      <c r="G48" s="286">
        <f>F48</f>
        <v>1244</v>
      </c>
      <c r="H48" s="286"/>
      <c r="I48" s="299">
        <f t="shared" si="2"/>
        <v>3.712775286693255E-05</v>
      </c>
    </row>
    <row r="49" spans="1:9" ht="18" customHeight="1">
      <c r="A49" s="65"/>
      <c r="B49" s="69" t="s">
        <v>547</v>
      </c>
      <c r="C49" s="10"/>
      <c r="D49" s="10"/>
      <c r="E49" s="114" t="s">
        <v>682</v>
      </c>
      <c r="F49" s="286">
        <v>175</v>
      </c>
      <c r="G49" s="286">
        <f>F49</f>
        <v>175</v>
      </c>
      <c r="H49" s="286"/>
      <c r="I49" s="299">
        <f t="shared" si="2"/>
        <v>5.222955588193888E-06</v>
      </c>
    </row>
    <row r="50" spans="1:9" ht="18" customHeight="1">
      <c r="A50" s="65"/>
      <c r="B50" s="69" t="s">
        <v>580</v>
      </c>
      <c r="C50" s="10"/>
      <c r="D50" s="10"/>
      <c r="E50" s="114" t="s">
        <v>683</v>
      </c>
      <c r="F50" s="286">
        <v>1620</v>
      </c>
      <c r="G50" s="286">
        <f>F50</f>
        <v>1620</v>
      </c>
      <c r="H50" s="286"/>
      <c r="I50" s="299">
        <f t="shared" si="2"/>
        <v>4.834964601642342E-05</v>
      </c>
    </row>
    <row r="51" spans="1:9" ht="16.5" customHeight="1">
      <c r="A51" s="684" t="s">
        <v>587</v>
      </c>
      <c r="B51" s="685" t="s">
        <v>156</v>
      </c>
      <c r="C51" s="686"/>
      <c r="D51" s="686">
        <v>75045</v>
      </c>
      <c r="E51" s="109"/>
      <c r="F51" s="285">
        <f>F52</f>
        <v>14000</v>
      </c>
      <c r="G51" s="285">
        <f>G52</f>
        <v>14000</v>
      </c>
      <c r="H51" s="285">
        <f>H52</f>
        <v>0</v>
      </c>
      <c r="I51" s="298">
        <f t="shared" si="2"/>
        <v>0.00041783644705551103</v>
      </c>
    </row>
    <row r="52" spans="1:9" ht="20.25" customHeight="1">
      <c r="A52" s="65"/>
      <c r="B52" s="69" t="s">
        <v>553</v>
      </c>
      <c r="C52" s="7"/>
      <c r="D52" s="7"/>
      <c r="E52" s="113">
        <v>2110</v>
      </c>
      <c r="F52" s="286">
        <v>14000</v>
      </c>
      <c r="G52" s="286">
        <f>F52</f>
        <v>14000</v>
      </c>
      <c r="H52" s="286"/>
      <c r="I52" s="299">
        <f t="shared" si="2"/>
        <v>0.00041783644705551103</v>
      </c>
    </row>
    <row r="53" spans="1:9" ht="23.25" customHeight="1">
      <c r="A53" s="684" t="s">
        <v>751</v>
      </c>
      <c r="B53" s="685" t="s">
        <v>376</v>
      </c>
      <c r="C53" s="686"/>
      <c r="D53" s="686">
        <v>75075</v>
      </c>
      <c r="E53" s="127"/>
      <c r="F53" s="285">
        <f>F54+F55</f>
        <v>529684</v>
      </c>
      <c r="G53" s="285">
        <f>G54+G55</f>
        <v>529684</v>
      </c>
      <c r="H53" s="285">
        <f>H54+H55</f>
        <v>0</v>
      </c>
      <c r="I53" s="298">
        <f t="shared" si="2"/>
        <v>0.015808662901582237</v>
      </c>
    </row>
    <row r="54" spans="1:10" ht="24" customHeight="1">
      <c r="A54" s="65"/>
      <c r="B54" s="101" t="s">
        <v>844</v>
      </c>
      <c r="C54" s="7"/>
      <c r="D54" s="7"/>
      <c r="E54" s="113">
        <v>2705</v>
      </c>
      <c r="F54" s="286">
        <v>473928</v>
      </c>
      <c r="G54" s="286">
        <f>F54</f>
        <v>473928</v>
      </c>
      <c r="H54" s="286"/>
      <c r="I54" s="299">
        <f t="shared" si="2"/>
        <v>0.014144599405723159</v>
      </c>
      <c r="J54" s="675"/>
    </row>
    <row r="55" spans="1:10" ht="21" customHeight="1">
      <c r="A55" s="65"/>
      <c r="B55" s="101" t="s">
        <v>785</v>
      </c>
      <c r="C55" s="7"/>
      <c r="D55" s="7"/>
      <c r="E55" s="113">
        <v>2326</v>
      </c>
      <c r="F55" s="286">
        <v>55756</v>
      </c>
      <c r="G55" s="286">
        <f>F55</f>
        <v>55756</v>
      </c>
      <c r="H55" s="286"/>
      <c r="I55" s="299">
        <f t="shared" si="2"/>
        <v>0.0016640634958590766</v>
      </c>
      <c r="J55" s="675"/>
    </row>
    <row r="56" spans="1:9" ht="22.5" customHeight="1">
      <c r="A56" s="105" t="s">
        <v>471</v>
      </c>
      <c r="B56" s="108" t="s">
        <v>581</v>
      </c>
      <c r="C56" s="122">
        <v>754</v>
      </c>
      <c r="D56" s="123"/>
      <c r="E56" s="124"/>
      <c r="F56" s="284">
        <f>F57</f>
        <v>2670000</v>
      </c>
      <c r="G56" s="284">
        <f>G57</f>
        <v>2520000</v>
      </c>
      <c r="H56" s="284">
        <f>H57</f>
        <v>150000</v>
      </c>
      <c r="I56" s="297">
        <f t="shared" si="2"/>
        <v>0.07968737954558675</v>
      </c>
    </row>
    <row r="57" spans="1:9" ht="22.5" customHeight="1">
      <c r="A57" s="684" t="s">
        <v>539</v>
      </c>
      <c r="B57" s="685" t="s">
        <v>424</v>
      </c>
      <c r="C57" s="686"/>
      <c r="D57" s="686">
        <v>75411</v>
      </c>
      <c r="E57" s="109"/>
      <c r="F57" s="285">
        <f>F58+F59+F60</f>
        <v>2670000</v>
      </c>
      <c r="G57" s="285">
        <f>G58+G59+G60</f>
        <v>2520000</v>
      </c>
      <c r="H57" s="285">
        <f>H58+H59+H60</f>
        <v>150000</v>
      </c>
      <c r="I57" s="298">
        <f t="shared" si="2"/>
        <v>0.07968737954558675</v>
      </c>
    </row>
    <row r="58" spans="1:9" ht="18.75" customHeight="1">
      <c r="A58" s="65"/>
      <c r="B58" s="69" t="s">
        <v>541</v>
      </c>
      <c r="C58" s="125"/>
      <c r="D58" s="125"/>
      <c r="E58" s="128" t="s">
        <v>679</v>
      </c>
      <c r="F58" s="286">
        <v>1000</v>
      </c>
      <c r="G58" s="286">
        <f>F58</f>
        <v>1000</v>
      </c>
      <c r="H58" s="286"/>
      <c r="I58" s="299">
        <f t="shared" si="2"/>
        <v>2.9845460503965072E-05</v>
      </c>
    </row>
    <row r="59" spans="1:9" ht="18.75" customHeight="1">
      <c r="A59" s="65"/>
      <c r="B59" s="69" t="s">
        <v>553</v>
      </c>
      <c r="C59" s="125"/>
      <c r="D59" s="125"/>
      <c r="E59" s="128" t="s">
        <v>258</v>
      </c>
      <c r="F59" s="286">
        <v>2519000</v>
      </c>
      <c r="G59" s="286">
        <f>F59</f>
        <v>2519000</v>
      </c>
      <c r="H59" s="286"/>
      <c r="I59" s="299">
        <f t="shared" si="2"/>
        <v>0.07518071500948802</v>
      </c>
    </row>
    <row r="60" spans="1:9" ht="20.25" customHeight="1">
      <c r="A60" s="65"/>
      <c r="B60" s="69" t="s">
        <v>553</v>
      </c>
      <c r="C60" s="7"/>
      <c r="D60" s="7"/>
      <c r="E60" s="113">
        <v>6410</v>
      </c>
      <c r="F60" s="286">
        <v>150000</v>
      </c>
      <c r="G60" s="286"/>
      <c r="H60" s="286">
        <f>F60</f>
        <v>150000</v>
      </c>
      <c r="I60" s="299">
        <f t="shared" si="2"/>
        <v>0.004476819075594761</v>
      </c>
    </row>
    <row r="61" spans="1:9" ht="27" customHeight="1">
      <c r="A61" s="105" t="s">
        <v>535</v>
      </c>
      <c r="B61" s="110" t="s">
        <v>699</v>
      </c>
      <c r="C61" s="115" t="s">
        <v>582</v>
      </c>
      <c r="D61" s="120"/>
      <c r="E61" s="121"/>
      <c r="F61" s="284">
        <f>F62</f>
        <v>2698361</v>
      </c>
      <c r="G61" s="284">
        <f>G62</f>
        <v>2698361</v>
      </c>
      <c r="H61" s="284">
        <f>H62</f>
        <v>0</v>
      </c>
      <c r="I61" s="297">
        <f t="shared" si="2"/>
        <v>0.0805338266509397</v>
      </c>
    </row>
    <row r="62" spans="1:9" ht="24.75" customHeight="1">
      <c r="A62" s="684" t="s">
        <v>539</v>
      </c>
      <c r="B62" s="686" t="s">
        <v>697</v>
      </c>
      <c r="C62" s="592"/>
      <c r="D62" s="592" t="s">
        <v>583</v>
      </c>
      <c r="E62" s="131"/>
      <c r="F62" s="285">
        <f>F63+F64</f>
        <v>2698361</v>
      </c>
      <c r="G62" s="285">
        <f>G63+G64</f>
        <v>2698361</v>
      </c>
      <c r="H62" s="285">
        <f>H63+H64</f>
        <v>0</v>
      </c>
      <c r="I62" s="298">
        <f t="shared" si="2"/>
        <v>0.0805338266509397</v>
      </c>
    </row>
    <row r="63" spans="1:9" ht="18.75" customHeight="1">
      <c r="A63" s="65"/>
      <c r="B63" s="69" t="s">
        <v>698</v>
      </c>
      <c r="C63" s="10"/>
      <c r="D63" s="10"/>
      <c r="E63" s="114" t="s">
        <v>685</v>
      </c>
      <c r="F63" s="286">
        <v>2651103</v>
      </c>
      <c r="G63" s="286">
        <f>F63</f>
        <v>2651103</v>
      </c>
      <c r="H63" s="286"/>
      <c r="I63" s="299">
        <f t="shared" si="2"/>
        <v>0.07912338987844332</v>
      </c>
    </row>
    <row r="64" spans="1:9" ht="17.25" customHeight="1">
      <c r="A64" s="65"/>
      <c r="B64" s="69" t="s">
        <v>122</v>
      </c>
      <c r="C64" s="10"/>
      <c r="D64" s="10"/>
      <c r="E64" s="114" t="s">
        <v>686</v>
      </c>
      <c r="F64" s="286">
        <v>47258</v>
      </c>
      <c r="G64" s="286">
        <f>F64</f>
        <v>47258</v>
      </c>
      <c r="H64" s="286"/>
      <c r="I64" s="299">
        <f t="shared" si="2"/>
        <v>0.0014104367724963815</v>
      </c>
    </row>
    <row r="65" spans="1:9" ht="21" customHeight="1">
      <c r="A65" s="105" t="s">
        <v>530</v>
      </c>
      <c r="B65" s="112" t="s">
        <v>584</v>
      </c>
      <c r="C65" s="122">
        <v>758</v>
      </c>
      <c r="D65" s="123"/>
      <c r="E65" s="124"/>
      <c r="F65" s="284">
        <f>F66+F68+F70+F72+F74</f>
        <v>18641135</v>
      </c>
      <c r="G65" s="284">
        <f>G66+G68+G70+G72+G74</f>
        <v>18641135</v>
      </c>
      <c r="H65" s="284">
        <f>H66+H68+H70+H72+H74</f>
        <v>0</v>
      </c>
      <c r="I65" s="297">
        <f t="shared" si="2"/>
        <v>0.556353258391581</v>
      </c>
    </row>
    <row r="66" spans="1:9" ht="24" customHeight="1">
      <c r="A66" s="684" t="s">
        <v>539</v>
      </c>
      <c r="B66" s="685" t="s">
        <v>555</v>
      </c>
      <c r="C66" s="686"/>
      <c r="D66" s="686">
        <v>75801</v>
      </c>
      <c r="E66" s="127"/>
      <c r="F66" s="285">
        <f>F67</f>
        <v>14370625</v>
      </c>
      <c r="G66" s="285">
        <f>G67</f>
        <v>14370625</v>
      </c>
      <c r="H66" s="285">
        <f>H67</f>
        <v>0</v>
      </c>
      <c r="I66" s="298">
        <f t="shared" si="2"/>
        <v>0.4288979208547931</v>
      </c>
    </row>
    <row r="67" spans="1:9" ht="23.25" customHeight="1">
      <c r="A67" s="65"/>
      <c r="B67" s="69" t="s">
        <v>465</v>
      </c>
      <c r="C67" s="7"/>
      <c r="D67" s="7"/>
      <c r="E67" s="114" t="s">
        <v>688</v>
      </c>
      <c r="F67" s="286">
        <v>14370625</v>
      </c>
      <c r="G67" s="286">
        <f>F67</f>
        <v>14370625</v>
      </c>
      <c r="H67" s="286"/>
      <c r="I67" s="299">
        <f t="shared" si="2"/>
        <v>0.4288979208547931</v>
      </c>
    </row>
    <row r="68" spans="1:9" ht="25.5" customHeight="1">
      <c r="A68" s="684" t="s">
        <v>542</v>
      </c>
      <c r="B68" s="685" t="s">
        <v>556</v>
      </c>
      <c r="C68" s="686"/>
      <c r="D68" s="686">
        <v>75802</v>
      </c>
      <c r="E68" s="132"/>
      <c r="F68" s="285">
        <f>F69</f>
        <v>0</v>
      </c>
      <c r="G68" s="285">
        <f>G69</f>
        <v>0</v>
      </c>
      <c r="H68" s="285">
        <f>H69</f>
        <v>0</v>
      </c>
      <c r="I68" s="298">
        <f t="shared" si="2"/>
        <v>0</v>
      </c>
    </row>
    <row r="69" spans="1:9" ht="26.25" customHeight="1">
      <c r="A69" s="65"/>
      <c r="B69" s="69" t="s">
        <v>557</v>
      </c>
      <c r="C69" s="7"/>
      <c r="D69" s="7"/>
      <c r="E69" s="114" t="s">
        <v>466</v>
      </c>
      <c r="F69" s="286">
        <v>0</v>
      </c>
      <c r="G69" s="286">
        <f>F69</f>
        <v>0</v>
      </c>
      <c r="H69" s="286"/>
      <c r="I69" s="299">
        <f t="shared" si="2"/>
        <v>0</v>
      </c>
    </row>
    <row r="70" spans="1:9" ht="22.5" customHeight="1">
      <c r="A70" s="684" t="s">
        <v>587</v>
      </c>
      <c r="B70" s="685" t="s">
        <v>628</v>
      </c>
      <c r="C70" s="686"/>
      <c r="D70" s="686">
        <v>75803</v>
      </c>
      <c r="E70" s="132"/>
      <c r="F70" s="285">
        <f>F71</f>
        <v>2489885</v>
      </c>
      <c r="G70" s="285">
        <f>G71</f>
        <v>2489885</v>
      </c>
      <c r="H70" s="285">
        <f>H71</f>
        <v>0</v>
      </c>
      <c r="I70" s="298">
        <f t="shared" si="2"/>
        <v>0.07431176442691508</v>
      </c>
    </row>
    <row r="71" spans="1:9" ht="22.5" customHeight="1">
      <c r="A71" s="28"/>
      <c r="B71" s="69" t="s">
        <v>467</v>
      </c>
      <c r="C71" s="7"/>
      <c r="D71" s="7"/>
      <c r="E71" s="114" t="s">
        <v>688</v>
      </c>
      <c r="F71" s="286">
        <v>2489885</v>
      </c>
      <c r="G71" s="286">
        <f>F71</f>
        <v>2489885</v>
      </c>
      <c r="H71" s="286"/>
      <c r="I71" s="299">
        <f t="shared" si="2"/>
        <v>0.07431176442691508</v>
      </c>
    </row>
    <row r="72" spans="1:9" ht="17.25" customHeight="1">
      <c r="A72" s="684" t="s">
        <v>589</v>
      </c>
      <c r="B72" s="685" t="s">
        <v>585</v>
      </c>
      <c r="C72" s="686"/>
      <c r="D72" s="686">
        <v>75814</v>
      </c>
      <c r="E72" s="131"/>
      <c r="F72" s="285">
        <f>F73</f>
        <v>30000</v>
      </c>
      <c r="G72" s="285">
        <f>G73</f>
        <v>30000</v>
      </c>
      <c r="H72" s="285">
        <f>H73</f>
        <v>0</v>
      </c>
      <c r="I72" s="301">
        <f aca="true" t="shared" si="3" ref="I72:I103">F72/$F$144</f>
        <v>0.0008953638151189522</v>
      </c>
    </row>
    <row r="73" spans="1:9" ht="18.75" customHeight="1">
      <c r="A73" s="65"/>
      <c r="B73" s="69" t="s">
        <v>541</v>
      </c>
      <c r="C73" s="7"/>
      <c r="D73" s="7"/>
      <c r="E73" s="114" t="s">
        <v>679</v>
      </c>
      <c r="F73" s="286">
        <v>30000</v>
      </c>
      <c r="G73" s="286">
        <f>F73</f>
        <v>30000</v>
      </c>
      <c r="H73" s="286"/>
      <c r="I73" s="299">
        <f t="shared" si="3"/>
        <v>0.0008953638151189522</v>
      </c>
    </row>
    <row r="74" spans="1:9" ht="23.25" customHeight="1">
      <c r="A74" s="684" t="s">
        <v>590</v>
      </c>
      <c r="B74" s="685" t="s">
        <v>738</v>
      </c>
      <c r="C74" s="686"/>
      <c r="D74" s="686">
        <v>75832</v>
      </c>
      <c r="E74" s="131"/>
      <c r="F74" s="285">
        <f>F75</f>
        <v>1750625</v>
      </c>
      <c r="G74" s="285">
        <f>G75</f>
        <v>1750625</v>
      </c>
      <c r="H74" s="285">
        <f>H75</f>
        <v>0</v>
      </c>
      <c r="I74" s="298">
        <f t="shared" si="3"/>
        <v>0.05224820929475386</v>
      </c>
    </row>
    <row r="75" spans="1:9" ht="21.75" customHeight="1">
      <c r="A75" s="107"/>
      <c r="B75" s="69" t="s">
        <v>468</v>
      </c>
      <c r="C75" s="20"/>
      <c r="D75" s="20"/>
      <c r="E75" s="114" t="s">
        <v>688</v>
      </c>
      <c r="F75" s="286">
        <v>1750625</v>
      </c>
      <c r="G75" s="286">
        <f>F75</f>
        <v>1750625</v>
      </c>
      <c r="H75" s="286"/>
      <c r="I75" s="299">
        <f t="shared" si="3"/>
        <v>0.05224820929475386</v>
      </c>
    </row>
    <row r="76" spans="1:9" ht="18.75" customHeight="1">
      <c r="A76" s="105" t="s">
        <v>723</v>
      </c>
      <c r="B76" s="112" t="s">
        <v>586</v>
      </c>
      <c r="C76" s="115" t="s">
        <v>207</v>
      </c>
      <c r="D76" s="120"/>
      <c r="E76" s="121"/>
      <c r="F76" s="284">
        <f>F77+F81</f>
        <v>130644</v>
      </c>
      <c r="G76" s="284">
        <f>G77+G81</f>
        <v>130644</v>
      </c>
      <c r="H76" s="284">
        <f>H77+H81</f>
        <v>0</v>
      </c>
      <c r="I76" s="297">
        <f t="shared" si="3"/>
        <v>0.003899130342080013</v>
      </c>
    </row>
    <row r="77" spans="1:9" ht="15.75" customHeight="1">
      <c r="A77" s="684" t="s">
        <v>539</v>
      </c>
      <c r="B77" s="685" t="s">
        <v>220</v>
      </c>
      <c r="C77" s="592"/>
      <c r="D77" s="592" t="s">
        <v>219</v>
      </c>
      <c r="E77" s="592"/>
      <c r="F77" s="285">
        <f>F78+F79+F80</f>
        <v>17878</v>
      </c>
      <c r="G77" s="285">
        <f>G78+G79+G80</f>
        <v>17878</v>
      </c>
      <c r="H77" s="285">
        <f>H78+H79+H80</f>
        <v>0</v>
      </c>
      <c r="I77" s="298">
        <f t="shared" si="3"/>
        <v>0.0005335771428898876</v>
      </c>
    </row>
    <row r="78" spans="1:9" ht="18" customHeight="1">
      <c r="A78" s="65"/>
      <c r="B78" s="69" t="s">
        <v>544</v>
      </c>
      <c r="C78" s="10"/>
      <c r="D78" s="10"/>
      <c r="E78" s="114" t="s">
        <v>680</v>
      </c>
      <c r="F78" s="286">
        <v>624</v>
      </c>
      <c r="G78" s="286">
        <f>F78</f>
        <v>624</v>
      </c>
      <c r="H78" s="286"/>
      <c r="I78" s="299">
        <f t="shared" si="3"/>
        <v>1.8623567354474207E-05</v>
      </c>
    </row>
    <row r="79" spans="1:9" ht="23.25" customHeight="1">
      <c r="A79" s="65"/>
      <c r="B79" s="69" t="s">
        <v>718</v>
      </c>
      <c r="C79" s="10"/>
      <c r="D79" s="10"/>
      <c r="E79" s="114" t="s">
        <v>681</v>
      </c>
      <c r="F79" s="286">
        <v>16810</v>
      </c>
      <c r="G79" s="286">
        <f>F79</f>
        <v>16810</v>
      </c>
      <c r="H79" s="286"/>
      <c r="I79" s="299">
        <f t="shared" si="3"/>
        <v>0.0005017021910716529</v>
      </c>
    </row>
    <row r="80" spans="1:9" ht="20.25" customHeight="1">
      <c r="A80" s="107"/>
      <c r="B80" s="69" t="s">
        <v>541</v>
      </c>
      <c r="C80" s="7"/>
      <c r="D80" s="20"/>
      <c r="E80" s="114" t="s">
        <v>679</v>
      </c>
      <c r="F80" s="286">
        <v>444</v>
      </c>
      <c r="G80" s="286">
        <f>F80</f>
        <v>444</v>
      </c>
      <c r="H80" s="286"/>
      <c r="I80" s="299">
        <f t="shared" si="3"/>
        <v>1.3251384463760492E-05</v>
      </c>
    </row>
    <row r="81" spans="1:9" ht="20.25" customHeight="1">
      <c r="A81" s="684" t="s">
        <v>542</v>
      </c>
      <c r="B81" s="685" t="s">
        <v>251</v>
      </c>
      <c r="C81" s="686"/>
      <c r="D81" s="686">
        <v>80130</v>
      </c>
      <c r="E81" s="127"/>
      <c r="F81" s="285">
        <f>F82+F83+F84+F85</f>
        <v>112766</v>
      </c>
      <c r="G81" s="285">
        <f>G82+G83+G84+G85</f>
        <v>112766</v>
      </c>
      <c r="H81" s="285">
        <f>H82+H83+H84+H85</f>
        <v>0</v>
      </c>
      <c r="I81" s="298">
        <f t="shared" si="3"/>
        <v>0.0033655531991901256</v>
      </c>
    </row>
    <row r="82" spans="1:9" ht="20.25" customHeight="1">
      <c r="A82" s="107"/>
      <c r="B82" s="69" t="s">
        <v>718</v>
      </c>
      <c r="C82" s="7"/>
      <c r="D82" s="20"/>
      <c r="E82" s="114" t="s">
        <v>681</v>
      </c>
      <c r="F82" s="286">
        <v>51410</v>
      </c>
      <c r="G82" s="286">
        <f>F82</f>
        <v>51410</v>
      </c>
      <c r="H82" s="286"/>
      <c r="I82" s="299">
        <f t="shared" si="3"/>
        <v>0.0015343551245088445</v>
      </c>
    </row>
    <row r="83" spans="1:9" ht="17.25" customHeight="1">
      <c r="A83" s="107"/>
      <c r="B83" s="69" t="s">
        <v>547</v>
      </c>
      <c r="C83" s="7"/>
      <c r="D83" s="20"/>
      <c r="E83" s="114" t="s">
        <v>682</v>
      </c>
      <c r="F83" s="286">
        <v>54588</v>
      </c>
      <c r="G83" s="286">
        <f>F83</f>
        <v>54588</v>
      </c>
      <c r="H83" s="286"/>
      <c r="I83" s="299">
        <f t="shared" si="3"/>
        <v>0.0016292039979904453</v>
      </c>
    </row>
    <row r="84" spans="1:9" ht="18" customHeight="1">
      <c r="A84" s="107"/>
      <c r="B84" s="69" t="s">
        <v>541</v>
      </c>
      <c r="C84" s="7"/>
      <c r="D84" s="20"/>
      <c r="E84" s="114" t="s">
        <v>679</v>
      </c>
      <c r="F84" s="286">
        <v>668</v>
      </c>
      <c r="G84" s="286">
        <f>F84</f>
        <v>668</v>
      </c>
      <c r="H84" s="286"/>
      <c r="I84" s="299">
        <f t="shared" si="3"/>
        <v>1.9936767616648668E-05</v>
      </c>
    </row>
    <row r="85" spans="1:9" ht="18" customHeight="1">
      <c r="A85" s="107"/>
      <c r="B85" s="69" t="s">
        <v>580</v>
      </c>
      <c r="C85" s="7"/>
      <c r="D85" s="20"/>
      <c r="E85" s="114" t="s">
        <v>683</v>
      </c>
      <c r="F85" s="286">
        <v>6100</v>
      </c>
      <c r="G85" s="286">
        <f>F85</f>
        <v>6100</v>
      </c>
      <c r="H85" s="286"/>
      <c r="I85" s="299">
        <f t="shared" si="3"/>
        <v>0.00018205730907418696</v>
      </c>
    </row>
    <row r="86" spans="1:9" s="13" customFormat="1" ht="20.25" customHeight="1">
      <c r="A86" s="105" t="s">
        <v>558</v>
      </c>
      <c r="B86" s="108" t="s">
        <v>588</v>
      </c>
      <c r="C86" s="122">
        <v>851</v>
      </c>
      <c r="D86" s="110"/>
      <c r="E86" s="116"/>
      <c r="F86" s="289">
        <f>F87+F93+F95</f>
        <v>2092901</v>
      </c>
      <c r="G86" s="289">
        <f>G87+G93+G95</f>
        <v>1087120</v>
      </c>
      <c r="H86" s="289">
        <f>H87+H93+H95</f>
        <v>1005781</v>
      </c>
      <c r="I86" s="503">
        <f t="shared" si="3"/>
        <v>0.06246359413420901</v>
      </c>
    </row>
    <row r="87" spans="1:9" ht="20.25" customHeight="1">
      <c r="A87" s="684" t="s">
        <v>539</v>
      </c>
      <c r="B87" s="685" t="s">
        <v>294</v>
      </c>
      <c r="C87" s="686"/>
      <c r="D87" s="686">
        <v>85111</v>
      </c>
      <c r="E87" s="507"/>
      <c r="F87" s="285">
        <f>SUM(F88:F92)</f>
        <v>909901</v>
      </c>
      <c r="G87" s="285">
        <f>SUM(G88:G92)</f>
        <v>54120</v>
      </c>
      <c r="H87" s="285">
        <f>SUM(H88:H92)</f>
        <v>855781</v>
      </c>
      <c r="I87" s="298">
        <f t="shared" si="3"/>
        <v>0.027156414358018324</v>
      </c>
    </row>
    <row r="88" spans="1:9" ht="21.75" customHeight="1">
      <c r="A88" s="107"/>
      <c r="B88" s="69" t="s">
        <v>718</v>
      </c>
      <c r="C88" s="7"/>
      <c r="D88" s="113"/>
      <c r="E88" s="114" t="s">
        <v>681</v>
      </c>
      <c r="F88" s="286">
        <v>54120</v>
      </c>
      <c r="G88" s="286">
        <f>F88</f>
        <v>54120</v>
      </c>
      <c r="H88" s="286"/>
      <c r="I88" s="299">
        <f t="shared" si="3"/>
        <v>0.0016152363224745897</v>
      </c>
    </row>
    <row r="89" spans="1:9" ht="20.25" customHeight="1">
      <c r="A89" s="107"/>
      <c r="B89" s="69" t="s">
        <v>437</v>
      </c>
      <c r="C89" s="7"/>
      <c r="D89" s="113"/>
      <c r="E89" s="114" t="s">
        <v>436</v>
      </c>
      <c r="F89" s="286">
        <v>115247</v>
      </c>
      <c r="G89" s="286"/>
      <c r="H89" s="286">
        <f>F89</f>
        <v>115247</v>
      </c>
      <c r="I89" s="299">
        <f t="shared" si="3"/>
        <v>0.003439599786700463</v>
      </c>
    </row>
    <row r="90" spans="1:9" ht="21" customHeight="1">
      <c r="A90" s="107"/>
      <c r="B90" s="103" t="s">
        <v>719</v>
      </c>
      <c r="C90" s="7"/>
      <c r="D90" s="113"/>
      <c r="E90" s="114" t="s">
        <v>463</v>
      </c>
      <c r="F90" s="286">
        <v>334592</v>
      </c>
      <c r="G90" s="286"/>
      <c r="H90" s="286">
        <f>F90</f>
        <v>334592</v>
      </c>
      <c r="I90" s="299">
        <f t="shared" si="3"/>
        <v>0.009986052320942683</v>
      </c>
    </row>
    <row r="91" spans="1:9" ht="23.25" customHeight="1">
      <c r="A91" s="107"/>
      <c r="B91" s="103" t="s">
        <v>719</v>
      </c>
      <c r="C91" s="7"/>
      <c r="D91" s="20"/>
      <c r="E91" s="114" t="s">
        <v>648</v>
      </c>
      <c r="F91" s="286">
        <v>86476</v>
      </c>
      <c r="G91" s="286"/>
      <c r="H91" s="286">
        <f>F91</f>
        <v>86476</v>
      </c>
      <c r="I91" s="299">
        <f t="shared" si="3"/>
        <v>0.0025809160425408835</v>
      </c>
    </row>
    <row r="92" spans="1:9" ht="17.25" customHeight="1">
      <c r="A92" s="107"/>
      <c r="B92" s="69" t="s">
        <v>554</v>
      </c>
      <c r="C92" s="7"/>
      <c r="D92" s="20"/>
      <c r="E92" s="114" t="s">
        <v>435</v>
      </c>
      <c r="F92" s="286">
        <v>319466</v>
      </c>
      <c r="G92" s="286"/>
      <c r="H92" s="286">
        <f>F92</f>
        <v>319466</v>
      </c>
      <c r="I92" s="299">
        <f t="shared" si="3"/>
        <v>0.009534609885359707</v>
      </c>
    </row>
    <row r="93" spans="1:9" ht="24.75" customHeight="1">
      <c r="A93" s="684" t="s">
        <v>542</v>
      </c>
      <c r="B93" s="686" t="s">
        <v>846</v>
      </c>
      <c r="C93" s="688"/>
      <c r="D93" s="689">
        <v>85117</v>
      </c>
      <c r="E93" s="602"/>
      <c r="F93" s="603">
        <f>F94</f>
        <v>150000</v>
      </c>
      <c r="G93" s="603">
        <f>G94</f>
        <v>0</v>
      </c>
      <c r="H93" s="603">
        <f>H94</f>
        <v>150000</v>
      </c>
      <c r="I93" s="356">
        <f t="shared" si="3"/>
        <v>0.004476819075594761</v>
      </c>
    </row>
    <row r="94" spans="1:9" ht="16.5" customHeight="1">
      <c r="A94" s="107"/>
      <c r="B94" s="69" t="s">
        <v>554</v>
      </c>
      <c r="C94" s="7"/>
      <c r="D94" s="20"/>
      <c r="E94" s="114" t="s">
        <v>845</v>
      </c>
      <c r="F94" s="286">
        <v>150000</v>
      </c>
      <c r="G94" s="286"/>
      <c r="H94" s="286">
        <f>F94</f>
        <v>150000</v>
      </c>
      <c r="I94" s="299">
        <f t="shared" si="3"/>
        <v>0.004476819075594761</v>
      </c>
    </row>
    <row r="95" spans="1:9" ht="24.75" customHeight="1">
      <c r="A95" s="687" t="s">
        <v>587</v>
      </c>
      <c r="B95" s="685" t="s">
        <v>596</v>
      </c>
      <c r="C95" s="686"/>
      <c r="D95" s="686">
        <v>85156</v>
      </c>
      <c r="E95" s="504"/>
      <c r="F95" s="506">
        <f>F96</f>
        <v>1033000</v>
      </c>
      <c r="G95" s="506">
        <f>G96</f>
        <v>1033000</v>
      </c>
      <c r="H95" s="506">
        <f>H96</f>
        <v>0</v>
      </c>
      <c r="I95" s="356">
        <f t="shared" si="3"/>
        <v>0.030830360700595923</v>
      </c>
    </row>
    <row r="96" spans="1:9" ht="23.25" customHeight="1">
      <c r="A96" s="65"/>
      <c r="B96" s="69" t="s">
        <v>559</v>
      </c>
      <c r="C96" s="7"/>
      <c r="D96" s="7"/>
      <c r="E96" s="113">
        <v>2110</v>
      </c>
      <c r="F96" s="286">
        <v>1033000</v>
      </c>
      <c r="G96" s="286">
        <f>F96</f>
        <v>1033000</v>
      </c>
      <c r="H96" s="286"/>
      <c r="I96" s="299">
        <f t="shared" si="3"/>
        <v>0.030830360700595923</v>
      </c>
    </row>
    <row r="97" spans="1:9" ht="20.25" customHeight="1">
      <c r="A97" s="105" t="s">
        <v>560</v>
      </c>
      <c r="B97" s="102" t="s">
        <v>186</v>
      </c>
      <c r="C97" s="122">
        <v>852</v>
      </c>
      <c r="D97" s="122"/>
      <c r="E97" s="110"/>
      <c r="F97" s="284">
        <f>F98+F103+F107+F109+F113+F117</f>
        <v>1338783</v>
      </c>
      <c r="G97" s="284">
        <f>G98+G103+G107+G109+G113+G117</f>
        <v>1338783</v>
      </c>
      <c r="H97" s="284">
        <f>H98+H103+H107+H109+H113+H117</f>
        <v>0</v>
      </c>
      <c r="I97" s="297">
        <f t="shared" si="3"/>
        <v>0.03995659514987988</v>
      </c>
    </row>
    <row r="98" spans="1:9" ht="19.5" customHeight="1">
      <c r="A98" s="684" t="s">
        <v>539</v>
      </c>
      <c r="B98" s="685" t="s">
        <v>432</v>
      </c>
      <c r="C98" s="592"/>
      <c r="D98" s="592" t="s">
        <v>187</v>
      </c>
      <c r="E98" s="507"/>
      <c r="F98" s="285">
        <f>F99+F100+F101+F102</f>
        <v>90342</v>
      </c>
      <c r="G98" s="285">
        <f>G99+G100+G101+G102</f>
        <v>90342</v>
      </c>
      <c r="H98" s="285">
        <f>H99+H100+H101+H102</f>
        <v>0</v>
      </c>
      <c r="I98" s="298">
        <f t="shared" si="3"/>
        <v>0.0026962985928492126</v>
      </c>
    </row>
    <row r="99" spans="1:9" ht="21.75" customHeight="1">
      <c r="A99" s="107"/>
      <c r="B99" s="69" t="s">
        <v>390</v>
      </c>
      <c r="C99" s="119"/>
      <c r="D99" s="119"/>
      <c r="E99" s="114" t="s">
        <v>391</v>
      </c>
      <c r="F99" s="286">
        <v>500</v>
      </c>
      <c r="G99" s="286">
        <f>F99</f>
        <v>500</v>
      </c>
      <c r="H99" s="286"/>
      <c r="I99" s="299">
        <f t="shared" si="3"/>
        <v>1.4922730251982536E-05</v>
      </c>
    </row>
    <row r="100" spans="1:9" ht="17.25" customHeight="1">
      <c r="A100" s="107"/>
      <c r="B100" s="69" t="s">
        <v>541</v>
      </c>
      <c r="C100" s="10"/>
      <c r="D100" s="10"/>
      <c r="E100" s="114" t="s">
        <v>679</v>
      </c>
      <c r="F100" s="286">
        <v>200</v>
      </c>
      <c r="G100" s="286">
        <f>F100</f>
        <v>200</v>
      </c>
      <c r="H100" s="286"/>
      <c r="I100" s="299">
        <f t="shared" si="3"/>
        <v>5.969092100793015E-06</v>
      </c>
    </row>
    <row r="101" spans="1:9" ht="19.5" customHeight="1">
      <c r="A101" s="107"/>
      <c r="B101" s="69" t="s">
        <v>561</v>
      </c>
      <c r="C101" s="10"/>
      <c r="D101" s="10"/>
      <c r="E101" s="114" t="s">
        <v>562</v>
      </c>
      <c r="F101" s="286">
        <v>0</v>
      </c>
      <c r="G101" s="286">
        <f>F101</f>
        <v>0</v>
      </c>
      <c r="H101" s="286"/>
      <c r="I101" s="299">
        <f t="shared" si="3"/>
        <v>0</v>
      </c>
    </row>
    <row r="102" spans="1:9" ht="22.5" customHeight="1">
      <c r="A102" s="107"/>
      <c r="B102" s="69" t="s">
        <v>563</v>
      </c>
      <c r="C102" s="20"/>
      <c r="D102" s="45"/>
      <c r="E102" s="113">
        <v>2320</v>
      </c>
      <c r="F102" s="286">
        <v>89642</v>
      </c>
      <c r="G102" s="286">
        <f>F102</f>
        <v>89642</v>
      </c>
      <c r="H102" s="286"/>
      <c r="I102" s="299">
        <f t="shared" si="3"/>
        <v>0.002675406770496437</v>
      </c>
    </row>
    <row r="103" spans="1:9" ht="21" customHeight="1">
      <c r="A103" s="684" t="s">
        <v>542</v>
      </c>
      <c r="B103" s="685" t="s">
        <v>310</v>
      </c>
      <c r="C103" s="592"/>
      <c r="D103" s="592" t="s">
        <v>188</v>
      </c>
      <c r="E103" s="507"/>
      <c r="F103" s="285">
        <f>F104+F105+F106</f>
        <v>861800</v>
      </c>
      <c r="G103" s="285">
        <f>G104+G105+G106</f>
        <v>861800</v>
      </c>
      <c r="H103" s="285">
        <f>H104+H105+H106</f>
        <v>0</v>
      </c>
      <c r="I103" s="298">
        <f t="shared" si="3"/>
        <v>0.0257208178623171</v>
      </c>
    </row>
    <row r="104" spans="1:9" ht="22.5" customHeight="1">
      <c r="A104" s="65"/>
      <c r="B104" s="69" t="s">
        <v>547</v>
      </c>
      <c r="C104" s="10"/>
      <c r="D104" s="10"/>
      <c r="E104" s="114" t="s">
        <v>682</v>
      </c>
      <c r="F104" s="286">
        <v>495600</v>
      </c>
      <c r="G104" s="286">
        <f>F104</f>
        <v>495600</v>
      </c>
      <c r="H104" s="286"/>
      <c r="I104" s="299">
        <f aca="true" t="shared" si="4" ref="I104:I135">F104/$F$144</f>
        <v>0.01479141022576509</v>
      </c>
    </row>
    <row r="105" spans="1:9" ht="18.75" customHeight="1">
      <c r="A105" s="65"/>
      <c r="B105" s="69" t="s">
        <v>541</v>
      </c>
      <c r="C105" s="10"/>
      <c r="D105" s="10"/>
      <c r="E105" s="114" t="s">
        <v>679</v>
      </c>
      <c r="F105" s="286">
        <v>200</v>
      </c>
      <c r="G105" s="286">
        <f>F105</f>
        <v>200</v>
      </c>
      <c r="H105" s="286"/>
      <c r="I105" s="299">
        <f t="shared" si="4"/>
        <v>5.969092100793015E-06</v>
      </c>
    </row>
    <row r="106" spans="1:9" ht="20.25" customHeight="1">
      <c r="A106" s="65"/>
      <c r="B106" s="69" t="s">
        <v>564</v>
      </c>
      <c r="C106" s="7"/>
      <c r="D106" s="20"/>
      <c r="E106" s="113">
        <v>2130</v>
      </c>
      <c r="F106" s="286">
        <v>366000</v>
      </c>
      <c r="G106" s="286">
        <f>F106</f>
        <v>366000</v>
      </c>
      <c r="H106" s="286"/>
      <c r="I106" s="299">
        <f t="shared" si="4"/>
        <v>0.010923438544451217</v>
      </c>
    </row>
    <row r="107" spans="1:9" ht="19.5" customHeight="1">
      <c r="A107" s="684" t="s">
        <v>587</v>
      </c>
      <c r="B107" s="685" t="s">
        <v>565</v>
      </c>
      <c r="C107" s="686"/>
      <c r="D107" s="686">
        <v>85203</v>
      </c>
      <c r="E107" s="505"/>
      <c r="F107" s="285">
        <f>F108</f>
        <v>307000</v>
      </c>
      <c r="G107" s="285">
        <f>G108</f>
        <v>307000</v>
      </c>
      <c r="H107" s="285">
        <f>H108</f>
        <v>0</v>
      </c>
      <c r="I107" s="301">
        <f t="shared" si="4"/>
        <v>0.009162556374717277</v>
      </c>
    </row>
    <row r="108" spans="1:9" ht="23.25" customHeight="1">
      <c r="A108" s="65"/>
      <c r="B108" s="69" t="s">
        <v>559</v>
      </c>
      <c r="C108" s="7"/>
      <c r="D108" s="20"/>
      <c r="E108" s="113">
        <v>2110</v>
      </c>
      <c r="F108" s="286">
        <v>307000</v>
      </c>
      <c r="G108" s="286">
        <f>F108</f>
        <v>307000</v>
      </c>
      <c r="H108" s="286"/>
      <c r="I108" s="299">
        <f t="shared" si="4"/>
        <v>0.009162556374717277</v>
      </c>
    </row>
    <row r="109" spans="1:9" ht="16.5" customHeight="1">
      <c r="A109" s="684" t="s">
        <v>589</v>
      </c>
      <c r="B109" s="685" t="s">
        <v>433</v>
      </c>
      <c r="C109" s="592"/>
      <c r="D109" s="592" t="s">
        <v>193</v>
      </c>
      <c r="E109" s="507"/>
      <c r="F109" s="285">
        <f>F110+F111+F112</f>
        <v>65541</v>
      </c>
      <c r="G109" s="285">
        <f>G110+G111+G112</f>
        <v>65541</v>
      </c>
      <c r="H109" s="285">
        <f>H110+H111+H112</f>
        <v>0</v>
      </c>
      <c r="I109" s="298">
        <f t="shared" si="4"/>
        <v>0.001956101326890375</v>
      </c>
    </row>
    <row r="110" spans="1:9" ht="23.25" customHeight="1">
      <c r="A110" s="65"/>
      <c r="B110" s="69" t="s">
        <v>390</v>
      </c>
      <c r="C110" s="10"/>
      <c r="D110" s="10"/>
      <c r="E110" s="114" t="s">
        <v>391</v>
      </c>
      <c r="F110" s="286">
        <v>500</v>
      </c>
      <c r="G110" s="286">
        <f>F110</f>
        <v>500</v>
      </c>
      <c r="H110" s="286"/>
      <c r="I110" s="299">
        <f t="shared" si="4"/>
        <v>1.4922730251982536E-05</v>
      </c>
    </row>
    <row r="111" spans="1:9" ht="22.5" customHeight="1">
      <c r="A111" s="65"/>
      <c r="B111" s="101" t="s">
        <v>748</v>
      </c>
      <c r="C111" s="10"/>
      <c r="D111" s="10"/>
      <c r="E111" s="114" t="s">
        <v>149</v>
      </c>
      <c r="F111" s="286">
        <v>28035</v>
      </c>
      <c r="G111" s="286">
        <f>F111</f>
        <v>28035</v>
      </c>
      <c r="H111" s="286"/>
      <c r="I111" s="299">
        <f t="shared" si="4"/>
        <v>0.0008367174852286608</v>
      </c>
    </row>
    <row r="112" spans="1:9" ht="23.25" customHeight="1">
      <c r="A112" s="65"/>
      <c r="B112" s="69" t="s">
        <v>563</v>
      </c>
      <c r="C112" s="10"/>
      <c r="D112" s="10"/>
      <c r="E112" s="114" t="s">
        <v>270</v>
      </c>
      <c r="F112" s="286">
        <v>37006</v>
      </c>
      <c r="G112" s="286">
        <f>F112</f>
        <v>37006</v>
      </c>
      <c r="H112" s="286"/>
      <c r="I112" s="299">
        <f t="shared" si="4"/>
        <v>0.0011044611114097314</v>
      </c>
    </row>
    <row r="113" spans="1:9" ht="18.75" customHeight="1">
      <c r="A113" s="684" t="s">
        <v>590</v>
      </c>
      <c r="B113" s="685" t="s">
        <v>462</v>
      </c>
      <c r="C113" s="592"/>
      <c r="D113" s="592" t="s">
        <v>189</v>
      </c>
      <c r="E113" s="131"/>
      <c r="F113" s="285">
        <f>F114+F115+F116</f>
        <v>10500</v>
      </c>
      <c r="G113" s="285">
        <f>G114+G115+G116</f>
        <v>10500</v>
      </c>
      <c r="H113" s="285">
        <f>H114+H115+H116</f>
        <v>0</v>
      </c>
      <c r="I113" s="298">
        <f t="shared" si="4"/>
        <v>0.00031337733529163326</v>
      </c>
    </row>
    <row r="114" spans="1:9" ht="16.5" customHeight="1">
      <c r="A114" s="65"/>
      <c r="B114" s="69" t="s">
        <v>541</v>
      </c>
      <c r="C114" s="10"/>
      <c r="D114" s="10"/>
      <c r="E114" s="114" t="s">
        <v>679</v>
      </c>
      <c r="F114" s="286">
        <v>500</v>
      </c>
      <c r="G114" s="286">
        <f>F114</f>
        <v>500</v>
      </c>
      <c r="H114" s="286"/>
      <c r="I114" s="299">
        <f t="shared" si="4"/>
        <v>1.4922730251982536E-05</v>
      </c>
    </row>
    <row r="115" spans="1:9" ht="21" customHeight="1">
      <c r="A115" s="65"/>
      <c r="B115" s="69" t="s">
        <v>559</v>
      </c>
      <c r="C115" s="10"/>
      <c r="D115" s="10"/>
      <c r="E115" s="114" t="s">
        <v>258</v>
      </c>
      <c r="F115" s="286">
        <v>10000</v>
      </c>
      <c r="G115" s="286">
        <f>F115</f>
        <v>10000</v>
      </c>
      <c r="H115" s="286"/>
      <c r="I115" s="299">
        <f t="shared" si="4"/>
        <v>0.00029845460503965073</v>
      </c>
    </row>
    <row r="116" spans="1:9" ht="17.25" customHeight="1">
      <c r="A116" s="65"/>
      <c r="B116" s="69" t="s">
        <v>566</v>
      </c>
      <c r="C116" s="10"/>
      <c r="D116" s="10"/>
      <c r="E116" s="114" t="s">
        <v>562</v>
      </c>
      <c r="F116" s="286">
        <v>0</v>
      </c>
      <c r="G116" s="286">
        <f>F116</f>
        <v>0</v>
      </c>
      <c r="H116" s="286"/>
      <c r="I116" s="299">
        <f t="shared" si="4"/>
        <v>0</v>
      </c>
    </row>
    <row r="117" spans="1:9" ht="36" customHeight="1">
      <c r="A117" s="684" t="s">
        <v>624</v>
      </c>
      <c r="B117" s="685" t="s">
        <v>383</v>
      </c>
      <c r="C117" s="592"/>
      <c r="D117" s="592" t="s">
        <v>381</v>
      </c>
      <c r="E117" s="507"/>
      <c r="F117" s="285">
        <f>F118+F119</f>
        <v>3600</v>
      </c>
      <c r="G117" s="285">
        <f>G118+G119</f>
        <v>3600</v>
      </c>
      <c r="H117" s="285">
        <f>H118+H119</f>
        <v>0</v>
      </c>
      <c r="I117" s="298">
        <f t="shared" si="4"/>
        <v>0.00010744365781427426</v>
      </c>
    </row>
    <row r="118" spans="1:9" ht="18" customHeight="1">
      <c r="A118" s="111"/>
      <c r="B118" s="69" t="s">
        <v>580</v>
      </c>
      <c r="C118" s="129"/>
      <c r="D118" s="129"/>
      <c r="E118" s="128" t="s">
        <v>683</v>
      </c>
      <c r="F118" s="286">
        <v>3600</v>
      </c>
      <c r="G118" s="286">
        <f>F118</f>
        <v>3600</v>
      </c>
      <c r="H118" s="286"/>
      <c r="I118" s="299">
        <f t="shared" si="4"/>
        <v>0.00010744365781427426</v>
      </c>
    </row>
    <row r="119" spans="1:9" ht="18.75" customHeight="1">
      <c r="A119" s="65"/>
      <c r="B119" s="69" t="s">
        <v>566</v>
      </c>
      <c r="C119" s="10"/>
      <c r="D119" s="10"/>
      <c r="E119" s="114" t="s">
        <v>562</v>
      </c>
      <c r="F119" s="286">
        <v>0</v>
      </c>
      <c r="G119" s="286">
        <f>F119</f>
        <v>0</v>
      </c>
      <c r="H119" s="286"/>
      <c r="I119" s="299">
        <f t="shared" si="4"/>
        <v>0</v>
      </c>
    </row>
    <row r="120" spans="1:10" ht="27.75" customHeight="1">
      <c r="A120" s="105" t="s">
        <v>567</v>
      </c>
      <c r="B120" s="102" t="s">
        <v>190</v>
      </c>
      <c r="C120" s="115" t="s">
        <v>304</v>
      </c>
      <c r="D120" s="115"/>
      <c r="E120" s="116"/>
      <c r="F120" s="284">
        <f>F121+F123</f>
        <v>362612</v>
      </c>
      <c r="G120" s="284">
        <f>G121+G123</f>
        <v>362612</v>
      </c>
      <c r="H120" s="284">
        <f>H121+H123</f>
        <v>0</v>
      </c>
      <c r="I120" s="297">
        <f t="shared" si="4"/>
        <v>0.010822322124263784</v>
      </c>
      <c r="J120" s="86"/>
    </row>
    <row r="121" spans="1:9" s="84" customFormat="1" ht="15.75" customHeight="1">
      <c r="A121" s="684" t="s">
        <v>539</v>
      </c>
      <c r="B121" s="685" t="s">
        <v>591</v>
      </c>
      <c r="C121" s="592"/>
      <c r="D121" s="592" t="s">
        <v>315</v>
      </c>
      <c r="E121" s="131"/>
      <c r="F121" s="285">
        <f>F122</f>
        <v>47251</v>
      </c>
      <c r="G121" s="285">
        <f>G122</f>
        <v>47251</v>
      </c>
      <c r="H121" s="285">
        <f>H122</f>
        <v>0</v>
      </c>
      <c r="I121" s="298">
        <f t="shared" si="4"/>
        <v>0.0014102278542728536</v>
      </c>
    </row>
    <row r="122" spans="1:9" s="84" customFormat="1" ht="15.75" customHeight="1">
      <c r="A122" s="65"/>
      <c r="B122" s="69" t="s">
        <v>580</v>
      </c>
      <c r="C122" s="10"/>
      <c r="D122" s="10"/>
      <c r="E122" s="114" t="s">
        <v>683</v>
      </c>
      <c r="F122" s="290">
        <v>47251</v>
      </c>
      <c r="G122" s="290">
        <f>F122</f>
        <v>47251</v>
      </c>
      <c r="H122" s="290"/>
      <c r="I122" s="299">
        <f t="shared" si="4"/>
        <v>0.0014102278542728536</v>
      </c>
    </row>
    <row r="123" spans="1:9" s="13" customFormat="1" ht="17.25" customHeight="1">
      <c r="A123" s="684" t="s">
        <v>542</v>
      </c>
      <c r="B123" s="591" t="s">
        <v>345</v>
      </c>
      <c r="C123" s="592"/>
      <c r="D123" s="592" t="s">
        <v>344</v>
      </c>
      <c r="E123" s="592"/>
      <c r="F123" s="285">
        <f>F124+F125+F126</f>
        <v>315361</v>
      </c>
      <c r="G123" s="285">
        <f>G124+G125+G126</f>
        <v>315361</v>
      </c>
      <c r="H123" s="285">
        <f>H124+H125+H126</f>
        <v>0</v>
      </c>
      <c r="I123" s="298">
        <f t="shared" si="4"/>
        <v>0.00941209426999093</v>
      </c>
    </row>
    <row r="124" spans="1:9" s="13" customFormat="1" ht="21.75" customHeight="1">
      <c r="A124" s="283"/>
      <c r="B124" s="69" t="s">
        <v>718</v>
      </c>
      <c r="C124" s="128"/>
      <c r="D124" s="128"/>
      <c r="E124" s="128" t="s">
        <v>681</v>
      </c>
      <c r="F124" s="291">
        <v>20331</v>
      </c>
      <c r="G124" s="291">
        <f>F124</f>
        <v>20331</v>
      </c>
      <c r="H124" s="291"/>
      <c r="I124" s="299">
        <f t="shared" si="4"/>
        <v>0.0006067880575061139</v>
      </c>
    </row>
    <row r="125" spans="1:9" ht="16.5" customHeight="1">
      <c r="A125" s="65"/>
      <c r="B125" s="69" t="s">
        <v>541</v>
      </c>
      <c r="C125" s="10"/>
      <c r="D125" s="10"/>
      <c r="E125" s="114" t="s">
        <v>679</v>
      </c>
      <c r="F125" s="286">
        <v>530</v>
      </c>
      <c r="G125" s="286">
        <f>F125</f>
        <v>530</v>
      </c>
      <c r="H125" s="286"/>
      <c r="I125" s="299">
        <f t="shared" si="4"/>
        <v>1.581809406710149E-05</v>
      </c>
    </row>
    <row r="126" spans="1:9" s="13" customFormat="1" ht="20.25" customHeight="1">
      <c r="A126" s="107"/>
      <c r="B126" s="69" t="s">
        <v>434</v>
      </c>
      <c r="C126" s="45"/>
      <c r="D126" s="45"/>
      <c r="E126" s="113">
        <v>2690</v>
      </c>
      <c r="F126" s="286">
        <v>294500</v>
      </c>
      <c r="G126" s="286">
        <f>F126</f>
        <v>294500</v>
      </c>
      <c r="H126" s="286"/>
      <c r="I126" s="299">
        <f t="shared" si="4"/>
        <v>0.008789488118417715</v>
      </c>
    </row>
    <row r="127" spans="1:9" s="13" customFormat="1" ht="22.5" customHeight="1">
      <c r="A127" s="105" t="s">
        <v>568</v>
      </c>
      <c r="B127" s="130" t="s">
        <v>592</v>
      </c>
      <c r="C127" s="115" t="s">
        <v>347</v>
      </c>
      <c r="D127" s="120"/>
      <c r="E127" s="121"/>
      <c r="F127" s="284">
        <f>F128+F133+F136</f>
        <v>285355</v>
      </c>
      <c r="G127" s="284">
        <f>G128+G133+G136</f>
        <v>285355</v>
      </c>
      <c r="H127" s="284">
        <f>H128+H133+H136</f>
        <v>0</v>
      </c>
      <c r="I127" s="297">
        <f t="shared" si="4"/>
        <v>0.008516551382108953</v>
      </c>
    </row>
    <row r="128" spans="1:9" s="13" customFormat="1" ht="24.75" customHeight="1">
      <c r="A128" s="684" t="s">
        <v>539</v>
      </c>
      <c r="B128" s="685" t="s">
        <v>350</v>
      </c>
      <c r="C128" s="592"/>
      <c r="D128" s="592" t="s">
        <v>349</v>
      </c>
      <c r="E128" s="131"/>
      <c r="F128" s="285">
        <f>F129+F130+F131+F132</f>
        <v>55548</v>
      </c>
      <c r="G128" s="285">
        <f>G129+G130+G131+G132</f>
        <v>55548</v>
      </c>
      <c r="H128" s="285">
        <f>H129+H130+H131+H132</f>
        <v>0</v>
      </c>
      <c r="I128" s="298">
        <f t="shared" si="4"/>
        <v>0.001657855640074252</v>
      </c>
    </row>
    <row r="129" spans="1:9" ht="21.75" customHeight="1">
      <c r="A129" s="65"/>
      <c r="B129" s="69" t="s">
        <v>392</v>
      </c>
      <c r="C129" s="10"/>
      <c r="D129" s="10"/>
      <c r="E129" s="114" t="s">
        <v>391</v>
      </c>
      <c r="F129" s="286">
        <v>32848</v>
      </c>
      <c r="G129" s="286">
        <f>F129</f>
        <v>32848</v>
      </c>
      <c r="H129" s="286"/>
      <c r="I129" s="299">
        <f t="shared" si="4"/>
        <v>0.0009803636866342448</v>
      </c>
    </row>
    <row r="130" spans="1:9" ht="27" customHeight="1">
      <c r="A130" s="65"/>
      <c r="B130" s="69" t="s">
        <v>718</v>
      </c>
      <c r="C130" s="10"/>
      <c r="D130" s="10"/>
      <c r="E130" s="128" t="s">
        <v>681</v>
      </c>
      <c r="F130" s="292">
        <v>15000</v>
      </c>
      <c r="G130" s="286">
        <f>F130</f>
        <v>15000</v>
      </c>
      <c r="H130" s="292"/>
      <c r="I130" s="299">
        <f t="shared" si="4"/>
        <v>0.0004476819075594761</v>
      </c>
    </row>
    <row r="131" spans="1:9" ht="17.25" customHeight="1">
      <c r="A131" s="65"/>
      <c r="B131" s="69" t="s">
        <v>541</v>
      </c>
      <c r="C131" s="10"/>
      <c r="D131" s="10"/>
      <c r="E131" s="114" t="s">
        <v>679</v>
      </c>
      <c r="F131" s="292">
        <v>700</v>
      </c>
      <c r="G131" s="292">
        <f>F131</f>
        <v>700</v>
      </c>
      <c r="H131" s="292"/>
      <c r="I131" s="299">
        <f t="shared" si="4"/>
        <v>2.089182235277555E-05</v>
      </c>
    </row>
    <row r="132" spans="1:9" ht="18.75" customHeight="1">
      <c r="A132" s="65"/>
      <c r="B132" s="69" t="s">
        <v>580</v>
      </c>
      <c r="C132" s="10"/>
      <c r="D132" s="10"/>
      <c r="E132" s="114" t="s">
        <v>683</v>
      </c>
      <c r="F132" s="292">
        <v>7000</v>
      </c>
      <c r="G132" s="292">
        <f>F132</f>
        <v>7000</v>
      </c>
      <c r="H132" s="292"/>
      <c r="I132" s="299">
        <f t="shared" si="4"/>
        <v>0.00020891822352775552</v>
      </c>
    </row>
    <row r="133" spans="1:9" ht="21.75" customHeight="1">
      <c r="A133" s="684" t="s">
        <v>542</v>
      </c>
      <c r="B133" s="685" t="s">
        <v>700</v>
      </c>
      <c r="C133" s="592"/>
      <c r="D133" s="592" t="s">
        <v>351</v>
      </c>
      <c r="E133" s="131"/>
      <c r="F133" s="285">
        <f>F134+F135</f>
        <v>187</v>
      </c>
      <c r="G133" s="285">
        <f>G134+G135</f>
        <v>187</v>
      </c>
      <c r="H133" s="285">
        <f>H134+H135</f>
        <v>0</v>
      </c>
      <c r="I133" s="298">
        <f t="shared" si="4"/>
        <v>5.581101114241469E-06</v>
      </c>
    </row>
    <row r="134" spans="1:9" ht="18.75" customHeight="1">
      <c r="A134" s="283"/>
      <c r="B134" s="103" t="s">
        <v>547</v>
      </c>
      <c r="C134" s="128"/>
      <c r="D134" s="128"/>
      <c r="E134" s="128" t="s">
        <v>682</v>
      </c>
      <c r="F134" s="291">
        <v>152</v>
      </c>
      <c r="G134" s="291">
        <f>F134</f>
        <v>152</v>
      </c>
      <c r="H134" s="291"/>
      <c r="I134" s="302">
        <f t="shared" si="4"/>
        <v>4.536509996602691E-06</v>
      </c>
    </row>
    <row r="135" spans="1:9" ht="21" customHeight="1">
      <c r="A135" s="65"/>
      <c r="B135" s="69" t="s">
        <v>541</v>
      </c>
      <c r="C135" s="10"/>
      <c r="D135" s="10"/>
      <c r="E135" s="114" t="s">
        <v>679</v>
      </c>
      <c r="F135" s="292">
        <v>35</v>
      </c>
      <c r="G135" s="292">
        <f>F135</f>
        <v>35</v>
      </c>
      <c r="H135" s="292"/>
      <c r="I135" s="302">
        <f t="shared" si="4"/>
        <v>1.0445911176387776E-06</v>
      </c>
    </row>
    <row r="136" spans="1:9" ht="21.75" customHeight="1">
      <c r="A136" s="684" t="s">
        <v>587</v>
      </c>
      <c r="B136" s="685" t="s">
        <v>354</v>
      </c>
      <c r="C136" s="592"/>
      <c r="D136" s="592" t="s">
        <v>353</v>
      </c>
      <c r="E136" s="131"/>
      <c r="F136" s="285">
        <f>F137+F138+F139+F140</f>
        <v>229620</v>
      </c>
      <c r="G136" s="285">
        <f>G137+G138+G139+G140</f>
        <v>229620</v>
      </c>
      <c r="H136" s="285">
        <f>H137+H138+H139+H140</f>
        <v>0</v>
      </c>
      <c r="I136" s="298">
        <f aca="true" t="shared" si="5" ref="I136:I144">F136/$F$144</f>
        <v>0.00685311464092046</v>
      </c>
    </row>
    <row r="137" spans="1:9" ht="23.25" customHeight="1">
      <c r="A137" s="65"/>
      <c r="B137" s="69" t="s">
        <v>546</v>
      </c>
      <c r="C137" s="10"/>
      <c r="D137" s="10"/>
      <c r="E137" s="114" t="s">
        <v>681</v>
      </c>
      <c r="F137" s="292">
        <v>135000</v>
      </c>
      <c r="G137" s="292">
        <f>F137</f>
        <v>135000</v>
      </c>
      <c r="H137" s="292"/>
      <c r="I137" s="299">
        <f t="shared" si="5"/>
        <v>0.004029137168035285</v>
      </c>
    </row>
    <row r="138" spans="1:9" ht="18" customHeight="1">
      <c r="A138" s="65"/>
      <c r="B138" s="103" t="s">
        <v>547</v>
      </c>
      <c r="C138" s="10"/>
      <c r="D138" s="10"/>
      <c r="E138" s="114" t="s">
        <v>682</v>
      </c>
      <c r="F138" s="286">
        <v>85000</v>
      </c>
      <c r="G138" s="292">
        <f>F138</f>
        <v>85000</v>
      </c>
      <c r="H138" s="286"/>
      <c r="I138" s="299">
        <f t="shared" si="5"/>
        <v>0.0025368641428370315</v>
      </c>
    </row>
    <row r="139" spans="1:9" ht="17.25" customHeight="1">
      <c r="A139" s="65"/>
      <c r="B139" s="103" t="s">
        <v>541</v>
      </c>
      <c r="C139" s="10"/>
      <c r="D139" s="10"/>
      <c r="E139" s="114" t="s">
        <v>679</v>
      </c>
      <c r="F139" s="286">
        <v>120</v>
      </c>
      <c r="G139" s="292">
        <f>F139</f>
        <v>120</v>
      </c>
      <c r="H139" s="286"/>
      <c r="I139" s="299">
        <f t="shared" si="5"/>
        <v>3.5814552604758087E-06</v>
      </c>
    </row>
    <row r="140" spans="1:9" ht="17.25" customHeight="1">
      <c r="A140" s="65"/>
      <c r="B140" s="103" t="s">
        <v>580</v>
      </c>
      <c r="C140" s="10"/>
      <c r="D140" s="10"/>
      <c r="E140" s="114" t="s">
        <v>683</v>
      </c>
      <c r="F140" s="286">
        <v>9500</v>
      </c>
      <c r="G140" s="292">
        <f>F140</f>
        <v>9500</v>
      </c>
      <c r="H140" s="286"/>
      <c r="I140" s="299">
        <f t="shared" si="5"/>
        <v>0.0002835318747876682</v>
      </c>
    </row>
    <row r="141" spans="1:9" ht="24" customHeight="1">
      <c r="A141" s="105" t="s">
        <v>569</v>
      </c>
      <c r="B141" s="130" t="s">
        <v>752</v>
      </c>
      <c r="C141" s="122">
        <v>900</v>
      </c>
      <c r="D141" s="122"/>
      <c r="E141" s="110"/>
      <c r="F141" s="284">
        <f aca="true" t="shared" si="6" ref="F141:H142">F142</f>
        <v>50000</v>
      </c>
      <c r="G141" s="284">
        <f t="shared" si="6"/>
        <v>50000</v>
      </c>
      <c r="H141" s="284">
        <f t="shared" si="6"/>
        <v>0</v>
      </c>
      <c r="I141" s="297">
        <f t="shared" si="5"/>
        <v>0.0014922730251982538</v>
      </c>
    </row>
    <row r="142" spans="1:9" s="13" customFormat="1" ht="24" customHeight="1">
      <c r="A142" s="684" t="s">
        <v>539</v>
      </c>
      <c r="B142" s="685" t="s">
        <v>753</v>
      </c>
      <c r="C142" s="686"/>
      <c r="D142" s="686">
        <v>90011</v>
      </c>
      <c r="E142" s="109"/>
      <c r="F142" s="285">
        <f t="shared" si="6"/>
        <v>50000</v>
      </c>
      <c r="G142" s="285">
        <f t="shared" si="6"/>
        <v>50000</v>
      </c>
      <c r="H142" s="285">
        <f t="shared" si="6"/>
        <v>0</v>
      </c>
      <c r="I142" s="298">
        <f t="shared" si="5"/>
        <v>0.0014922730251982538</v>
      </c>
    </row>
    <row r="143" spans="1:9" s="13" customFormat="1" ht="21.75" customHeight="1">
      <c r="A143" s="104"/>
      <c r="B143" s="69" t="s">
        <v>464</v>
      </c>
      <c r="C143" s="45"/>
      <c r="D143" s="45"/>
      <c r="E143" s="113">
        <v>2440</v>
      </c>
      <c r="F143" s="286">
        <v>50000</v>
      </c>
      <c r="G143" s="286">
        <f>F143</f>
        <v>50000</v>
      </c>
      <c r="H143" s="286"/>
      <c r="I143" s="299">
        <f t="shared" si="5"/>
        <v>0.0014922730251982538</v>
      </c>
    </row>
    <row r="144" spans="1:10" ht="18.75" customHeight="1">
      <c r="A144" s="279"/>
      <c r="B144" s="277" t="s">
        <v>629</v>
      </c>
      <c r="C144" s="278"/>
      <c r="D144" s="278"/>
      <c r="E144" s="278"/>
      <c r="F144" s="293">
        <f>F8+F13+F16+F26+F34+F42+F56+F61+F65+F76+F86+F97+F120+F127+F141</f>
        <v>33505933</v>
      </c>
      <c r="G144" s="293">
        <f>G8+G13+G16+G26+G34+G42+G56+G61+G65+G76+G86+G97+G120+G127+G141</f>
        <v>29041972</v>
      </c>
      <c r="H144" s="293">
        <f>H8+H13+H16+H26+H34+H42+H56+H61+H65+H76+H86+H97+H120+H127+H141</f>
        <v>4463961</v>
      </c>
      <c r="I144" s="303">
        <f t="shared" si="5"/>
        <v>1</v>
      </c>
      <c r="J144" s="86"/>
    </row>
    <row r="145" spans="1:10" ht="18" customHeight="1">
      <c r="A145" s="133"/>
      <c r="B145" s="777" t="s">
        <v>630</v>
      </c>
      <c r="C145" s="777"/>
      <c r="D145" s="777"/>
      <c r="E145" s="777"/>
      <c r="F145" s="294">
        <f>F146+F147+F148+F149+F150</f>
        <v>6739696</v>
      </c>
      <c r="G145" s="294">
        <f>G146+G147+G148+G149+G150</f>
        <v>5457660</v>
      </c>
      <c r="H145" s="294">
        <f>H146+H147+H148+H149+H150</f>
        <v>1282036</v>
      </c>
      <c r="I145" s="300">
        <f aca="true" t="shared" si="7" ref="I145:I152">F145/$F$144</f>
        <v>0.2011493307767314</v>
      </c>
      <c r="J145" s="86"/>
    </row>
    <row r="146" spans="1:9" ht="18.75" customHeight="1">
      <c r="A146" s="65"/>
      <c r="B146" s="778" t="s">
        <v>689</v>
      </c>
      <c r="C146" s="778"/>
      <c r="D146" s="778"/>
      <c r="E146" s="778"/>
      <c r="F146" s="286">
        <f>F101+F106+F116+F119</f>
        <v>366000</v>
      </c>
      <c r="G146" s="286">
        <f>G101+G106+G116+G119</f>
        <v>366000</v>
      </c>
      <c r="H146" s="286">
        <f>H101+H106+H116+H119</f>
        <v>0</v>
      </c>
      <c r="I146" s="304">
        <f t="shared" si="7"/>
        <v>0.010923438544451217</v>
      </c>
    </row>
    <row r="147" spans="1:9" ht="19.5" customHeight="1">
      <c r="A147" s="65"/>
      <c r="B147" s="778" t="s">
        <v>821</v>
      </c>
      <c r="C147" s="778"/>
      <c r="D147" s="778"/>
      <c r="E147" s="778"/>
      <c r="F147" s="286">
        <f>F10+F33+F36+F38+F41+F44+F52+F59+F60+F96+F108+F115</f>
        <v>4544562</v>
      </c>
      <c r="G147" s="286">
        <f>G10+G33+G36+G38+G41+G44+G52+G59+G60+G96+G108+G115</f>
        <v>4394562</v>
      </c>
      <c r="H147" s="286">
        <f>H10+H33+H36+H38+H41+H44+H52+H59+H60+H96+H108+H115</f>
        <v>150000</v>
      </c>
      <c r="I147" s="304">
        <f t="shared" si="7"/>
        <v>0.13563454567882052</v>
      </c>
    </row>
    <row r="148" spans="1:9" ht="17.25" customHeight="1">
      <c r="A148" s="65"/>
      <c r="B148" s="781" t="s">
        <v>695</v>
      </c>
      <c r="C148" s="781"/>
      <c r="D148" s="781"/>
      <c r="E148" s="781"/>
      <c r="F148" s="286">
        <f>F22+F25+F55+F92+F94+F102+F111+F112</f>
        <v>1116312</v>
      </c>
      <c r="G148" s="286">
        <f>G22+G25+G55+G92+G94+G102+G111+G112</f>
        <v>210439</v>
      </c>
      <c r="H148" s="286">
        <f>H22+H25+H55+H92+H94+H102+H111+H112</f>
        <v>905873</v>
      </c>
      <c r="I148" s="304">
        <f t="shared" si="7"/>
        <v>0.03331684570610226</v>
      </c>
    </row>
    <row r="149" spans="1:9" ht="21" customHeight="1">
      <c r="A149" s="65"/>
      <c r="B149" s="781" t="s">
        <v>239</v>
      </c>
      <c r="C149" s="781"/>
      <c r="D149" s="781"/>
      <c r="E149" s="781"/>
      <c r="F149" s="286">
        <f>F143+F126</f>
        <v>344500</v>
      </c>
      <c r="G149" s="286">
        <f>G143+G126</f>
        <v>344500</v>
      </c>
      <c r="H149" s="286">
        <f>H143+H126</f>
        <v>0</v>
      </c>
      <c r="I149" s="304">
        <f t="shared" si="7"/>
        <v>0.010281761143615968</v>
      </c>
    </row>
    <row r="150" spans="1:9" ht="21.75" customHeight="1">
      <c r="A150" s="65"/>
      <c r="B150" s="780" t="s">
        <v>696</v>
      </c>
      <c r="C150" s="780"/>
      <c r="D150" s="780"/>
      <c r="E150" s="780"/>
      <c r="F150" s="286">
        <f>F15+F24+F89+F91</f>
        <v>368322</v>
      </c>
      <c r="G150" s="286">
        <f>G15+G24+G89+G91</f>
        <v>142159</v>
      </c>
      <c r="H150" s="286">
        <f>H15+H24+H89+H91</f>
        <v>226163</v>
      </c>
      <c r="I150" s="304">
        <f t="shared" si="7"/>
        <v>0.010992739703741424</v>
      </c>
    </row>
    <row r="151" spans="1:9" ht="21.75" customHeight="1">
      <c r="A151" s="282"/>
      <c r="B151" s="782" t="s">
        <v>869</v>
      </c>
      <c r="C151" s="782"/>
      <c r="D151" s="782"/>
      <c r="E151" s="782"/>
      <c r="F151" s="288">
        <f>F23+F54+F90</f>
        <v>1505153</v>
      </c>
      <c r="G151" s="288">
        <f>G23+G54+G90</f>
        <v>473928</v>
      </c>
      <c r="H151" s="288">
        <f>H23+H54+H90</f>
        <v>1031225</v>
      </c>
      <c r="I151" s="568">
        <f t="shared" si="7"/>
        <v>0.044921984413924546</v>
      </c>
    </row>
    <row r="152" spans="1:9" ht="20.25" customHeight="1" thickBot="1">
      <c r="A152" s="280"/>
      <c r="B152" s="779" t="s">
        <v>870</v>
      </c>
      <c r="C152" s="779"/>
      <c r="D152" s="779"/>
      <c r="E152" s="779"/>
      <c r="F152" s="295">
        <f>F12+F20+F21+F28+F29+F30+F31+F32+F40+F46+F47+F48+F49+F50+F58+F78+F79+F80+F82+F83+F84+F85+F88+F99+F100+F104+F105+F110+F114+F118+F122+F124+F125+F129+F130+F131+F132+F134+F135+F137+F138+F139+F140+F73+F63+F64</f>
        <v>6649949</v>
      </c>
      <c r="G152" s="295">
        <f>G12+G20+G21+G28+G29+G30+G31+G32+G40+G46+G47+G48+G49+G50+G58+G78+G79+G80+G82+G83+G84+G85+G88+G99+G100+G104+G105+G110+G114+G118+G122+G124+G125+G129+G130+G131+G132+G134+G135+G137+G138+G139+G140+G73+G63+G64</f>
        <v>4499249</v>
      </c>
      <c r="H152" s="295">
        <f>H12+H20+H21+H28+H29+H30+H31+H32+H40+H46+H47+H48+H49+H50+H58+H78+H79+H80+H82+H83+H84+H85+H88+H99+H100+H104+H105+H110+H114+H118+H122+H124+H125+H129+H130+H131+H132+H134+H135+H137+H138+H139+H140+H73+H63+H64</f>
        <v>2150700</v>
      </c>
      <c r="I152" s="305">
        <f t="shared" si="7"/>
        <v>0.19847079023288203</v>
      </c>
    </row>
    <row r="153" ht="18" customHeight="1">
      <c r="I153" s="296"/>
    </row>
    <row r="154" spans="7:9" ht="14.25" customHeight="1">
      <c r="G154" s="776" t="s">
        <v>755</v>
      </c>
      <c r="H154" s="776"/>
      <c r="I154" s="776"/>
    </row>
    <row r="155" spans="2:9" ht="14.25" customHeight="1">
      <c r="B155" t="s">
        <v>754</v>
      </c>
      <c r="I155" s="296"/>
    </row>
    <row r="156" spans="8:10" ht="14.25" customHeight="1">
      <c r="H156" t="s">
        <v>756</v>
      </c>
      <c r="I156" s="296"/>
      <c r="J156" s="14"/>
    </row>
    <row r="157" ht="12.75">
      <c r="I157" s="296"/>
    </row>
  </sheetData>
  <mergeCells count="16">
    <mergeCell ref="D2:I2"/>
    <mergeCell ref="G154:I154"/>
    <mergeCell ref="B145:E145"/>
    <mergeCell ref="B146:E146"/>
    <mergeCell ref="B152:E152"/>
    <mergeCell ref="B150:E150"/>
    <mergeCell ref="B148:E148"/>
    <mergeCell ref="B149:E149"/>
    <mergeCell ref="B147:E147"/>
    <mergeCell ref="B151:E151"/>
    <mergeCell ref="B3:H3"/>
    <mergeCell ref="I5:I6"/>
    <mergeCell ref="G5:H5"/>
    <mergeCell ref="A5:A6"/>
    <mergeCell ref="C5:E5"/>
    <mergeCell ref="F5:F6"/>
  </mergeCells>
  <printOptions/>
  <pageMargins left="0.7086614173228347" right="0.6299212598425197" top="0.2362204724409449" bottom="0.3937007874015748" header="0.4330708661417323" footer="0.38"/>
  <pageSetup horizontalDpi="600" verticalDpi="600" orientation="portrait" paperSize="9" scale="80" r:id="rId1"/>
  <headerFooter alignWithMargins="0">
    <oddFooter>&amp;CStrona &amp;P</oddFooter>
  </headerFooter>
  <rowBreaks count="3" manualBreakCount="3">
    <brk id="50" max="8" man="1"/>
    <brk id="92" max="8" man="1"/>
    <brk id="13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B46">
      <selection activeCell="F47" sqref="F47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625" style="0" customWidth="1"/>
    <col min="4" max="4" width="48.125" style="0" customWidth="1"/>
    <col min="5" max="5" width="14.00390625" style="0" customWidth="1"/>
    <col min="6" max="6" width="13.125" style="0" customWidth="1"/>
    <col min="7" max="7" width="12.625" style="0" customWidth="1"/>
    <col min="8" max="8" width="11.25390625" style="0" customWidth="1"/>
    <col min="9" max="9" width="12.625" style="0" customWidth="1"/>
    <col min="10" max="11" width="12.125" style="0" customWidth="1"/>
    <col min="12" max="12" width="17.00390625" style="0" customWidth="1"/>
  </cols>
  <sheetData>
    <row r="1" spans="3:12" ht="15.75" customHeight="1">
      <c r="C1" s="914" t="s">
        <v>29</v>
      </c>
      <c r="D1" s="914"/>
      <c r="E1" s="914"/>
      <c r="F1" s="914"/>
      <c r="G1" s="914"/>
      <c r="H1" s="914"/>
      <c r="I1" s="914"/>
      <c r="J1" s="914"/>
      <c r="K1" s="914"/>
      <c r="L1" s="203"/>
    </row>
    <row r="2" spans="1:12" ht="18" customHeight="1">
      <c r="A2" s="915" t="s">
        <v>829</v>
      </c>
      <c r="B2" s="915"/>
      <c r="C2" s="915"/>
      <c r="D2" s="915"/>
      <c r="E2" s="915"/>
      <c r="F2" s="915"/>
      <c r="G2" s="915"/>
      <c r="H2" s="915"/>
      <c r="I2" s="915"/>
      <c r="J2" s="915"/>
      <c r="K2" s="915"/>
      <c r="L2" s="91"/>
    </row>
    <row r="3" spans="1:12" ht="17.2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1.25" customHeight="1">
      <c r="A4" s="916" t="s">
        <v>393</v>
      </c>
      <c r="B4" s="917"/>
      <c r="C4" s="917"/>
      <c r="D4" s="902" t="s">
        <v>394</v>
      </c>
      <c r="E4" s="904" t="s">
        <v>274</v>
      </c>
      <c r="F4" s="904" t="s">
        <v>417</v>
      </c>
      <c r="G4" s="902" t="s">
        <v>520</v>
      </c>
      <c r="H4" s="902"/>
      <c r="I4" s="902"/>
      <c r="J4" s="902"/>
      <c r="K4" s="906"/>
      <c r="L4" s="43"/>
    </row>
    <row r="5" spans="1:13" ht="10.5" customHeight="1">
      <c r="A5" s="918"/>
      <c r="B5" s="919"/>
      <c r="C5" s="919"/>
      <c r="D5" s="903"/>
      <c r="E5" s="905"/>
      <c r="F5" s="905"/>
      <c r="G5" s="905" t="s">
        <v>645</v>
      </c>
      <c r="H5" s="903" t="s">
        <v>438</v>
      </c>
      <c r="I5" s="903"/>
      <c r="J5" s="903"/>
      <c r="K5" s="907" t="s">
        <v>708</v>
      </c>
      <c r="L5" s="263"/>
      <c r="M5" s="86"/>
    </row>
    <row r="6" spans="1:13" ht="17.25" customHeight="1">
      <c r="A6" s="696" t="s">
        <v>397</v>
      </c>
      <c r="B6" s="209" t="s">
        <v>398</v>
      </c>
      <c r="C6" s="209" t="s">
        <v>736</v>
      </c>
      <c r="D6" s="903"/>
      <c r="E6" s="905"/>
      <c r="F6" s="905"/>
      <c r="G6" s="905"/>
      <c r="H6" s="691" t="s">
        <v>227</v>
      </c>
      <c r="I6" s="692" t="s">
        <v>295</v>
      </c>
      <c r="J6" s="691" t="s">
        <v>296</v>
      </c>
      <c r="K6" s="907"/>
      <c r="L6" s="263"/>
      <c r="M6" s="86"/>
    </row>
    <row r="7" spans="1:13" ht="11.25" customHeight="1">
      <c r="A7" s="267">
        <v>1</v>
      </c>
      <c r="B7" s="49">
        <v>2</v>
      </c>
      <c r="C7" s="49">
        <v>3</v>
      </c>
      <c r="D7" s="49">
        <v>4</v>
      </c>
      <c r="E7" s="208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697">
        <v>11</v>
      </c>
      <c r="L7" s="260"/>
      <c r="M7" s="86"/>
    </row>
    <row r="8" spans="1:13" ht="15.75" customHeight="1">
      <c r="A8" s="698"/>
      <c r="B8" s="693"/>
      <c r="C8" s="693"/>
      <c r="D8" s="694" t="s">
        <v>622</v>
      </c>
      <c r="E8" s="695">
        <f aca="true" t="shared" si="0" ref="E8:K8">E9+E12+E16+E34+E37+E40+E47+E63+E66+E69</f>
        <v>1116312</v>
      </c>
      <c r="F8" s="695">
        <f t="shared" si="0"/>
        <v>1385755</v>
      </c>
      <c r="G8" s="695">
        <f t="shared" si="0"/>
        <v>465482</v>
      </c>
      <c r="H8" s="695">
        <f t="shared" si="0"/>
        <v>9670</v>
      </c>
      <c r="I8" s="695">
        <f t="shared" si="0"/>
        <v>1381</v>
      </c>
      <c r="J8" s="695">
        <f t="shared" si="0"/>
        <v>255043</v>
      </c>
      <c r="K8" s="699">
        <f t="shared" si="0"/>
        <v>920273</v>
      </c>
      <c r="L8" s="261"/>
      <c r="M8" s="86"/>
    </row>
    <row r="9" spans="1:13" ht="15.75" customHeight="1">
      <c r="A9" s="577" t="s">
        <v>737</v>
      </c>
      <c r="B9" s="508"/>
      <c r="C9" s="508"/>
      <c r="D9" s="570" t="s">
        <v>538</v>
      </c>
      <c r="E9" s="529">
        <f>E10</f>
        <v>0</v>
      </c>
      <c r="F9" s="529">
        <f aca="true" t="shared" si="1" ref="F9:K9">F10</f>
        <v>1700</v>
      </c>
      <c r="G9" s="529">
        <f t="shared" si="1"/>
        <v>1700</v>
      </c>
      <c r="H9" s="529">
        <f t="shared" si="1"/>
        <v>0</v>
      </c>
      <c r="I9" s="529">
        <f t="shared" si="1"/>
        <v>0</v>
      </c>
      <c r="J9" s="529">
        <f t="shared" si="1"/>
        <v>1700</v>
      </c>
      <c r="K9" s="578">
        <f t="shared" si="1"/>
        <v>0</v>
      </c>
      <c r="L9" s="261"/>
      <c r="M9" s="86"/>
    </row>
    <row r="10" spans="1:13" ht="14.25" customHeight="1">
      <c r="A10" s="599"/>
      <c r="B10" s="594" t="s">
        <v>543</v>
      </c>
      <c r="C10" s="594"/>
      <c r="D10" s="595" t="s">
        <v>871</v>
      </c>
      <c r="E10" s="596">
        <f>E11</f>
        <v>0</v>
      </c>
      <c r="F10" s="596">
        <f aca="true" t="shared" si="2" ref="F10:K10">F11</f>
        <v>1700</v>
      </c>
      <c r="G10" s="596">
        <f t="shared" si="2"/>
        <v>1700</v>
      </c>
      <c r="H10" s="596">
        <f t="shared" si="2"/>
        <v>0</v>
      </c>
      <c r="I10" s="596">
        <f t="shared" si="2"/>
        <v>0</v>
      </c>
      <c r="J10" s="596">
        <f t="shared" si="2"/>
        <v>1700</v>
      </c>
      <c r="K10" s="597">
        <f t="shared" si="2"/>
        <v>0</v>
      </c>
      <c r="L10" s="262"/>
      <c r="M10" s="86"/>
    </row>
    <row r="11" spans="1:13" ht="21" customHeight="1">
      <c r="A11" s="580"/>
      <c r="B11" s="571"/>
      <c r="C11" s="571">
        <v>2310</v>
      </c>
      <c r="D11" s="228" t="s">
        <v>34</v>
      </c>
      <c r="E11" s="569">
        <v>0</v>
      </c>
      <c r="F11" s="569">
        <v>1700</v>
      </c>
      <c r="G11" s="569">
        <f>F11</f>
        <v>1700</v>
      </c>
      <c r="H11" s="569"/>
      <c r="I11" s="569"/>
      <c r="J11" s="569">
        <f>G11</f>
        <v>1700</v>
      </c>
      <c r="K11" s="581"/>
      <c r="L11" s="262"/>
      <c r="M11" s="86"/>
    </row>
    <row r="12" spans="1:13" ht="20.25" customHeight="1">
      <c r="A12" s="577" t="s">
        <v>116</v>
      </c>
      <c r="B12" s="508"/>
      <c r="C12" s="508"/>
      <c r="D12" s="509" t="s">
        <v>31</v>
      </c>
      <c r="E12" s="529">
        <f>E13</f>
        <v>436407</v>
      </c>
      <c r="F12" s="529">
        <f aca="true" t="shared" si="3" ref="F12:K12">F13</f>
        <v>436407</v>
      </c>
      <c r="G12" s="529">
        <f t="shared" si="3"/>
        <v>0</v>
      </c>
      <c r="H12" s="529">
        <f t="shared" si="3"/>
        <v>0</v>
      </c>
      <c r="I12" s="529">
        <f t="shared" si="3"/>
        <v>0</v>
      </c>
      <c r="J12" s="529">
        <f t="shared" si="3"/>
        <v>0</v>
      </c>
      <c r="K12" s="578">
        <f t="shared" si="3"/>
        <v>436407</v>
      </c>
      <c r="L12" s="261"/>
      <c r="M12" s="86"/>
    </row>
    <row r="13" spans="1:13" ht="16.5" customHeight="1">
      <c r="A13" s="599"/>
      <c r="B13" s="594" t="s">
        <v>118</v>
      </c>
      <c r="C13" s="594"/>
      <c r="D13" s="595" t="s">
        <v>726</v>
      </c>
      <c r="E13" s="596">
        <f>E14</f>
        <v>436407</v>
      </c>
      <c r="F13" s="596">
        <f aca="true" t="shared" si="4" ref="F13:K13">F15</f>
        <v>436407</v>
      </c>
      <c r="G13" s="596">
        <f t="shared" si="4"/>
        <v>0</v>
      </c>
      <c r="H13" s="596">
        <f t="shared" si="4"/>
        <v>0</v>
      </c>
      <c r="I13" s="596">
        <f t="shared" si="4"/>
        <v>0</v>
      </c>
      <c r="J13" s="596">
        <f t="shared" si="4"/>
        <v>0</v>
      </c>
      <c r="K13" s="597">
        <f t="shared" si="4"/>
        <v>436407</v>
      </c>
      <c r="L13" s="262"/>
      <c r="M13" s="86"/>
    </row>
    <row r="14" spans="1:13" ht="21.75" customHeight="1">
      <c r="A14" s="580"/>
      <c r="B14" s="571"/>
      <c r="C14" s="571">
        <v>6610</v>
      </c>
      <c r="D14" s="228" t="s">
        <v>33</v>
      </c>
      <c r="E14" s="569">
        <v>436407</v>
      </c>
      <c r="F14" s="569"/>
      <c r="G14" s="569"/>
      <c r="H14" s="569"/>
      <c r="I14" s="569"/>
      <c r="J14" s="569"/>
      <c r="K14" s="581"/>
      <c r="L14" s="262"/>
      <c r="M14" s="86"/>
    </row>
    <row r="15" spans="1:13" ht="15" customHeight="1">
      <c r="A15" s="580"/>
      <c r="B15" s="571"/>
      <c r="C15" s="571">
        <v>6050</v>
      </c>
      <c r="D15" s="77" t="s">
        <v>32</v>
      </c>
      <c r="E15" s="569"/>
      <c r="F15" s="569">
        <v>436407</v>
      </c>
      <c r="G15" s="569"/>
      <c r="H15" s="569"/>
      <c r="I15" s="569"/>
      <c r="J15" s="569"/>
      <c r="K15" s="581">
        <f>F15</f>
        <v>436407</v>
      </c>
      <c r="L15" s="262"/>
      <c r="M15" s="86"/>
    </row>
    <row r="16" spans="1:13" ht="18" customHeight="1">
      <c r="A16" s="577">
        <v>750</v>
      </c>
      <c r="B16" s="508"/>
      <c r="C16" s="508"/>
      <c r="D16" s="145" t="s">
        <v>577</v>
      </c>
      <c r="E16" s="529">
        <f aca="true" t="shared" si="5" ref="E16:K16">E17+E19+E21</f>
        <v>55756</v>
      </c>
      <c r="F16" s="529">
        <f t="shared" si="5"/>
        <v>68756</v>
      </c>
      <c r="G16" s="529">
        <f t="shared" si="5"/>
        <v>68756</v>
      </c>
      <c r="H16" s="529">
        <f t="shared" si="5"/>
        <v>9670</v>
      </c>
      <c r="I16" s="529">
        <f t="shared" si="5"/>
        <v>1381</v>
      </c>
      <c r="J16" s="529">
        <f t="shared" si="5"/>
        <v>13000</v>
      </c>
      <c r="K16" s="578">
        <f t="shared" si="5"/>
        <v>0</v>
      </c>
      <c r="L16" s="261"/>
      <c r="M16" s="86"/>
    </row>
    <row r="17" spans="1:13" ht="16.5" customHeight="1">
      <c r="A17" s="598"/>
      <c r="B17" s="594" t="s">
        <v>495</v>
      </c>
      <c r="C17" s="594"/>
      <c r="D17" s="595" t="s">
        <v>711</v>
      </c>
      <c r="E17" s="596">
        <f aca="true" t="shared" si="6" ref="E17:K17">E18</f>
        <v>0</v>
      </c>
      <c r="F17" s="596">
        <f t="shared" si="6"/>
        <v>3000</v>
      </c>
      <c r="G17" s="596">
        <f t="shared" si="6"/>
        <v>3000</v>
      </c>
      <c r="H17" s="596">
        <f t="shared" si="6"/>
        <v>0</v>
      </c>
      <c r="I17" s="596">
        <f t="shared" si="6"/>
        <v>0</v>
      </c>
      <c r="J17" s="596">
        <f t="shared" si="6"/>
        <v>3000</v>
      </c>
      <c r="K17" s="597">
        <f t="shared" si="6"/>
        <v>0</v>
      </c>
      <c r="L17" s="262"/>
      <c r="M17" s="86"/>
    </row>
    <row r="18" spans="1:13" s="40" customFormat="1" ht="33.75">
      <c r="A18" s="580"/>
      <c r="B18" s="571"/>
      <c r="C18" s="571">
        <v>2330</v>
      </c>
      <c r="D18" s="78" t="s">
        <v>35</v>
      </c>
      <c r="E18" s="569">
        <v>0</v>
      </c>
      <c r="F18" s="569">
        <v>3000</v>
      </c>
      <c r="G18" s="569">
        <f>F18</f>
        <v>3000</v>
      </c>
      <c r="H18" s="569"/>
      <c r="I18" s="569"/>
      <c r="J18" s="569">
        <f>F18</f>
        <v>3000</v>
      </c>
      <c r="K18" s="581"/>
      <c r="L18" s="262"/>
      <c r="M18" s="266"/>
    </row>
    <row r="19" spans="1:13" ht="13.5" customHeight="1">
      <c r="A19" s="579"/>
      <c r="B19" s="594" t="s">
        <v>153</v>
      </c>
      <c r="C19" s="594"/>
      <c r="D19" s="595" t="s">
        <v>154</v>
      </c>
      <c r="E19" s="596">
        <f>E20</f>
        <v>0</v>
      </c>
      <c r="F19" s="596">
        <f aca="true" t="shared" si="7" ref="F19:K19">F20</f>
        <v>10000</v>
      </c>
      <c r="G19" s="596">
        <f t="shared" si="7"/>
        <v>10000</v>
      </c>
      <c r="H19" s="596">
        <f t="shared" si="7"/>
        <v>0</v>
      </c>
      <c r="I19" s="596">
        <f t="shared" si="7"/>
        <v>0</v>
      </c>
      <c r="J19" s="596">
        <f t="shared" si="7"/>
        <v>10000</v>
      </c>
      <c r="K19" s="597">
        <f t="shared" si="7"/>
        <v>0</v>
      </c>
      <c r="L19" s="264"/>
      <c r="M19" s="86"/>
    </row>
    <row r="20" spans="1:13" ht="23.25" customHeight="1">
      <c r="A20" s="580"/>
      <c r="B20" s="571"/>
      <c r="C20" s="571">
        <v>2310</v>
      </c>
      <c r="D20" s="228" t="s">
        <v>34</v>
      </c>
      <c r="E20" s="569"/>
      <c r="F20" s="569">
        <v>10000</v>
      </c>
      <c r="G20" s="569">
        <f>F20</f>
        <v>10000</v>
      </c>
      <c r="H20" s="569"/>
      <c r="I20" s="569"/>
      <c r="J20" s="569">
        <f>F20</f>
        <v>10000</v>
      </c>
      <c r="K20" s="581"/>
      <c r="L20" s="264"/>
      <c r="M20" s="86"/>
    </row>
    <row r="21" spans="1:13" ht="18.75" customHeight="1">
      <c r="A21" s="582"/>
      <c r="B21" s="594" t="s">
        <v>375</v>
      </c>
      <c r="C21" s="594"/>
      <c r="D21" s="593" t="s">
        <v>850</v>
      </c>
      <c r="E21" s="596">
        <f>E22</f>
        <v>55756</v>
      </c>
      <c r="F21" s="596">
        <f aca="true" t="shared" si="8" ref="F21:K21">SUM(F23:F33)</f>
        <v>55756</v>
      </c>
      <c r="G21" s="596">
        <f t="shared" si="8"/>
        <v>55756</v>
      </c>
      <c r="H21" s="596">
        <f t="shared" si="8"/>
        <v>9670</v>
      </c>
      <c r="I21" s="596">
        <f t="shared" si="8"/>
        <v>1381</v>
      </c>
      <c r="J21" s="596">
        <f t="shared" si="8"/>
        <v>0</v>
      </c>
      <c r="K21" s="597">
        <f t="shared" si="8"/>
        <v>0</v>
      </c>
      <c r="L21" s="264"/>
      <c r="M21" s="86"/>
    </row>
    <row r="22" spans="1:13" ht="23.25" customHeight="1">
      <c r="A22" s="580"/>
      <c r="B22" s="571"/>
      <c r="C22" s="571">
        <v>2326</v>
      </c>
      <c r="D22" s="228" t="s">
        <v>36</v>
      </c>
      <c r="E22" s="569">
        <v>55756</v>
      </c>
      <c r="F22" s="569"/>
      <c r="G22" s="569"/>
      <c r="H22" s="569"/>
      <c r="I22" s="569"/>
      <c r="J22" s="569"/>
      <c r="K22" s="581"/>
      <c r="L22" s="264"/>
      <c r="M22" s="86"/>
    </row>
    <row r="23" spans="1:13" ht="12" customHeight="1">
      <c r="A23" s="580"/>
      <c r="B23" s="571"/>
      <c r="C23" s="571">
        <v>4016</v>
      </c>
      <c r="D23" s="567" t="s">
        <v>863</v>
      </c>
      <c r="E23" s="569"/>
      <c r="F23" s="569">
        <v>7870</v>
      </c>
      <c r="G23" s="569">
        <f>F23</f>
        <v>7870</v>
      </c>
      <c r="H23" s="569">
        <f>G23</f>
        <v>7870</v>
      </c>
      <c r="I23" s="569"/>
      <c r="J23" s="569"/>
      <c r="K23" s="581"/>
      <c r="L23" s="264"/>
      <c r="M23" s="86"/>
    </row>
    <row r="24" spans="1:13" ht="15" customHeight="1">
      <c r="A24" s="580"/>
      <c r="B24" s="571"/>
      <c r="C24" s="571">
        <v>4116</v>
      </c>
      <c r="D24" s="114" t="s">
        <v>316</v>
      </c>
      <c r="E24" s="569"/>
      <c r="F24" s="569">
        <v>1188</v>
      </c>
      <c r="G24" s="569">
        <f aca="true" t="shared" si="9" ref="G24:G33">F24</f>
        <v>1188</v>
      </c>
      <c r="H24" s="569"/>
      <c r="I24" s="569">
        <f>G24</f>
        <v>1188</v>
      </c>
      <c r="J24" s="569"/>
      <c r="K24" s="581"/>
      <c r="L24" s="264"/>
      <c r="M24" s="86"/>
    </row>
    <row r="25" spans="1:13" ht="12" customHeight="1">
      <c r="A25" s="580"/>
      <c r="B25" s="571"/>
      <c r="C25" s="571">
        <v>4126</v>
      </c>
      <c r="D25" s="567" t="s">
        <v>864</v>
      </c>
      <c r="E25" s="569"/>
      <c r="F25" s="569">
        <v>193</v>
      </c>
      <c r="G25" s="569">
        <f t="shared" si="9"/>
        <v>193</v>
      </c>
      <c r="H25" s="569"/>
      <c r="I25" s="569">
        <f>G25</f>
        <v>193</v>
      </c>
      <c r="J25" s="569"/>
      <c r="K25" s="581"/>
      <c r="L25" s="264"/>
      <c r="M25" s="86"/>
    </row>
    <row r="26" spans="1:13" ht="13.5" customHeight="1">
      <c r="A26" s="580"/>
      <c r="B26" s="571"/>
      <c r="C26" s="571">
        <v>4176</v>
      </c>
      <c r="D26" s="114" t="s">
        <v>634</v>
      </c>
      <c r="E26" s="569"/>
      <c r="F26" s="569">
        <v>1800</v>
      </c>
      <c r="G26" s="569">
        <f t="shared" si="9"/>
        <v>1800</v>
      </c>
      <c r="H26" s="569">
        <f>G26</f>
        <v>1800</v>
      </c>
      <c r="I26" s="569"/>
      <c r="J26" s="569"/>
      <c r="K26" s="581"/>
      <c r="L26" s="264"/>
      <c r="M26" s="86"/>
    </row>
    <row r="27" spans="1:13" ht="13.5" customHeight="1">
      <c r="A27" s="580"/>
      <c r="B27" s="571"/>
      <c r="C27" s="571">
        <v>4216</v>
      </c>
      <c r="D27" s="114" t="s">
        <v>98</v>
      </c>
      <c r="E27" s="569"/>
      <c r="F27" s="569">
        <v>3000</v>
      </c>
      <c r="G27" s="569">
        <f t="shared" si="9"/>
        <v>3000</v>
      </c>
      <c r="H27" s="569"/>
      <c r="I27" s="569"/>
      <c r="J27" s="569"/>
      <c r="K27" s="581"/>
      <c r="L27" s="264"/>
      <c r="M27" s="86"/>
    </row>
    <row r="28" spans="1:13" ht="12" customHeight="1">
      <c r="A28" s="580"/>
      <c r="B28" s="571"/>
      <c r="C28" s="571">
        <v>4226</v>
      </c>
      <c r="D28" s="567" t="s">
        <v>763</v>
      </c>
      <c r="E28" s="569"/>
      <c r="F28" s="569">
        <v>12295</v>
      </c>
      <c r="G28" s="569">
        <f t="shared" si="9"/>
        <v>12295</v>
      </c>
      <c r="H28" s="569"/>
      <c r="I28" s="569"/>
      <c r="J28" s="569"/>
      <c r="K28" s="581"/>
      <c r="L28" s="264"/>
      <c r="M28" s="86"/>
    </row>
    <row r="29" spans="1:13" ht="14.25" customHeight="1">
      <c r="A29" s="580"/>
      <c r="B29" s="571"/>
      <c r="C29" s="571">
        <v>4246</v>
      </c>
      <c r="D29" s="114" t="s">
        <v>865</v>
      </c>
      <c r="E29" s="569"/>
      <c r="F29" s="569">
        <v>700</v>
      </c>
      <c r="G29" s="569">
        <f t="shared" si="9"/>
        <v>700</v>
      </c>
      <c r="H29" s="569"/>
      <c r="I29" s="569"/>
      <c r="J29" s="569"/>
      <c r="K29" s="581"/>
      <c r="L29" s="264"/>
      <c r="M29" s="86"/>
    </row>
    <row r="30" spans="1:13" ht="12" customHeight="1">
      <c r="A30" s="580"/>
      <c r="B30" s="571"/>
      <c r="C30" s="571">
        <v>4306</v>
      </c>
      <c r="D30" s="567" t="s">
        <v>180</v>
      </c>
      <c r="E30" s="569"/>
      <c r="F30" s="569">
        <v>24940</v>
      </c>
      <c r="G30" s="569">
        <f t="shared" si="9"/>
        <v>24940</v>
      </c>
      <c r="H30" s="569"/>
      <c r="I30" s="569"/>
      <c r="J30" s="569"/>
      <c r="K30" s="581"/>
      <c r="L30" s="264"/>
      <c r="M30" s="86"/>
    </row>
    <row r="31" spans="1:13" ht="15" customHeight="1">
      <c r="A31" s="580"/>
      <c r="B31" s="571"/>
      <c r="C31" s="571">
        <v>4426</v>
      </c>
      <c r="D31" s="114" t="s">
        <v>728</v>
      </c>
      <c r="E31" s="569"/>
      <c r="F31" s="569">
        <v>330</v>
      </c>
      <c r="G31" s="569">
        <f t="shared" si="9"/>
        <v>330</v>
      </c>
      <c r="H31" s="569"/>
      <c r="I31" s="569"/>
      <c r="J31" s="569"/>
      <c r="K31" s="581"/>
      <c r="L31" s="264"/>
      <c r="M31" s="86"/>
    </row>
    <row r="32" spans="1:13" ht="12" customHeight="1">
      <c r="A32" s="580"/>
      <c r="B32" s="571"/>
      <c r="C32" s="571">
        <v>4436</v>
      </c>
      <c r="D32" s="567" t="s">
        <v>866</v>
      </c>
      <c r="E32" s="569"/>
      <c r="F32" s="569">
        <v>380</v>
      </c>
      <c r="G32" s="569">
        <f t="shared" si="9"/>
        <v>380</v>
      </c>
      <c r="H32" s="569"/>
      <c r="I32" s="569"/>
      <c r="J32" s="569"/>
      <c r="K32" s="581"/>
      <c r="L32" s="264"/>
      <c r="M32" s="86"/>
    </row>
    <row r="33" spans="1:13" ht="12" customHeight="1">
      <c r="A33" s="580"/>
      <c r="B33" s="571"/>
      <c r="C33" s="571">
        <v>4756</v>
      </c>
      <c r="D33" s="567" t="s">
        <v>867</v>
      </c>
      <c r="E33" s="569"/>
      <c r="F33" s="569">
        <v>3060</v>
      </c>
      <c r="G33" s="569">
        <f t="shared" si="9"/>
        <v>3060</v>
      </c>
      <c r="H33" s="569"/>
      <c r="I33" s="569"/>
      <c r="J33" s="569"/>
      <c r="K33" s="581"/>
      <c r="L33" s="264"/>
      <c r="M33" s="86"/>
    </row>
    <row r="34" spans="1:13" ht="18.75" customHeight="1">
      <c r="A34" s="577" t="s">
        <v>160</v>
      </c>
      <c r="B34" s="508"/>
      <c r="C34" s="508"/>
      <c r="D34" s="508" t="s">
        <v>44</v>
      </c>
      <c r="E34" s="529">
        <f>E35</f>
        <v>0</v>
      </c>
      <c r="F34" s="529">
        <f aca="true" t="shared" si="10" ref="F34:K34">F35</f>
        <v>14400</v>
      </c>
      <c r="G34" s="529">
        <f t="shared" si="10"/>
        <v>0</v>
      </c>
      <c r="H34" s="529">
        <f t="shared" si="10"/>
        <v>0</v>
      </c>
      <c r="I34" s="529">
        <f t="shared" si="10"/>
        <v>0</v>
      </c>
      <c r="J34" s="529">
        <f t="shared" si="10"/>
        <v>0</v>
      </c>
      <c r="K34" s="578">
        <f t="shared" si="10"/>
        <v>14400</v>
      </c>
      <c r="L34" s="264"/>
      <c r="M34" s="86"/>
    </row>
    <row r="35" spans="1:13" ht="15" customHeight="1">
      <c r="A35" s="599"/>
      <c r="B35" s="594" t="s">
        <v>181</v>
      </c>
      <c r="C35" s="594"/>
      <c r="D35" s="595" t="s">
        <v>424</v>
      </c>
      <c r="E35" s="596">
        <f>E36</f>
        <v>0</v>
      </c>
      <c r="F35" s="596">
        <f aca="true" t="shared" si="11" ref="F35:K35">F36</f>
        <v>14400</v>
      </c>
      <c r="G35" s="596">
        <f t="shared" si="11"/>
        <v>0</v>
      </c>
      <c r="H35" s="596">
        <f t="shared" si="11"/>
        <v>0</v>
      </c>
      <c r="I35" s="596">
        <f t="shared" si="11"/>
        <v>0</v>
      </c>
      <c r="J35" s="596">
        <f t="shared" si="11"/>
        <v>0</v>
      </c>
      <c r="K35" s="597">
        <f t="shared" si="11"/>
        <v>14400</v>
      </c>
      <c r="L35" s="264"/>
      <c r="M35" s="86"/>
    </row>
    <row r="36" spans="1:13" ht="24" customHeight="1">
      <c r="A36" s="580"/>
      <c r="B36" s="571"/>
      <c r="C36" s="571" t="s">
        <v>810</v>
      </c>
      <c r="D36" s="228" t="s">
        <v>45</v>
      </c>
      <c r="E36" s="569"/>
      <c r="F36" s="569">
        <f>'Z 2 '!D203</f>
        <v>14400</v>
      </c>
      <c r="G36" s="569"/>
      <c r="H36" s="569"/>
      <c r="I36" s="569"/>
      <c r="J36" s="569"/>
      <c r="K36" s="581">
        <f>F36</f>
        <v>14400</v>
      </c>
      <c r="L36" s="264"/>
      <c r="M36" s="86"/>
    </row>
    <row r="37" spans="1:13" ht="18.75" customHeight="1">
      <c r="A37" s="577">
        <v>801</v>
      </c>
      <c r="B37" s="508"/>
      <c r="C37" s="508"/>
      <c r="D37" s="509" t="s">
        <v>586</v>
      </c>
      <c r="E37" s="529">
        <f>E38</f>
        <v>0</v>
      </c>
      <c r="F37" s="529">
        <f aca="true" t="shared" si="12" ref="F37:K37">F38</f>
        <v>12000</v>
      </c>
      <c r="G37" s="529">
        <f t="shared" si="12"/>
        <v>12000</v>
      </c>
      <c r="H37" s="529">
        <f t="shared" si="12"/>
        <v>0</v>
      </c>
      <c r="I37" s="529">
        <f t="shared" si="12"/>
        <v>0</v>
      </c>
      <c r="J37" s="529">
        <f t="shared" si="12"/>
        <v>12000</v>
      </c>
      <c r="K37" s="578">
        <f t="shared" si="12"/>
        <v>0</v>
      </c>
      <c r="L37" s="264"/>
      <c r="M37" s="86"/>
    </row>
    <row r="38" spans="1:13" ht="20.25" customHeight="1">
      <c r="A38" s="599"/>
      <c r="B38" s="594" t="s">
        <v>288</v>
      </c>
      <c r="C38" s="594"/>
      <c r="D38" s="592" t="s">
        <v>289</v>
      </c>
      <c r="E38" s="596">
        <f>E39</f>
        <v>0</v>
      </c>
      <c r="F38" s="596">
        <f aca="true" t="shared" si="13" ref="F38:K38">F39</f>
        <v>12000</v>
      </c>
      <c r="G38" s="596">
        <f t="shared" si="13"/>
        <v>12000</v>
      </c>
      <c r="H38" s="596">
        <f t="shared" si="13"/>
        <v>0</v>
      </c>
      <c r="I38" s="596">
        <f t="shared" si="13"/>
        <v>0</v>
      </c>
      <c r="J38" s="596">
        <f t="shared" si="13"/>
        <v>12000</v>
      </c>
      <c r="K38" s="597">
        <f t="shared" si="13"/>
        <v>0</v>
      </c>
      <c r="L38" s="264"/>
      <c r="M38" s="86"/>
    </row>
    <row r="39" spans="1:13" ht="22.5" customHeight="1">
      <c r="A39" s="580"/>
      <c r="B39" s="571"/>
      <c r="C39" s="571">
        <v>2320</v>
      </c>
      <c r="D39" s="228" t="s">
        <v>37</v>
      </c>
      <c r="E39" s="569"/>
      <c r="F39" s="569">
        <v>12000</v>
      </c>
      <c r="G39" s="569">
        <f>F39</f>
        <v>12000</v>
      </c>
      <c r="H39" s="569"/>
      <c r="I39" s="569"/>
      <c r="J39" s="569">
        <f>F39</f>
        <v>12000</v>
      </c>
      <c r="K39" s="581"/>
      <c r="L39" s="264"/>
      <c r="M39" s="86"/>
    </row>
    <row r="40" spans="1:13" ht="17.25" customHeight="1">
      <c r="A40" s="577">
        <v>851</v>
      </c>
      <c r="B40" s="508"/>
      <c r="C40" s="508"/>
      <c r="D40" s="145" t="s">
        <v>588</v>
      </c>
      <c r="E40" s="529">
        <f aca="true" t="shared" si="14" ref="E40:K40">E41+E44</f>
        <v>469466</v>
      </c>
      <c r="F40" s="529">
        <f t="shared" si="14"/>
        <v>469466</v>
      </c>
      <c r="G40" s="529">
        <f t="shared" si="14"/>
        <v>0</v>
      </c>
      <c r="H40" s="529">
        <f t="shared" si="14"/>
        <v>0</v>
      </c>
      <c r="I40" s="529">
        <f t="shared" si="14"/>
        <v>0</v>
      </c>
      <c r="J40" s="529">
        <f t="shared" si="14"/>
        <v>0</v>
      </c>
      <c r="K40" s="578">
        <f t="shared" si="14"/>
        <v>469466</v>
      </c>
      <c r="L40" s="264"/>
      <c r="M40" s="86"/>
    </row>
    <row r="41" spans="1:13" ht="16.5" customHeight="1">
      <c r="A41" s="579"/>
      <c r="B41" s="594" t="s">
        <v>293</v>
      </c>
      <c r="C41" s="574"/>
      <c r="D41" s="591" t="s">
        <v>294</v>
      </c>
      <c r="E41" s="596">
        <f>E42</f>
        <v>319466</v>
      </c>
      <c r="F41" s="596">
        <f aca="true" t="shared" si="15" ref="F41:K41">F43</f>
        <v>319466</v>
      </c>
      <c r="G41" s="596">
        <f t="shared" si="15"/>
        <v>0</v>
      </c>
      <c r="H41" s="596">
        <f t="shared" si="15"/>
        <v>0</v>
      </c>
      <c r="I41" s="596">
        <f t="shared" si="15"/>
        <v>0</v>
      </c>
      <c r="J41" s="596">
        <f t="shared" si="15"/>
        <v>0</v>
      </c>
      <c r="K41" s="597">
        <f t="shared" si="15"/>
        <v>319466</v>
      </c>
      <c r="L41" s="264"/>
      <c r="M41" s="86"/>
    </row>
    <row r="42" spans="1:13" ht="24" customHeight="1">
      <c r="A42" s="580"/>
      <c r="B42" s="571"/>
      <c r="C42" s="571">
        <v>6619</v>
      </c>
      <c r="D42" s="228" t="s">
        <v>33</v>
      </c>
      <c r="E42" s="569">
        <f>'Z 1'!F92</f>
        <v>319466</v>
      </c>
      <c r="F42" s="569"/>
      <c r="G42" s="569"/>
      <c r="H42" s="569"/>
      <c r="I42" s="569"/>
      <c r="J42" s="569"/>
      <c r="K42" s="581"/>
      <c r="L42" s="264"/>
      <c r="M42" s="86"/>
    </row>
    <row r="43" spans="1:13" ht="15" customHeight="1">
      <c r="A43" s="580"/>
      <c r="B43" s="571"/>
      <c r="C43" s="571">
        <v>6059</v>
      </c>
      <c r="D43" s="77" t="s">
        <v>43</v>
      </c>
      <c r="E43" s="569"/>
      <c r="F43" s="569">
        <v>319466</v>
      </c>
      <c r="G43" s="569"/>
      <c r="H43" s="569"/>
      <c r="I43" s="569"/>
      <c r="J43" s="569"/>
      <c r="K43" s="581">
        <f>F43</f>
        <v>319466</v>
      </c>
      <c r="L43" s="264"/>
      <c r="M43" s="86"/>
    </row>
    <row r="44" spans="1:13" ht="22.5" customHeight="1">
      <c r="A44" s="599"/>
      <c r="B44" s="594" t="s">
        <v>847</v>
      </c>
      <c r="C44" s="594"/>
      <c r="D44" s="593" t="s">
        <v>846</v>
      </c>
      <c r="E44" s="596">
        <f>E45</f>
        <v>150000</v>
      </c>
      <c r="F44" s="596">
        <f aca="true" t="shared" si="16" ref="F44:K44">F46</f>
        <v>150000</v>
      </c>
      <c r="G44" s="596">
        <f t="shared" si="16"/>
        <v>0</v>
      </c>
      <c r="H44" s="596">
        <f t="shared" si="16"/>
        <v>0</v>
      </c>
      <c r="I44" s="596">
        <f t="shared" si="16"/>
        <v>0</v>
      </c>
      <c r="J44" s="596">
        <f t="shared" si="16"/>
        <v>0</v>
      </c>
      <c r="K44" s="597">
        <f t="shared" si="16"/>
        <v>150000</v>
      </c>
      <c r="L44" s="264"/>
      <c r="M44" s="86"/>
    </row>
    <row r="45" spans="1:13" ht="22.5" customHeight="1">
      <c r="A45" s="580"/>
      <c r="B45" s="571"/>
      <c r="C45" s="571">
        <v>6610</v>
      </c>
      <c r="D45" s="228" t="s">
        <v>33</v>
      </c>
      <c r="E45" s="569">
        <f>'Z 1'!F94</f>
        <v>150000</v>
      </c>
      <c r="F45" s="569"/>
      <c r="G45" s="569"/>
      <c r="H45" s="569"/>
      <c r="I45" s="569"/>
      <c r="J45" s="569"/>
      <c r="K45" s="581"/>
      <c r="L45" s="264"/>
      <c r="M45" s="86"/>
    </row>
    <row r="46" spans="1:13" ht="33.75" customHeight="1">
      <c r="A46" s="580"/>
      <c r="B46" s="571"/>
      <c r="C46" s="571">
        <v>6220</v>
      </c>
      <c r="D46" s="78" t="s">
        <v>28</v>
      </c>
      <c r="E46" s="569"/>
      <c r="F46" s="569">
        <f>'Z 2 '!D389</f>
        <v>150000</v>
      </c>
      <c r="G46" s="569"/>
      <c r="H46" s="569"/>
      <c r="I46" s="569"/>
      <c r="J46" s="569"/>
      <c r="K46" s="581">
        <f>F46</f>
        <v>150000</v>
      </c>
      <c r="L46" s="264"/>
      <c r="M46" s="86"/>
    </row>
    <row r="47" spans="1:13" ht="18" customHeight="1">
      <c r="A47" s="577">
        <v>852</v>
      </c>
      <c r="B47" s="572"/>
      <c r="C47" s="508"/>
      <c r="D47" s="509" t="s">
        <v>186</v>
      </c>
      <c r="E47" s="529">
        <f>E48+E55</f>
        <v>154683</v>
      </c>
      <c r="F47" s="529">
        <f aca="true" t="shared" si="17" ref="F47:K47">F48+F55+F61</f>
        <v>322444</v>
      </c>
      <c r="G47" s="529">
        <f t="shared" si="17"/>
        <v>322444</v>
      </c>
      <c r="H47" s="529">
        <f t="shared" si="17"/>
        <v>0</v>
      </c>
      <c r="I47" s="529">
        <f t="shared" si="17"/>
        <v>0</v>
      </c>
      <c r="J47" s="529">
        <f t="shared" si="17"/>
        <v>167761</v>
      </c>
      <c r="K47" s="529">
        <f t="shared" si="17"/>
        <v>0</v>
      </c>
      <c r="L47" s="261"/>
      <c r="M47" s="86"/>
    </row>
    <row r="48" spans="1:13" ht="15" customHeight="1">
      <c r="A48" s="599"/>
      <c r="B48" s="594" t="s">
        <v>187</v>
      </c>
      <c r="C48" s="594"/>
      <c r="D48" s="132" t="s">
        <v>165</v>
      </c>
      <c r="E48" s="596">
        <f>E49</f>
        <v>89642</v>
      </c>
      <c r="F48" s="596">
        <f aca="true" t="shared" si="18" ref="F48:K48">SUM(F49:F54)</f>
        <v>230904</v>
      </c>
      <c r="G48" s="596">
        <f t="shared" si="18"/>
        <v>230904</v>
      </c>
      <c r="H48" s="596">
        <f t="shared" si="18"/>
        <v>0</v>
      </c>
      <c r="I48" s="596">
        <f t="shared" si="18"/>
        <v>0</v>
      </c>
      <c r="J48" s="596">
        <f t="shared" si="18"/>
        <v>141262</v>
      </c>
      <c r="K48" s="597">
        <f t="shared" si="18"/>
        <v>0</v>
      </c>
      <c r="L48" s="264"/>
      <c r="M48" s="86"/>
    </row>
    <row r="49" spans="1:13" ht="24" customHeight="1">
      <c r="A49" s="580"/>
      <c r="B49" s="571"/>
      <c r="C49" s="571">
        <v>2320</v>
      </c>
      <c r="D49" s="228" t="s">
        <v>36</v>
      </c>
      <c r="E49" s="569">
        <f>'Z 1'!F102</f>
        <v>89642</v>
      </c>
      <c r="F49" s="569"/>
      <c r="G49" s="569">
        <f aca="true" t="shared" si="19" ref="G49:G54">F49</f>
        <v>0</v>
      </c>
      <c r="H49" s="569"/>
      <c r="I49" s="569"/>
      <c r="J49" s="569">
        <f>G49</f>
        <v>0</v>
      </c>
      <c r="K49" s="581"/>
      <c r="L49" s="264"/>
      <c r="M49" s="86"/>
    </row>
    <row r="50" spans="1:13" ht="21.75" customHeight="1">
      <c r="A50" s="580"/>
      <c r="B50" s="571"/>
      <c r="C50" s="571">
        <v>2320</v>
      </c>
      <c r="D50" s="228" t="s">
        <v>37</v>
      </c>
      <c r="E50" s="569"/>
      <c r="F50" s="569">
        <f>'Z 2 '!F400</f>
        <v>141262</v>
      </c>
      <c r="G50" s="569">
        <f t="shared" si="19"/>
        <v>141262</v>
      </c>
      <c r="H50" s="569"/>
      <c r="I50" s="569"/>
      <c r="J50" s="569">
        <f>G50</f>
        <v>141262</v>
      </c>
      <c r="K50" s="581"/>
      <c r="L50" s="264"/>
      <c r="M50" s="86"/>
    </row>
    <row r="51" spans="1:13" ht="15" customHeight="1">
      <c r="A51" s="583"/>
      <c r="B51" s="575"/>
      <c r="C51" s="571">
        <v>3110</v>
      </c>
      <c r="D51" s="144" t="s">
        <v>307</v>
      </c>
      <c r="E51" s="569"/>
      <c r="F51" s="569">
        <v>24484</v>
      </c>
      <c r="G51" s="569">
        <f t="shared" si="19"/>
        <v>24484</v>
      </c>
      <c r="H51" s="569"/>
      <c r="I51" s="569"/>
      <c r="J51" s="569"/>
      <c r="K51" s="581"/>
      <c r="L51" s="264"/>
      <c r="M51" s="86"/>
    </row>
    <row r="52" spans="1:13" ht="24" customHeight="1">
      <c r="A52" s="583"/>
      <c r="B52" s="575"/>
      <c r="C52" s="571">
        <v>4210</v>
      </c>
      <c r="D52" s="144" t="s">
        <v>98</v>
      </c>
      <c r="E52" s="569"/>
      <c r="F52" s="569">
        <v>14972</v>
      </c>
      <c r="G52" s="569">
        <f t="shared" si="19"/>
        <v>14972</v>
      </c>
      <c r="H52" s="569"/>
      <c r="I52" s="569"/>
      <c r="J52" s="569"/>
      <c r="K52" s="581"/>
      <c r="L52" s="264"/>
      <c r="M52" s="86"/>
    </row>
    <row r="53" spans="1:13" ht="15" customHeight="1">
      <c r="A53" s="583"/>
      <c r="B53" s="575"/>
      <c r="C53" s="571">
        <v>4220</v>
      </c>
      <c r="D53" s="144" t="s">
        <v>763</v>
      </c>
      <c r="E53" s="569"/>
      <c r="F53" s="569">
        <v>22601</v>
      </c>
      <c r="G53" s="569">
        <f t="shared" si="19"/>
        <v>22601</v>
      </c>
      <c r="H53" s="569"/>
      <c r="I53" s="569"/>
      <c r="J53" s="569"/>
      <c r="K53" s="581"/>
      <c r="L53" s="264"/>
      <c r="M53" s="86"/>
    </row>
    <row r="54" spans="1:13" ht="15" customHeight="1">
      <c r="A54" s="583"/>
      <c r="B54" s="575"/>
      <c r="C54" s="571">
        <v>4260</v>
      </c>
      <c r="D54" s="144" t="s">
        <v>178</v>
      </c>
      <c r="E54" s="569"/>
      <c r="F54" s="569">
        <v>27585</v>
      </c>
      <c r="G54" s="569">
        <f t="shared" si="19"/>
        <v>27585</v>
      </c>
      <c r="H54" s="569"/>
      <c r="I54" s="569"/>
      <c r="J54" s="569"/>
      <c r="K54" s="581"/>
      <c r="L54" s="264"/>
      <c r="M54" s="86"/>
    </row>
    <row r="55" spans="1:13" ht="18" customHeight="1">
      <c r="A55" s="600"/>
      <c r="B55" s="601">
        <v>85204</v>
      </c>
      <c r="C55" s="594"/>
      <c r="D55" s="591" t="s">
        <v>433</v>
      </c>
      <c r="E55" s="596">
        <f>E56+E57</f>
        <v>65041</v>
      </c>
      <c r="F55" s="596">
        <f aca="true" t="shared" si="20" ref="F55:K55">SUM(F58:F60)</f>
        <v>88040</v>
      </c>
      <c r="G55" s="596">
        <f t="shared" si="20"/>
        <v>88040</v>
      </c>
      <c r="H55" s="596">
        <f t="shared" si="20"/>
        <v>0</v>
      </c>
      <c r="I55" s="596">
        <f t="shared" si="20"/>
        <v>0</v>
      </c>
      <c r="J55" s="596">
        <f t="shared" si="20"/>
        <v>22999</v>
      </c>
      <c r="K55" s="597">
        <f t="shared" si="20"/>
        <v>0</v>
      </c>
      <c r="L55" s="261"/>
      <c r="M55" s="85"/>
    </row>
    <row r="56" spans="1:13" ht="23.25" customHeight="1">
      <c r="A56" s="583"/>
      <c r="B56" s="575"/>
      <c r="C56" s="571">
        <v>2310</v>
      </c>
      <c r="D56" s="228" t="s">
        <v>39</v>
      </c>
      <c r="E56" s="569">
        <f>'Z 1'!F111</f>
        <v>28035</v>
      </c>
      <c r="F56" s="569">
        <v>0</v>
      </c>
      <c r="G56" s="569"/>
      <c r="H56" s="569"/>
      <c r="I56" s="569"/>
      <c r="J56" s="569"/>
      <c r="K56" s="581"/>
      <c r="L56" s="264"/>
      <c r="M56" s="86"/>
    </row>
    <row r="57" spans="1:13" ht="23.25" customHeight="1">
      <c r="A57" s="583"/>
      <c r="B57" s="575"/>
      <c r="C57" s="571">
        <v>2320</v>
      </c>
      <c r="D57" s="228" t="s">
        <v>36</v>
      </c>
      <c r="E57" s="569">
        <f>'Z 1'!F112</f>
        <v>37006</v>
      </c>
      <c r="F57" s="569"/>
      <c r="G57" s="569">
        <f>F57</f>
        <v>0</v>
      </c>
      <c r="H57" s="569"/>
      <c r="I57" s="569"/>
      <c r="J57" s="569">
        <f>G57</f>
        <v>0</v>
      </c>
      <c r="K57" s="581"/>
      <c r="L57" s="264"/>
      <c r="M57" s="86"/>
    </row>
    <row r="58" spans="1:13" ht="24" customHeight="1">
      <c r="A58" s="583"/>
      <c r="B58" s="575"/>
      <c r="C58" s="571" t="s">
        <v>149</v>
      </c>
      <c r="D58" s="228" t="s">
        <v>40</v>
      </c>
      <c r="E58" s="569"/>
      <c r="F58" s="569">
        <f>'Z 2 '!D463</f>
        <v>4394</v>
      </c>
      <c r="G58" s="569">
        <f>F58</f>
        <v>4394</v>
      </c>
      <c r="H58" s="569"/>
      <c r="I58" s="569"/>
      <c r="J58" s="569">
        <f>G58</f>
        <v>4394</v>
      </c>
      <c r="K58" s="581"/>
      <c r="L58" s="264"/>
      <c r="M58" s="86"/>
    </row>
    <row r="59" spans="1:13" ht="24" customHeight="1">
      <c r="A59" s="583"/>
      <c r="B59" s="575"/>
      <c r="C59" s="571">
        <v>2320</v>
      </c>
      <c r="D59" s="228" t="s">
        <v>37</v>
      </c>
      <c r="E59" s="569"/>
      <c r="F59" s="569">
        <f>'Z 2 '!D464</f>
        <v>18605</v>
      </c>
      <c r="G59" s="569">
        <f>F59</f>
        <v>18605</v>
      </c>
      <c r="H59" s="569"/>
      <c r="I59" s="569"/>
      <c r="J59" s="569">
        <f>F59</f>
        <v>18605</v>
      </c>
      <c r="K59" s="581"/>
      <c r="L59" s="264"/>
      <c r="M59" s="86"/>
    </row>
    <row r="60" spans="1:13" ht="20.25" customHeight="1">
      <c r="A60" s="583"/>
      <c r="B60" s="575"/>
      <c r="C60" s="571" t="s">
        <v>306</v>
      </c>
      <c r="D60" s="69" t="s">
        <v>307</v>
      </c>
      <c r="E60" s="569"/>
      <c r="F60" s="569">
        <v>65041</v>
      </c>
      <c r="G60" s="569">
        <f>F60</f>
        <v>65041</v>
      </c>
      <c r="H60" s="569"/>
      <c r="I60" s="569"/>
      <c r="J60" s="569"/>
      <c r="K60" s="581"/>
      <c r="L60" s="264"/>
      <c r="M60" s="86"/>
    </row>
    <row r="61" spans="1:13" ht="20.25" customHeight="1">
      <c r="A61" s="711"/>
      <c r="B61" s="712" t="s">
        <v>879</v>
      </c>
      <c r="C61" s="713"/>
      <c r="D61" s="714" t="s">
        <v>881</v>
      </c>
      <c r="E61" s="715"/>
      <c r="F61" s="715">
        <f aca="true" t="shared" si="21" ref="F61:K61">F62</f>
        <v>3500</v>
      </c>
      <c r="G61" s="715">
        <f t="shared" si="21"/>
        <v>3500</v>
      </c>
      <c r="H61" s="715">
        <f t="shared" si="21"/>
        <v>0</v>
      </c>
      <c r="I61" s="715">
        <f t="shared" si="21"/>
        <v>0</v>
      </c>
      <c r="J61" s="715">
        <f t="shared" si="21"/>
        <v>3500</v>
      </c>
      <c r="K61" s="715">
        <f t="shared" si="21"/>
        <v>0</v>
      </c>
      <c r="L61" s="264"/>
      <c r="M61" s="86"/>
    </row>
    <row r="62" spans="1:13" ht="20.25" customHeight="1">
      <c r="A62" s="583"/>
      <c r="B62" s="575"/>
      <c r="C62" s="571" t="s">
        <v>270</v>
      </c>
      <c r="D62" s="228" t="s">
        <v>36</v>
      </c>
      <c r="E62" s="569"/>
      <c r="F62" s="569">
        <v>3500</v>
      </c>
      <c r="G62" s="569">
        <f>F62</f>
        <v>3500</v>
      </c>
      <c r="H62" s="569"/>
      <c r="I62" s="569"/>
      <c r="J62" s="569">
        <f>G62</f>
        <v>3500</v>
      </c>
      <c r="K62" s="581"/>
      <c r="L62" s="264"/>
      <c r="M62" s="86"/>
    </row>
    <row r="63" spans="1:13" ht="20.25" customHeight="1">
      <c r="A63" s="584">
        <v>853</v>
      </c>
      <c r="B63" s="573"/>
      <c r="C63" s="508"/>
      <c r="D63" s="145" t="s">
        <v>190</v>
      </c>
      <c r="E63" s="529">
        <f aca="true" t="shared" si="22" ref="E63:K63">E64</f>
        <v>0</v>
      </c>
      <c r="F63" s="529">
        <f t="shared" si="22"/>
        <v>26082</v>
      </c>
      <c r="G63" s="529">
        <f t="shared" si="22"/>
        <v>26082</v>
      </c>
      <c r="H63" s="529">
        <f t="shared" si="22"/>
        <v>0</v>
      </c>
      <c r="I63" s="529">
        <f t="shared" si="22"/>
        <v>0</v>
      </c>
      <c r="J63" s="529">
        <f t="shared" si="22"/>
        <v>26082</v>
      </c>
      <c r="K63" s="578">
        <f t="shared" si="22"/>
        <v>0</v>
      </c>
      <c r="L63" s="261"/>
      <c r="M63" s="86"/>
    </row>
    <row r="64" spans="1:13" ht="24.75" customHeight="1">
      <c r="A64" s="600"/>
      <c r="B64" s="601" t="s">
        <v>318</v>
      </c>
      <c r="C64" s="594"/>
      <c r="D64" s="591" t="s">
        <v>41</v>
      </c>
      <c r="E64" s="596">
        <v>0</v>
      </c>
      <c r="F64" s="596">
        <f aca="true" t="shared" si="23" ref="F64:K64">F65</f>
        <v>26082</v>
      </c>
      <c r="G64" s="596">
        <f t="shared" si="23"/>
        <v>26082</v>
      </c>
      <c r="H64" s="596">
        <f t="shared" si="23"/>
        <v>0</v>
      </c>
      <c r="I64" s="596">
        <f t="shared" si="23"/>
        <v>0</v>
      </c>
      <c r="J64" s="596">
        <f t="shared" si="23"/>
        <v>26082</v>
      </c>
      <c r="K64" s="597">
        <f t="shared" si="23"/>
        <v>0</v>
      </c>
      <c r="L64" s="262"/>
      <c r="M64" s="86"/>
    </row>
    <row r="65" spans="1:13" ht="24" customHeight="1">
      <c r="A65" s="583"/>
      <c r="B65" s="575"/>
      <c r="C65" s="571">
        <v>2310</v>
      </c>
      <c r="D65" s="228" t="s">
        <v>40</v>
      </c>
      <c r="E65" s="569">
        <v>0</v>
      </c>
      <c r="F65" s="569">
        <v>26082</v>
      </c>
      <c r="G65" s="569">
        <f>F65</f>
        <v>26082</v>
      </c>
      <c r="H65" s="569"/>
      <c r="I65" s="569"/>
      <c r="J65" s="569">
        <f>G65</f>
        <v>26082</v>
      </c>
      <c r="K65" s="581"/>
      <c r="L65" s="262"/>
      <c r="M65" s="86"/>
    </row>
    <row r="66" spans="1:13" ht="19.5" customHeight="1">
      <c r="A66" s="584">
        <v>854</v>
      </c>
      <c r="B66" s="573"/>
      <c r="C66" s="508"/>
      <c r="D66" s="145" t="s">
        <v>592</v>
      </c>
      <c r="E66" s="529">
        <f aca="true" t="shared" si="24" ref="E66:K66">E67</f>
        <v>0</v>
      </c>
      <c r="F66" s="529">
        <f t="shared" si="24"/>
        <v>1500</v>
      </c>
      <c r="G66" s="529">
        <f t="shared" si="24"/>
        <v>1500</v>
      </c>
      <c r="H66" s="529">
        <f t="shared" si="24"/>
        <v>0</v>
      </c>
      <c r="I66" s="529">
        <f t="shared" si="24"/>
        <v>0</v>
      </c>
      <c r="J66" s="529">
        <f t="shared" si="24"/>
        <v>1500</v>
      </c>
      <c r="K66" s="578">
        <f t="shared" si="24"/>
        <v>0</v>
      </c>
      <c r="L66" s="261"/>
      <c r="M66" s="86"/>
    </row>
    <row r="67" spans="1:13" ht="15.75" customHeight="1">
      <c r="A67" s="600"/>
      <c r="B67" s="601" t="s">
        <v>357</v>
      </c>
      <c r="C67" s="594"/>
      <c r="D67" s="591" t="s">
        <v>42</v>
      </c>
      <c r="E67" s="596"/>
      <c r="F67" s="596">
        <f aca="true" t="shared" si="25" ref="F67:K67">F68</f>
        <v>1500</v>
      </c>
      <c r="G67" s="596">
        <f t="shared" si="25"/>
        <v>1500</v>
      </c>
      <c r="H67" s="596">
        <f t="shared" si="25"/>
        <v>0</v>
      </c>
      <c r="I67" s="596">
        <f t="shared" si="25"/>
        <v>0</v>
      </c>
      <c r="J67" s="596">
        <f t="shared" si="25"/>
        <v>1500</v>
      </c>
      <c r="K67" s="597">
        <f t="shared" si="25"/>
        <v>0</v>
      </c>
      <c r="L67" s="262"/>
      <c r="M67" s="86"/>
    </row>
    <row r="68" spans="1:13" ht="22.5" customHeight="1">
      <c r="A68" s="583"/>
      <c r="B68" s="575"/>
      <c r="C68" s="571">
        <v>2310</v>
      </c>
      <c r="D68" s="228" t="s">
        <v>40</v>
      </c>
      <c r="E68" s="569">
        <v>0</v>
      </c>
      <c r="F68" s="569">
        <f>'Z 2 '!D593</f>
        <v>1500</v>
      </c>
      <c r="G68" s="569">
        <f>F68</f>
        <v>1500</v>
      </c>
      <c r="H68" s="569"/>
      <c r="I68" s="569"/>
      <c r="J68" s="569">
        <f>G68</f>
        <v>1500</v>
      </c>
      <c r="K68" s="581"/>
      <c r="L68" s="262"/>
      <c r="M68" s="86"/>
    </row>
    <row r="69" spans="1:13" ht="19.5" customHeight="1">
      <c r="A69" s="584">
        <v>921</v>
      </c>
      <c r="B69" s="573"/>
      <c r="C69" s="508"/>
      <c r="D69" s="145" t="s">
        <v>439</v>
      </c>
      <c r="E69" s="529">
        <v>0</v>
      </c>
      <c r="F69" s="529">
        <f aca="true" t="shared" si="26" ref="F69:K69">F71</f>
        <v>33000</v>
      </c>
      <c r="G69" s="529">
        <f t="shared" si="26"/>
        <v>33000</v>
      </c>
      <c r="H69" s="529">
        <f t="shared" si="26"/>
        <v>0</v>
      </c>
      <c r="I69" s="529">
        <f t="shared" si="26"/>
        <v>0</v>
      </c>
      <c r="J69" s="529">
        <f t="shared" si="26"/>
        <v>33000</v>
      </c>
      <c r="K69" s="578">
        <f t="shared" si="26"/>
        <v>0</v>
      </c>
      <c r="L69" s="261"/>
      <c r="M69" s="86"/>
    </row>
    <row r="70" spans="1:13" ht="16.5" customHeight="1">
      <c r="A70" s="600"/>
      <c r="B70" s="601" t="s">
        <v>361</v>
      </c>
      <c r="C70" s="594"/>
      <c r="D70" s="601" t="s">
        <v>362</v>
      </c>
      <c r="E70" s="596"/>
      <c r="F70" s="596">
        <f aca="true" t="shared" si="27" ref="F70:K70">F71</f>
        <v>33000</v>
      </c>
      <c r="G70" s="596">
        <f t="shared" si="27"/>
        <v>33000</v>
      </c>
      <c r="H70" s="596">
        <f t="shared" si="27"/>
        <v>0</v>
      </c>
      <c r="I70" s="596">
        <f t="shared" si="27"/>
        <v>0</v>
      </c>
      <c r="J70" s="596">
        <f t="shared" si="27"/>
        <v>33000</v>
      </c>
      <c r="K70" s="597">
        <f t="shared" si="27"/>
        <v>0</v>
      </c>
      <c r="L70" s="264"/>
      <c r="M70" s="86"/>
    </row>
    <row r="71" spans="1:13" ht="23.25" customHeight="1">
      <c r="A71" s="583"/>
      <c r="B71" s="575"/>
      <c r="C71" s="571">
        <v>2310</v>
      </c>
      <c r="D71" s="228" t="s">
        <v>40</v>
      </c>
      <c r="E71" s="569">
        <v>0</v>
      </c>
      <c r="F71" s="569">
        <f>'Z 2 '!D601</f>
        <v>33000</v>
      </c>
      <c r="G71" s="569">
        <f>F71</f>
        <v>33000</v>
      </c>
      <c r="H71" s="569"/>
      <c r="I71" s="569"/>
      <c r="J71" s="569">
        <f>G71</f>
        <v>33000</v>
      </c>
      <c r="K71" s="581"/>
      <c r="L71" s="264"/>
      <c r="M71" s="86"/>
    </row>
    <row r="72" spans="1:13" ht="21" customHeight="1" thickBot="1">
      <c r="A72" s="585"/>
      <c r="B72" s="586"/>
      <c r="C72" s="587"/>
      <c r="D72" s="588" t="s">
        <v>623</v>
      </c>
      <c r="E72" s="589">
        <f>E8</f>
        <v>1116312</v>
      </c>
      <c r="F72" s="589">
        <f aca="true" t="shared" si="28" ref="F72:K72">F8</f>
        <v>1385755</v>
      </c>
      <c r="G72" s="589">
        <f t="shared" si="28"/>
        <v>465482</v>
      </c>
      <c r="H72" s="589">
        <f t="shared" si="28"/>
        <v>9670</v>
      </c>
      <c r="I72" s="589">
        <f t="shared" si="28"/>
        <v>1381</v>
      </c>
      <c r="J72" s="589">
        <f t="shared" si="28"/>
        <v>255043</v>
      </c>
      <c r="K72" s="590">
        <f t="shared" si="28"/>
        <v>920273</v>
      </c>
      <c r="L72" s="261"/>
      <c r="M72" s="261"/>
    </row>
    <row r="73" spans="1:13" ht="10.5" customHeight="1" hidden="1">
      <c r="A73" s="576"/>
      <c r="B73" s="576"/>
      <c r="C73" s="576"/>
      <c r="D73" s="576"/>
      <c r="E73" s="576"/>
      <c r="F73" s="576"/>
      <c r="G73" s="576"/>
      <c r="H73" s="576"/>
      <c r="I73" s="576"/>
      <c r="J73" s="576"/>
      <c r="K73" s="576"/>
      <c r="L73" s="86"/>
      <c r="M73" s="86"/>
    </row>
    <row r="74" spans="1:13" ht="11.25" customHeight="1">
      <c r="A74" s="913" t="s">
        <v>851</v>
      </c>
      <c r="B74" s="913"/>
      <c r="C74" s="913"/>
      <c r="D74" s="913"/>
      <c r="E74" s="913"/>
      <c r="F74" s="913"/>
      <c r="G74" s="913"/>
      <c r="H74" s="913"/>
      <c r="I74" s="913"/>
      <c r="J74" s="913"/>
      <c r="K74" s="913"/>
      <c r="L74" s="265"/>
      <c r="M74" s="86"/>
    </row>
    <row r="75" spans="1:13" ht="11.25" customHeight="1">
      <c r="A75" s="40"/>
      <c r="B75" s="40"/>
      <c r="C75" s="40"/>
      <c r="D75" s="40" t="s">
        <v>275</v>
      </c>
      <c r="E75" s="40"/>
      <c r="F75" s="40"/>
      <c r="G75" s="40"/>
      <c r="H75" s="40"/>
      <c r="I75" s="67" t="s">
        <v>852</v>
      </c>
      <c r="J75" s="67"/>
      <c r="K75" s="67"/>
      <c r="L75" s="266"/>
      <c r="M75" s="86"/>
    </row>
    <row r="76" spans="1:13" ht="7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266"/>
      <c r="M76" s="86"/>
    </row>
    <row r="77" spans="1:12" ht="14.25" customHeight="1">
      <c r="A77" s="40"/>
      <c r="B77" s="40"/>
      <c r="C77" s="40"/>
      <c r="D77" s="40"/>
      <c r="E77" s="40"/>
      <c r="F77" s="40"/>
      <c r="G77" s="40"/>
      <c r="H77" s="40"/>
      <c r="I77" s="801" t="s">
        <v>756</v>
      </c>
      <c r="J77" s="801"/>
      <c r="K77" s="40"/>
      <c r="L77" s="40"/>
    </row>
    <row r="78" spans="1:12" ht="11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3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8" customHeight="1">
      <c r="A82" s="909"/>
      <c r="B82" s="910"/>
      <c r="C82" s="910"/>
      <c r="D82" s="910"/>
      <c r="E82" s="910"/>
      <c r="F82" s="910"/>
      <c r="G82" s="910"/>
      <c r="H82" s="910"/>
      <c r="I82" s="910"/>
      <c r="J82" s="910"/>
      <c r="K82" s="910"/>
      <c r="L82" s="205"/>
    </row>
    <row r="83" spans="1:12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5" customHeight="1">
      <c r="A85" s="13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3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5.7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5.7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24.75" customHeight="1">
      <c r="A90" s="911"/>
      <c r="B90" s="911"/>
      <c r="C90" s="911"/>
      <c r="D90" s="911"/>
      <c r="E90" s="911"/>
      <c r="F90" s="911"/>
      <c r="G90" s="911"/>
      <c r="H90" s="911"/>
      <c r="I90" s="911"/>
      <c r="J90" s="911"/>
      <c r="K90" s="911"/>
      <c r="L90" s="206"/>
    </row>
    <row r="91" spans="1:12" ht="54.75" customHeight="1">
      <c r="A91" s="911"/>
      <c r="B91" s="911"/>
      <c r="C91" s="911"/>
      <c r="D91" s="911"/>
      <c r="E91" s="911"/>
      <c r="F91" s="911"/>
      <c r="G91" s="911"/>
      <c r="H91" s="911"/>
      <c r="I91" s="911"/>
      <c r="J91" s="911"/>
      <c r="K91" s="911"/>
      <c r="L91" s="206"/>
    </row>
    <row r="92" spans="1:12" ht="18" customHeight="1" hidden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5.75" customHeight="1" hidden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47.25" customHeight="1">
      <c r="A95" s="912"/>
      <c r="B95" s="912"/>
      <c r="C95" s="912"/>
      <c r="D95" s="912"/>
      <c r="E95" s="912"/>
      <c r="F95" s="912"/>
      <c r="G95" s="912"/>
      <c r="H95" s="912"/>
      <c r="I95" s="912"/>
      <c r="J95" s="912"/>
      <c r="K95" s="912"/>
      <c r="L95" s="207"/>
    </row>
    <row r="96" spans="1:12" ht="26.25" customHeight="1">
      <c r="A96" s="911"/>
      <c r="B96" s="911"/>
      <c r="C96" s="911"/>
      <c r="D96" s="911"/>
      <c r="E96" s="911"/>
      <c r="F96" s="911"/>
      <c r="G96" s="911"/>
      <c r="H96" s="911"/>
      <c r="I96" s="911"/>
      <c r="J96" s="911"/>
      <c r="K96" s="911"/>
      <c r="L96" s="206"/>
    </row>
    <row r="97" spans="1:12" ht="16.5" customHeight="1">
      <c r="A97" s="13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5" customHeight="1">
      <c r="A98" s="911"/>
      <c r="B98" s="911"/>
      <c r="C98" s="911"/>
      <c r="D98" s="911"/>
      <c r="E98" s="911"/>
      <c r="F98" s="911"/>
      <c r="G98" s="911"/>
      <c r="H98" s="911"/>
      <c r="I98" s="911"/>
      <c r="J98" s="911"/>
      <c r="K98" s="911"/>
      <c r="L98" s="206"/>
    </row>
    <row r="99" spans="1:12" ht="37.5" customHeight="1">
      <c r="A99" s="911"/>
      <c r="B99" s="911"/>
      <c r="C99" s="911"/>
      <c r="D99" s="911"/>
      <c r="E99" s="911"/>
      <c r="F99" s="911"/>
      <c r="G99" s="911"/>
      <c r="H99" s="911"/>
      <c r="I99" s="911"/>
      <c r="J99" s="911"/>
      <c r="K99" s="911"/>
      <c r="L99" s="206"/>
    </row>
    <row r="100" spans="1:12" ht="27.75" customHeight="1">
      <c r="A100" s="911"/>
      <c r="B100" s="911"/>
      <c r="C100" s="911"/>
      <c r="D100" s="911"/>
      <c r="E100" s="911"/>
      <c r="F100" s="911"/>
      <c r="G100" s="911"/>
      <c r="H100" s="911"/>
      <c r="I100" s="911"/>
      <c r="J100" s="911"/>
      <c r="K100" s="911"/>
      <c r="L100" s="206"/>
    </row>
    <row r="101" spans="1:12" ht="27.75" customHeight="1">
      <c r="A101" s="911"/>
      <c r="B101" s="911"/>
      <c r="C101" s="911"/>
      <c r="D101" s="911"/>
      <c r="E101" s="911"/>
      <c r="F101" s="911"/>
      <c r="G101" s="911"/>
      <c r="H101" s="911"/>
      <c r="I101" s="911"/>
      <c r="J101" s="911"/>
      <c r="K101" s="911"/>
      <c r="L101" s="206"/>
    </row>
    <row r="102" spans="1:12" ht="12.75">
      <c r="A102" s="909"/>
      <c r="B102" s="910"/>
      <c r="C102" s="910"/>
      <c r="D102" s="910"/>
      <c r="E102" s="910"/>
      <c r="F102" s="910"/>
      <c r="G102" s="910"/>
      <c r="H102" s="910"/>
      <c r="I102" s="910"/>
      <c r="J102" s="910"/>
      <c r="K102" s="910"/>
      <c r="L102" s="205"/>
    </row>
    <row r="103" spans="1:1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29.25" customHeight="1">
      <c r="A107" s="40"/>
      <c r="B107" s="40"/>
      <c r="C107" s="40"/>
      <c r="D107" s="908"/>
      <c r="E107" s="908"/>
      <c r="F107" s="908"/>
      <c r="G107" s="908"/>
      <c r="H107" s="908"/>
      <c r="I107" s="908"/>
      <c r="J107" s="908"/>
      <c r="K107" s="908"/>
      <c r="L107" s="204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2:K82"/>
    <mergeCell ref="A91:K91"/>
    <mergeCell ref="A90:K90"/>
    <mergeCell ref="D4:D6"/>
    <mergeCell ref="E4:E6"/>
    <mergeCell ref="K5:K6"/>
    <mergeCell ref="A74:K74"/>
    <mergeCell ref="I77:J77"/>
    <mergeCell ref="D107:K107"/>
    <mergeCell ref="A102:K102"/>
    <mergeCell ref="A98:K98"/>
    <mergeCell ref="A95:K95"/>
    <mergeCell ref="A96:K96"/>
    <mergeCell ref="A100:K100"/>
    <mergeCell ref="A101:K101"/>
    <mergeCell ref="A99:K99"/>
  </mergeCells>
  <printOptions/>
  <pageMargins left="0.2755905511811024" right="0" top="0.5905511811023623" bottom="0.7086614173228347" header="0.5118110236220472" footer="0.5118110236220472"/>
  <pageSetup horizontalDpi="360" verticalDpi="360" orientation="landscape" paperSize="9" scale="95" r:id="rId1"/>
  <headerFooter alignWithMargins="0">
    <oddFooter>&amp;CStrona &amp;P</oddFooter>
  </headerFooter>
  <rowBreaks count="2" manualBreakCount="2">
    <brk id="31" max="10" man="1"/>
    <brk id="5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C3" sqref="C3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776"/>
      <c r="F1" s="776"/>
      <c r="G1" s="776"/>
      <c r="H1" s="776"/>
      <c r="I1" s="776"/>
      <c r="J1" s="776"/>
      <c r="K1" s="776"/>
    </row>
    <row r="2" spans="3:11" ht="21" customHeight="1">
      <c r="C2" s="920" t="s">
        <v>6</v>
      </c>
      <c r="D2" s="920"/>
      <c r="E2" s="920"/>
      <c r="F2" s="920"/>
      <c r="G2" s="920"/>
      <c r="H2" s="920"/>
      <c r="I2" s="920"/>
      <c r="J2" s="920"/>
      <c r="K2" s="920"/>
    </row>
    <row r="3" spans="3:11" ht="21" customHeight="1">
      <c r="C3" s="82"/>
      <c r="D3" s="82"/>
      <c r="E3" s="82"/>
      <c r="F3" s="82"/>
      <c r="G3" s="82"/>
      <c r="H3" s="82"/>
      <c r="I3" s="82"/>
      <c r="J3" s="82"/>
      <c r="K3" s="82"/>
    </row>
    <row r="4" spans="3:11" ht="12.75">
      <c r="C4" s="920"/>
      <c r="D4" s="920"/>
      <c r="E4" s="920"/>
      <c r="F4" s="920"/>
      <c r="G4" s="920"/>
      <c r="H4" s="920"/>
      <c r="I4" s="920"/>
      <c r="J4" s="920"/>
      <c r="K4" s="920"/>
    </row>
    <row r="5" spans="1:11" ht="28.5" customHeight="1">
      <c r="A5" s="921" t="s">
        <v>779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</row>
    <row r="6" spans="1:11" ht="22.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39" customHeight="1">
      <c r="A7" s="373" t="s">
        <v>647</v>
      </c>
      <c r="B7" s="374" t="s">
        <v>638</v>
      </c>
      <c r="C7" s="375" t="s">
        <v>781</v>
      </c>
      <c r="D7" s="375"/>
      <c r="E7" s="374" t="s">
        <v>431</v>
      </c>
      <c r="F7" s="374"/>
      <c r="G7" s="375" t="s">
        <v>729</v>
      </c>
      <c r="H7" s="375"/>
      <c r="I7" s="376"/>
      <c r="J7" s="376"/>
      <c r="K7" s="377" t="s">
        <v>780</v>
      </c>
    </row>
    <row r="8" spans="1:11" ht="14.25" customHeight="1">
      <c r="A8" s="378">
        <v>1</v>
      </c>
      <c r="B8" s="371">
        <v>2</v>
      </c>
      <c r="C8" s="370">
        <v>3</v>
      </c>
      <c r="D8" s="370"/>
      <c r="E8" s="371">
        <v>4</v>
      </c>
      <c r="F8" s="371"/>
      <c r="G8" s="371">
        <v>7</v>
      </c>
      <c r="H8" s="371"/>
      <c r="I8" s="371"/>
      <c r="J8" s="371"/>
      <c r="K8" s="379">
        <v>10</v>
      </c>
    </row>
    <row r="9" spans="1:11" ht="38.25">
      <c r="A9" s="380" t="s">
        <v>444</v>
      </c>
      <c r="B9" s="135" t="s">
        <v>625</v>
      </c>
      <c r="C9" s="383">
        <f>C11+C12+C13+C14+C15+C16</f>
        <v>0</v>
      </c>
      <c r="D9" s="383">
        <f aca="true" t="shared" si="0" ref="D9:K9">D11+D12+D13+D14+D15+D16</f>
        <v>12743</v>
      </c>
      <c r="E9" s="383">
        <f t="shared" si="0"/>
        <v>263110</v>
      </c>
      <c r="F9" s="383">
        <f t="shared" si="0"/>
        <v>213750</v>
      </c>
      <c r="G9" s="383">
        <f t="shared" si="0"/>
        <v>263110</v>
      </c>
      <c r="H9" s="383">
        <f t="shared" si="0"/>
        <v>219384</v>
      </c>
      <c r="I9" s="383">
        <f t="shared" si="0"/>
        <v>0</v>
      </c>
      <c r="J9" s="383">
        <f t="shared" si="0"/>
        <v>0</v>
      </c>
      <c r="K9" s="384">
        <f t="shared" si="0"/>
        <v>0</v>
      </c>
    </row>
    <row r="10" spans="1:11" ht="25.5" hidden="1">
      <c r="A10" s="56" t="s">
        <v>452</v>
      </c>
      <c r="B10" s="6" t="s">
        <v>721</v>
      </c>
      <c r="C10" s="287">
        <v>0</v>
      </c>
      <c r="D10" s="287">
        <v>5558</v>
      </c>
      <c r="E10" s="287">
        <v>0</v>
      </c>
      <c r="F10" s="287">
        <v>182220</v>
      </c>
      <c r="G10" s="287">
        <v>0</v>
      </c>
      <c r="H10" s="287">
        <v>181928</v>
      </c>
      <c r="I10" s="287"/>
      <c r="J10" s="287"/>
      <c r="K10" s="385">
        <f aca="true" t="shared" si="1" ref="K10:K16">C10+E10-G10</f>
        <v>0</v>
      </c>
    </row>
    <row r="11" spans="1:11" ht="30" customHeight="1">
      <c r="A11" s="56" t="s">
        <v>452</v>
      </c>
      <c r="B11" s="372" t="s">
        <v>529</v>
      </c>
      <c r="C11" s="287">
        <v>0</v>
      </c>
      <c r="D11" s="287">
        <v>2200</v>
      </c>
      <c r="E11" s="287">
        <v>97120</v>
      </c>
      <c r="F11" s="287">
        <v>99450</v>
      </c>
      <c r="G11" s="287">
        <v>97120</v>
      </c>
      <c r="H11" s="287">
        <v>100550</v>
      </c>
      <c r="I11" s="287"/>
      <c r="J11" s="287"/>
      <c r="K11" s="385">
        <f t="shared" si="1"/>
        <v>0</v>
      </c>
    </row>
    <row r="12" spans="1:11" ht="31.5" customHeight="1">
      <c r="A12" s="56">
        <v>2</v>
      </c>
      <c r="B12" s="372" t="s">
        <v>776</v>
      </c>
      <c r="C12" s="287">
        <v>0</v>
      </c>
      <c r="D12" s="287">
        <v>6009</v>
      </c>
      <c r="E12" s="287">
        <v>84300</v>
      </c>
      <c r="F12" s="287">
        <v>101000</v>
      </c>
      <c r="G12" s="287">
        <v>84300</v>
      </c>
      <c r="H12" s="287">
        <v>101000</v>
      </c>
      <c r="I12" s="287"/>
      <c r="J12" s="287"/>
      <c r="K12" s="385">
        <f t="shared" si="1"/>
        <v>0</v>
      </c>
    </row>
    <row r="13" spans="1:11" ht="38.25" customHeight="1">
      <c r="A13" s="56">
        <v>3</v>
      </c>
      <c r="B13" s="372" t="s">
        <v>166</v>
      </c>
      <c r="C13" s="287">
        <v>0</v>
      </c>
      <c r="D13" s="287">
        <v>0</v>
      </c>
      <c r="E13" s="287">
        <v>3040</v>
      </c>
      <c r="F13" s="287">
        <v>8100</v>
      </c>
      <c r="G13" s="287">
        <v>3040</v>
      </c>
      <c r="H13" s="287">
        <v>8100</v>
      </c>
      <c r="I13" s="287"/>
      <c r="J13" s="287"/>
      <c r="K13" s="385">
        <f t="shared" si="1"/>
        <v>0</v>
      </c>
    </row>
    <row r="14" spans="1:11" ht="20.25" customHeight="1">
      <c r="A14" s="56">
        <v>4</v>
      </c>
      <c r="B14" s="372" t="s">
        <v>649</v>
      </c>
      <c r="C14" s="287">
        <v>0</v>
      </c>
      <c r="D14" s="287">
        <v>4534</v>
      </c>
      <c r="E14" s="287">
        <v>2050</v>
      </c>
      <c r="F14" s="287">
        <v>5200</v>
      </c>
      <c r="G14" s="287">
        <v>2050</v>
      </c>
      <c r="H14" s="287">
        <v>9734</v>
      </c>
      <c r="I14" s="287"/>
      <c r="J14" s="287"/>
      <c r="K14" s="385">
        <f t="shared" si="1"/>
        <v>0</v>
      </c>
    </row>
    <row r="15" spans="1:11" ht="36" customHeight="1">
      <c r="A15" s="56">
        <v>5</v>
      </c>
      <c r="B15" s="372" t="s">
        <v>778</v>
      </c>
      <c r="C15" s="287">
        <v>0</v>
      </c>
      <c r="D15" s="287"/>
      <c r="E15" s="287">
        <v>0</v>
      </c>
      <c r="F15" s="287"/>
      <c r="G15" s="287">
        <v>0</v>
      </c>
      <c r="H15" s="287"/>
      <c r="I15" s="287"/>
      <c r="J15" s="287"/>
      <c r="K15" s="385">
        <f t="shared" si="1"/>
        <v>0</v>
      </c>
    </row>
    <row r="16" spans="1:11" ht="29.25" customHeight="1" thickBot="1">
      <c r="A16" s="57">
        <v>6</v>
      </c>
      <c r="B16" s="381" t="s">
        <v>777</v>
      </c>
      <c r="C16" s="362">
        <v>0</v>
      </c>
      <c r="D16" s="362"/>
      <c r="E16" s="362">
        <v>76600</v>
      </c>
      <c r="F16" s="362"/>
      <c r="G16" s="362">
        <v>76600</v>
      </c>
      <c r="H16" s="362"/>
      <c r="I16" s="362"/>
      <c r="J16" s="362"/>
      <c r="K16" s="363">
        <f t="shared" si="1"/>
        <v>0</v>
      </c>
    </row>
    <row r="19" spans="5:7" ht="12.75">
      <c r="E19" s="776" t="s">
        <v>276</v>
      </c>
      <c r="F19" s="776"/>
      <c r="G19" s="776"/>
    </row>
    <row r="21" spans="5:7" ht="12.75">
      <c r="E21" s="776" t="s">
        <v>756</v>
      </c>
      <c r="F21" s="776"/>
      <c r="G21" s="776"/>
    </row>
  </sheetData>
  <mergeCells count="6">
    <mergeCell ref="E19:G19"/>
    <mergeCell ref="E21:G21"/>
    <mergeCell ref="E1:K1"/>
    <mergeCell ref="C2:K2"/>
    <mergeCell ref="A5:K5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5" sqref="E5"/>
    </sheetView>
  </sheetViews>
  <sheetFormatPr defaultColWidth="9.00390625" defaultRowHeight="12.75"/>
  <cols>
    <col min="1" max="1" width="4.125" style="0" customWidth="1"/>
    <col min="2" max="2" width="5.625" style="0" customWidth="1"/>
    <col min="3" max="3" width="7.875" style="0" customWidth="1"/>
    <col min="4" max="4" width="6.625" style="0" customWidth="1"/>
    <col min="5" max="5" width="55.125" style="0" customWidth="1"/>
    <col min="6" max="6" width="17.875" style="0" customWidth="1"/>
    <col min="7" max="7" width="9.625" style="0" bestFit="1" customWidth="1"/>
  </cols>
  <sheetData>
    <row r="1" spans="5:6" ht="17.25" customHeight="1">
      <c r="E1" s="98"/>
      <c r="F1" s="98"/>
    </row>
    <row r="2" spans="5:6" ht="37.5" customHeight="1">
      <c r="E2" s="922" t="s">
        <v>27</v>
      </c>
      <c r="F2" s="922"/>
    </row>
    <row r="3" spans="5:6" ht="22.5" customHeight="1">
      <c r="E3" s="98"/>
      <c r="F3" s="98"/>
    </row>
    <row r="4" spans="1:6" ht="63" customHeight="1" thickBot="1">
      <c r="A4" s="923" t="s">
        <v>830</v>
      </c>
      <c r="B4" s="923"/>
      <c r="C4" s="923"/>
      <c r="D4" s="923"/>
      <c r="E4" s="923"/>
      <c r="F4" s="923"/>
    </row>
    <row r="5" spans="1:6" ht="24.75" customHeight="1" thickBot="1">
      <c r="A5" s="646" t="s">
        <v>441</v>
      </c>
      <c r="B5" s="647" t="s">
        <v>397</v>
      </c>
      <c r="C5" s="648" t="s">
        <v>398</v>
      </c>
      <c r="D5" s="647" t="s">
        <v>736</v>
      </c>
      <c r="E5" s="647" t="s">
        <v>692</v>
      </c>
      <c r="F5" s="649" t="s">
        <v>693</v>
      </c>
    </row>
    <row r="6" spans="1:6" ht="10.5" customHeight="1" thickBot="1">
      <c r="A6" s="630">
        <v>1</v>
      </c>
      <c r="B6" s="631">
        <v>2</v>
      </c>
      <c r="C6" s="631">
        <v>3</v>
      </c>
      <c r="D6" s="631">
        <v>4</v>
      </c>
      <c r="E6" s="631">
        <v>5</v>
      </c>
      <c r="F6" s="632">
        <v>6</v>
      </c>
    </row>
    <row r="7" spans="1:7" ht="21.75" customHeight="1">
      <c r="A7" s="650" t="s">
        <v>452</v>
      </c>
      <c r="B7" s="651">
        <v>801</v>
      </c>
      <c r="C7" s="651"/>
      <c r="D7" s="651"/>
      <c r="E7" s="652" t="s">
        <v>586</v>
      </c>
      <c r="F7" s="653">
        <f>F8+F9+F10+F11+F16+F19</f>
        <v>1536976</v>
      </c>
      <c r="G7" s="54"/>
    </row>
    <row r="8" spans="1:6" ht="18" customHeight="1">
      <c r="A8" s="448" t="s">
        <v>48</v>
      </c>
      <c r="B8" s="70"/>
      <c r="C8" s="70">
        <v>80102</v>
      </c>
      <c r="D8" s="70">
        <v>2540</v>
      </c>
      <c r="E8" s="460" t="s">
        <v>16</v>
      </c>
      <c r="F8" s="645">
        <f>'Z 2 '!D225</f>
        <v>334712</v>
      </c>
    </row>
    <row r="9" spans="1:6" ht="12.75">
      <c r="A9" s="448" t="s">
        <v>49</v>
      </c>
      <c r="B9" s="70"/>
      <c r="C9" s="70">
        <v>80105</v>
      </c>
      <c r="D9" s="70">
        <v>2540</v>
      </c>
      <c r="E9" s="460" t="s">
        <v>17</v>
      </c>
      <c r="F9" s="645">
        <f>'Z 2 '!D243</f>
        <v>326163</v>
      </c>
    </row>
    <row r="10" spans="1:6" ht="12.75">
      <c r="A10" s="448" t="s">
        <v>22</v>
      </c>
      <c r="B10" s="70"/>
      <c r="C10" s="70">
        <v>80111</v>
      </c>
      <c r="D10" s="70">
        <v>2540</v>
      </c>
      <c r="E10" s="460" t="s">
        <v>18</v>
      </c>
      <c r="F10" s="645">
        <f>'Z 2 '!D245</f>
        <v>224386</v>
      </c>
    </row>
    <row r="11" spans="1:6" ht="12.75">
      <c r="A11" s="448" t="s">
        <v>23</v>
      </c>
      <c r="B11" s="70"/>
      <c r="C11" s="70">
        <v>80120</v>
      </c>
      <c r="D11" s="70">
        <v>2540</v>
      </c>
      <c r="E11" s="460" t="s">
        <v>20</v>
      </c>
      <c r="F11" s="645">
        <f>SUM(F12:F15)</f>
        <v>280343</v>
      </c>
    </row>
    <row r="12" spans="1:6" ht="12.75">
      <c r="A12" s="448"/>
      <c r="B12" s="70"/>
      <c r="C12" s="70"/>
      <c r="D12" s="70"/>
      <c r="E12" s="103" t="s">
        <v>731</v>
      </c>
      <c r="F12" s="268">
        <v>41012</v>
      </c>
    </row>
    <row r="13" spans="1:6" ht="12.75">
      <c r="A13" s="448"/>
      <c r="B13" s="70"/>
      <c r="C13" s="70"/>
      <c r="D13" s="70"/>
      <c r="E13" s="103" t="s">
        <v>732</v>
      </c>
      <c r="F13" s="268">
        <v>200075</v>
      </c>
    </row>
    <row r="14" spans="1:6" ht="15.75" customHeight="1">
      <c r="A14" s="448"/>
      <c r="B14" s="70"/>
      <c r="C14" s="70"/>
      <c r="D14" s="70"/>
      <c r="E14" s="103" t="s">
        <v>285</v>
      </c>
      <c r="F14" s="268">
        <v>11897</v>
      </c>
    </row>
    <row r="15" spans="1:6" ht="12.75">
      <c r="A15" s="448"/>
      <c r="B15" s="70"/>
      <c r="C15" s="70"/>
      <c r="D15" s="70"/>
      <c r="E15" s="103" t="s">
        <v>286</v>
      </c>
      <c r="F15" s="268">
        <v>27359</v>
      </c>
    </row>
    <row r="16" spans="1:6" ht="12.75">
      <c r="A16" s="448" t="s">
        <v>24</v>
      </c>
      <c r="B16" s="70"/>
      <c r="C16" s="70">
        <v>80130</v>
      </c>
      <c r="D16" s="70">
        <v>2540</v>
      </c>
      <c r="E16" s="372" t="s">
        <v>21</v>
      </c>
      <c r="F16" s="645">
        <f>SUM(F17:F18)</f>
        <v>138562</v>
      </c>
    </row>
    <row r="17" spans="1:6" ht="12.75">
      <c r="A17" s="448"/>
      <c r="B17" s="70"/>
      <c r="C17" s="70"/>
      <c r="D17" s="70"/>
      <c r="E17" s="103" t="s">
        <v>731</v>
      </c>
      <c r="F17" s="268">
        <v>17939</v>
      </c>
    </row>
    <row r="18" spans="1:6" ht="12.75">
      <c r="A18" s="448"/>
      <c r="B18" s="70"/>
      <c r="C18" s="70"/>
      <c r="D18" s="70"/>
      <c r="E18" s="103" t="s">
        <v>732</v>
      </c>
      <c r="F18" s="268">
        <v>120623</v>
      </c>
    </row>
    <row r="19" spans="1:6" ht="24.75" customHeight="1" thickBot="1">
      <c r="A19" s="269" t="s">
        <v>25</v>
      </c>
      <c r="B19" s="72"/>
      <c r="C19" s="72">
        <v>80134</v>
      </c>
      <c r="D19" s="72">
        <v>2540</v>
      </c>
      <c r="E19" s="654" t="s">
        <v>19</v>
      </c>
      <c r="F19" s="655">
        <f>'Z 2 '!D356</f>
        <v>232810</v>
      </c>
    </row>
    <row r="20" spans="1:6" ht="24" customHeight="1" thickBot="1">
      <c r="A20" s="188"/>
      <c r="B20" s="449">
        <v>801</v>
      </c>
      <c r="C20" s="450"/>
      <c r="D20" s="450"/>
      <c r="E20" s="189" t="s">
        <v>26</v>
      </c>
      <c r="F20" s="190">
        <f>F7</f>
        <v>1536976</v>
      </c>
    </row>
    <row r="21" spans="1:6" ht="12.75">
      <c r="A21" s="40"/>
      <c r="B21" s="40"/>
      <c r="C21" s="40"/>
      <c r="D21" s="40"/>
      <c r="E21" s="40"/>
      <c r="F21" s="146"/>
    </row>
    <row r="22" spans="1:6" ht="12.75">
      <c r="A22" s="40"/>
      <c r="B22" s="40"/>
      <c r="C22" s="40"/>
      <c r="D22" s="40"/>
      <c r="E22" s="274" t="s">
        <v>743</v>
      </c>
      <c r="F22" s="146"/>
    </row>
    <row r="23" spans="1:6" ht="16.5" customHeight="1">
      <c r="A23" s="40"/>
      <c r="B23" s="40"/>
      <c r="C23" s="40"/>
      <c r="D23" s="40"/>
      <c r="E23" s="40"/>
      <c r="F23" s="146"/>
    </row>
    <row r="24" spans="1:6" ht="12" customHeight="1">
      <c r="A24" s="40"/>
      <c r="B24" s="40"/>
      <c r="C24" s="40"/>
      <c r="D24" s="40"/>
      <c r="E24" s="90" t="s">
        <v>84</v>
      </c>
      <c r="F24" s="146"/>
    </row>
    <row r="25" spans="1:6" ht="12.75">
      <c r="A25" s="40"/>
      <c r="B25" s="40"/>
      <c r="C25" s="40"/>
      <c r="D25" s="40"/>
      <c r="E25" s="40"/>
      <c r="F25" s="146"/>
    </row>
    <row r="26" spans="1:6" ht="12.75">
      <c r="A26" s="40"/>
      <c r="B26" s="40"/>
      <c r="C26" s="40"/>
      <c r="D26" s="40"/>
      <c r="E26" s="40"/>
      <c r="F26" s="146"/>
    </row>
    <row r="27" spans="1:6" ht="12.75">
      <c r="A27" s="40"/>
      <c r="B27" s="40"/>
      <c r="C27" s="40"/>
      <c r="D27" s="40"/>
      <c r="E27" s="40"/>
      <c r="F27" s="146"/>
    </row>
    <row r="28" spans="1:6" ht="12.75">
      <c r="A28" s="40"/>
      <c r="B28" s="40"/>
      <c r="C28" s="40"/>
      <c r="D28" s="40"/>
      <c r="E28" s="40"/>
      <c r="F28" s="146"/>
    </row>
    <row r="29" spans="1:6" ht="12.75">
      <c r="A29" s="40"/>
      <c r="B29" s="40"/>
      <c r="C29" s="40"/>
      <c r="D29" s="40"/>
      <c r="E29" s="40"/>
      <c r="F29" s="146"/>
    </row>
    <row r="30" spans="1:6" ht="12.75">
      <c r="A30" s="40"/>
      <c r="B30" s="40"/>
      <c r="C30" s="40"/>
      <c r="D30" s="40"/>
      <c r="E30" s="40"/>
      <c r="F30" s="146"/>
    </row>
    <row r="31" spans="1:6" ht="12.75">
      <c r="A31" s="40"/>
      <c r="B31" s="40"/>
      <c r="C31" s="40"/>
      <c r="D31" s="40"/>
      <c r="E31" s="40"/>
      <c r="F31" s="146"/>
    </row>
    <row r="32" spans="1:6" ht="12.75">
      <c r="A32" s="40"/>
      <c r="B32" s="40"/>
      <c r="C32" s="40"/>
      <c r="D32" s="40"/>
      <c r="E32" s="40"/>
      <c r="F32" s="146"/>
    </row>
    <row r="33" spans="1:6" ht="12.75">
      <c r="A33" s="40"/>
      <c r="B33" s="40"/>
      <c r="C33" s="40"/>
      <c r="D33" s="40"/>
      <c r="E33" s="40"/>
      <c r="F33" s="146"/>
    </row>
    <row r="34" spans="1:6" ht="12.75">
      <c r="A34" s="40"/>
      <c r="B34" s="40"/>
      <c r="C34" s="40"/>
      <c r="D34" s="40"/>
      <c r="E34" s="40"/>
      <c r="F34" s="40"/>
    </row>
  </sheetData>
  <mergeCells count="2">
    <mergeCell ref="E2:F2"/>
    <mergeCell ref="A4:F4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4" sqref="E14"/>
    </sheetView>
  </sheetViews>
  <sheetFormatPr defaultColWidth="9.00390625" defaultRowHeight="12.75"/>
  <cols>
    <col min="1" max="1" width="4.375" style="0" customWidth="1"/>
    <col min="2" max="2" width="6.625" style="0" customWidth="1"/>
    <col min="3" max="3" width="8.375" style="0" customWidth="1"/>
    <col min="4" max="4" width="6.125" style="0" customWidth="1"/>
    <col min="5" max="5" width="36.75390625" style="0" customWidth="1"/>
    <col min="6" max="6" width="35.25390625" style="0" customWidth="1"/>
  </cols>
  <sheetData>
    <row r="1" ht="69" customHeight="1">
      <c r="F1" s="633" t="s">
        <v>8</v>
      </c>
    </row>
    <row r="2" spans="1:8" ht="39" customHeight="1">
      <c r="A2" s="924" t="s">
        <v>7</v>
      </c>
      <c r="B2" s="924"/>
      <c r="C2" s="924"/>
      <c r="D2" s="924"/>
      <c r="E2" s="924"/>
      <c r="F2" s="924"/>
      <c r="H2" s="50"/>
    </row>
    <row r="3" spans="5:6" ht="12.75">
      <c r="E3" s="63"/>
      <c r="F3" s="63"/>
    </row>
    <row r="5" ht="14.25" customHeight="1" thickBot="1"/>
    <row r="6" spans="1:6" ht="30" customHeight="1" thickBot="1">
      <c r="A6" s="639" t="s">
        <v>410</v>
      </c>
      <c r="B6" s="640" t="s">
        <v>397</v>
      </c>
      <c r="C6" s="640" t="s">
        <v>398</v>
      </c>
      <c r="D6" s="640" t="s">
        <v>736</v>
      </c>
      <c r="E6" s="641" t="s">
        <v>716</v>
      </c>
      <c r="F6" s="642" t="s">
        <v>710</v>
      </c>
    </row>
    <row r="7" spans="1:6" ht="13.5" customHeight="1" thickBot="1">
      <c r="A7" s="630">
        <v>1</v>
      </c>
      <c r="B7" s="631">
        <v>2</v>
      </c>
      <c r="C7" s="631">
        <v>3</v>
      </c>
      <c r="D7" s="631">
        <v>4</v>
      </c>
      <c r="E7" s="631">
        <v>5</v>
      </c>
      <c r="F7" s="632">
        <v>6</v>
      </c>
    </row>
    <row r="8" spans="1:6" ht="62.25" customHeight="1">
      <c r="A8" s="672">
        <v>1</v>
      </c>
      <c r="B8" s="673">
        <v>750</v>
      </c>
      <c r="C8" s="673">
        <v>75075</v>
      </c>
      <c r="D8" s="673">
        <v>2820</v>
      </c>
      <c r="E8" s="674" t="s">
        <v>833</v>
      </c>
      <c r="F8" s="451">
        <v>3000</v>
      </c>
    </row>
    <row r="9" spans="1:6" ht="54" customHeight="1" thickBot="1">
      <c r="A9" s="634">
        <v>2</v>
      </c>
      <c r="B9" s="635">
        <v>926</v>
      </c>
      <c r="C9" s="635">
        <v>92695</v>
      </c>
      <c r="D9" s="635">
        <v>2820</v>
      </c>
      <c r="E9" s="643" t="s">
        <v>835</v>
      </c>
      <c r="F9" s="670">
        <v>16000</v>
      </c>
    </row>
    <row r="10" spans="1:6" ht="22.5" customHeight="1" thickBot="1">
      <c r="A10" s="925" t="s">
        <v>834</v>
      </c>
      <c r="B10" s="926"/>
      <c r="C10" s="926"/>
      <c r="D10" s="926"/>
      <c r="E10" s="926"/>
      <c r="F10" s="671">
        <f>SUM(F8:F9)</f>
        <v>19000</v>
      </c>
    </row>
    <row r="11" ht="19.5" customHeight="1">
      <c r="F11" s="14"/>
    </row>
    <row r="12" ht="21" customHeight="1">
      <c r="F12" s="273" t="s">
        <v>277</v>
      </c>
    </row>
    <row r="14" ht="12.75">
      <c r="F14" s="452" t="s">
        <v>756</v>
      </c>
    </row>
  </sheetData>
  <mergeCells count="2">
    <mergeCell ref="A2:F2"/>
    <mergeCell ref="A10:E1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2" sqref="A2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57" customHeight="1">
      <c r="C1" s="360" t="s">
        <v>9</v>
      </c>
    </row>
    <row r="2" spans="1:3" ht="39.75" customHeight="1">
      <c r="A2" s="927" t="s">
        <v>659</v>
      </c>
      <c r="B2" s="927"/>
      <c r="C2" s="927"/>
    </row>
    <row r="3" spans="1:3" ht="15.75">
      <c r="A3" s="47"/>
      <c r="B3" s="47"/>
      <c r="C3" s="1"/>
    </row>
    <row r="4" ht="13.5" thickBot="1">
      <c r="C4" s="15"/>
    </row>
    <row r="5" spans="1:3" ht="24" customHeight="1" thickBot="1">
      <c r="A5" s="191" t="s">
        <v>441</v>
      </c>
      <c r="B5" s="192" t="s">
        <v>638</v>
      </c>
      <c r="C5" s="467" t="s">
        <v>831</v>
      </c>
    </row>
    <row r="6" spans="1:3" ht="17.25" customHeight="1" thickBot="1">
      <c r="A6" s="200" t="s">
        <v>444</v>
      </c>
      <c r="B6" s="196" t="s">
        <v>639</v>
      </c>
      <c r="C6" s="470">
        <f>C7+C8-C9</f>
        <v>849</v>
      </c>
    </row>
    <row r="7" spans="1:3" ht="12.75">
      <c r="A7" s="26" t="s">
        <v>452</v>
      </c>
      <c r="B7" s="468" t="s">
        <v>640</v>
      </c>
      <c r="C7" s="469">
        <v>849</v>
      </c>
    </row>
    <row r="8" spans="1:3" ht="12.75">
      <c r="A8" s="28" t="s">
        <v>453</v>
      </c>
      <c r="B8" s="458" t="s">
        <v>641</v>
      </c>
      <c r="C8" s="385">
        <v>0</v>
      </c>
    </row>
    <row r="9" spans="1:3" ht="12.75">
      <c r="A9" s="28" t="s">
        <v>455</v>
      </c>
      <c r="B9" s="458" t="s">
        <v>642</v>
      </c>
      <c r="C9" s="385">
        <v>0</v>
      </c>
    </row>
    <row r="10" spans="1:3" ht="13.5" thickBot="1">
      <c r="A10" s="29" t="s">
        <v>457</v>
      </c>
      <c r="B10" s="471" t="s">
        <v>643</v>
      </c>
      <c r="C10" s="472">
        <v>0</v>
      </c>
    </row>
    <row r="11" spans="1:3" ht="16.5" customHeight="1" thickBot="1">
      <c r="A11" s="200" t="s">
        <v>446</v>
      </c>
      <c r="B11" s="196" t="s">
        <v>644</v>
      </c>
      <c r="C11" s="470">
        <f>C12+C13</f>
        <v>95000</v>
      </c>
    </row>
    <row r="12" spans="1:3" ht="12.75">
      <c r="A12" s="26" t="s">
        <v>452</v>
      </c>
      <c r="B12" s="473" t="s">
        <v>656</v>
      </c>
      <c r="C12" s="469">
        <v>95000</v>
      </c>
    </row>
    <row r="13" spans="1:3" ht="27" customHeight="1" thickBot="1">
      <c r="A13" s="474" t="s">
        <v>453</v>
      </c>
      <c r="B13" s="475" t="s">
        <v>657</v>
      </c>
      <c r="C13" s="476">
        <v>0</v>
      </c>
    </row>
    <row r="14" spans="1:3" ht="18" customHeight="1" thickBot="1">
      <c r="A14" s="200" t="s">
        <v>450</v>
      </c>
      <c r="B14" s="196" t="s">
        <v>395</v>
      </c>
      <c r="C14" s="470">
        <f>C15+C23</f>
        <v>89000</v>
      </c>
    </row>
    <row r="15" spans="1:3" ht="18" customHeight="1">
      <c r="A15" s="477" t="s">
        <v>452</v>
      </c>
      <c r="B15" s="134" t="s">
        <v>645</v>
      </c>
      <c r="C15" s="478">
        <f>SUM(C16:C22)</f>
        <v>79000</v>
      </c>
    </row>
    <row r="16" spans="1:3" ht="24.75" customHeight="1">
      <c r="A16" s="28"/>
      <c r="B16" s="372" t="s">
        <v>840</v>
      </c>
      <c r="C16" s="385">
        <v>50000</v>
      </c>
    </row>
    <row r="17" spans="1:3" ht="24.75" customHeight="1">
      <c r="A17" s="28"/>
      <c r="B17" s="372" t="s">
        <v>839</v>
      </c>
      <c r="C17" s="385">
        <v>0</v>
      </c>
    </row>
    <row r="18" spans="1:3" ht="36" customHeight="1">
      <c r="A18" s="28"/>
      <c r="B18" s="372" t="s">
        <v>838</v>
      </c>
      <c r="C18" s="385">
        <v>3000</v>
      </c>
    </row>
    <row r="19" spans="1:3" ht="16.5" customHeight="1">
      <c r="A19" s="28"/>
      <c r="B19" s="372" t="s">
        <v>837</v>
      </c>
      <c r="C19" s="385">
        <v>12000</v>
      </c>
    </row>
    <row r="20" spans="1:3" ht="17.25" customHeight="1">
      <c r="A20" s="28"/>
      <c r="B20" s="372" t="s">
        <v>836</v>
      </c>
      <c r="C20" s="385">
        <v>10000</v>
      </c>
    </row>
    <row r="21" spans="1:3" ht="17.25" customHeight="1">
      <c r="A21" s="28"/>
      <c r="B21" s="372" t="s">
        <v>841</v>
      </c>
      <c r="C21" s="385">
        <v>2000</v>
      </c>
    </row>
    <row r="22" spans="1:3" ht="17.25" customHeight="1">
      <c r="A22" s="28"/>
      <c r="B22" s="372" t="s">
        <v>282</v>
      </c>
      <c r="C22" s="385">
        <v>2000</v>
      </c>
    </row>
    <row r="23" spans="1:3" ht="19.5" customHeight="1">
      <c r="A23" s="479" t="s">
        <v>453</v>
      </c>
      <c r="B23" s="97" t="s">
        <v>660</v>
      </c>
      <c r="C23" s="480">
        <f>C24+C25+C26</f>
        <v>10000</v>
      </c>
    </row>
    <row r="24" spans="1:3" ht="12.75">
      <c r="A24" s="462"/>
      <c r="B24" s="459" t="s">
        <v>717</v>
      </c>
      <c r="C24" s="463">
        <v>0</v>
      </c>
    </row>
    <row r="25" spans="1:3" ht="12.75">
      <c r="A25" s="462"/>
      <c r="B25" s="459" t="s">
        <v>658</v>
      </c>
      <c r="C25" s="463">
        <v>10000</v>
      </c>
    </row>
    <row r="26" spans="1:3" ht="24.75" customHeight="1">
      <c r="A26" s="462"/>
      <c r="B26" s="460" t="s">
        <v>278</v>
      </c>
      <c r="C26" s="463">
        <v>0</v>
      </c>
    </row>
    <row r="27" spans="1:3" ht="16.5" customHeight="1">
      <c r="A27" s="461" t="s">
        <v>594</v>
      </c>
      <c r="B27" s="96" t="s">
        <v>646</v>
      </c>
      <c r="C27" s="384">
        <f>C6+C11-C14</f>
        <v>6849</v>
      </c>
    </row>
    <row r="28" spans="1:3" ht="12.75">
      <c r="A28" s="28" t="s">
        <v>452</v>
      </c>
      <c r="B28" s="458" t="s">
        <v>640</v>
      </c>
      <c r="C28" s="385">
        <f>C27</f>
        <v>6849</v>
      </c>
    </row>
    <row r="29" spans="1:3" ht="12.75">
      <c r="A29" s="28" t="s">
        <v>453</v>
      </c>
      <c r="B29" s="458" t="s">
        <v>641</v>
      </c>
      <c r="C29" s="464">
        <v>0</v>
      </c>
    </row>
    <row r="30" spans="1:3" ht="13.5" thickBot="1">
      <c r="A30" s="17" t="s">
        <v>455</v>
      </c>
      <c r="B30" s="465" t="s">
        <v>642</v>
      </c>
      <c r="C30" s="466">
        <v>0</v>
      </c>
    </row>
    <row r="31" ht="33.75" customHeight="1"/>
    <row r="32" spans="2:3" ht="12.75">
      <c r="B32" s="928" t="s">
        <v>277</v>
      </c>
      <c r="C32" s="928"/>
    </row>
    <row r="34" ht="12.75">
      <c r="C34" s="273" t="s">
        <v>87</v>
      </c>
    </row>
  </sheetData>
  <mergeCells count="2">
    <mergeCell ref="A2:C2"/>
    <mergeCell ref="B32:C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A4" sqref="A4:C4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8.75" customHeight="1">
      <c r="C1" s="637" t="s">
        <v>10</v>
      </c>
    </row>
    <row r="2" ht="12.75">
      <c r="C2" s="638"/>
    </row>
    <row r="3" ht="12.75">
      <c r="C3" s="636"/>
    </row>
    <row r="4" spans="1:3" ht="33.75" customHeight="1">
      <c r="A4" s="927" t="s">
        <v>702</v>
      </c>
      <c r="B4" s="927"/>
      <c r="C4" s="927"/>
    </row>
    <row r="5" spans="1:2" ht="14.25" customHeight="1">
      <c r="A5" s="47"/>
      <c r="B5" s="47"/>
    </row>
    <row r="6" ht="13.5" thickBot="1">
      <c r="C6" s="50" t="s">
        <v>703</v>
      </c>
    </row>
    <row r="7" spans="1:3" ht="23.25" customHeight="1" thickBot="1">
      <c r="A7" s="191" t="s">
        <v>441</v>
      </c>
      <c r="B7" s="192" t="s">
        <v>638</v>
      </c>
      <c r="C7" s="193" t="s">
        <v>816</v>
      </c>
    </row>
    <row r="8" spans="1:3" ht="16.5" customHeight="1">
      <c r="A8" s="481" t="s">
        <v>444</v>
      </c>
      <c r="B8" s="134" t="s">
        <v>639</v>
      </c>
      <c r="C8" s="482">
        <f>C9+C10-C11</f>
        <v>195724</v>
      </c>
    </row>
    <row r="9" spans="1:3" ht="15.75" customHeight="1">
      <c r="A9" s="36" t="s">
        <v>452</v>
      </c>
      <c r="B9" s="456" t="s">
        <v>640</v>
      </c>
      <c r="C9" s="483">
        <v>197724</v>
      </c>
    </row>
    <row r="10" spans="1:3" ht="18.75" customHeight="1">
      <c r="A10" s="37" t="s">
        <v>453</v>
      </c>
      <c r="B10" s="453" t="s">
        <v>641</v>
      </c>
      <c r="C10" s="286">
        <v>4000</v>
      </c>
    </row>
    <row r="11" spans="1:3" ht="17.25" customHeight="1">
      <c r="A11" s="37" t="s">
        <v>455</v>
      </c>
      <c r="B11" s="453" t="s">
        <v>642</v>
      </c>
      <c r="C11" s="286">
        <v>6000</v>
      </c>
    </row>
    <row r="12" spans="1:3" ht="16.5" customHeight="1" thickBot="1">
      <c r="A12" s="38" t="s">
        <v>457</v>
      </c>
      <c r="B12" s="454" t="s">
        <v>643</v>
      </c>
      <c r="C12" s="382">
        <v>0</v>
      </c>
    </row>
    <row r="13" spans="1:3" ht="20.25" customHeight="1" thickBot="1">
      <c r="A13" s="194" t="s">
        <v>446</v>
      </c>
      <c r="B13" s="195" t="s">
        <v>644</v>
      </c>
      <c r="C13" s="484">
        <f>C14+C15</f>
        <v>150000</v>
      </c>
    </row>
    <row r="14" spans="1:3" ht="16.5" customHeight="1">
      <c r="A14" s="36" t="s">
        <v>452</v>
      </c>
      <c r="B14" s="488" t="s">
        <v>654</v>
      </c>
      <c r="C14" s="483">
        <v>150000</v>
      </c>
    </row>
    <row r="15" spans="1:3" ht="16.5" customHeight="1" thickBot="1">
      <c r="A15" s="37">
        <v>2</v>
      </c>
      <c r="B15" s="489" t="s">
        <v>655</v>
      </c>
      <c r="C15" s="286">
        <v>0</v>
      </c>
    </row>
    <row r="16" spans="1:3" ht="18" customHeight="1" thickBot="1">
      <c r="A16" s="194" t="s">
        <v>450</v>
      </c>
      <c r="B16" s="195" t="s">
        <v>395</v>
      </c>
      <c r="C16" s="484">
        <f>C17+C30</f>
        <v>335724</v>
      </c>
    </row>
    <row r="17" spans="1:3" ht="17.25" customHeight="1">
      <c r="A17" s="492" t="s">
        <v>452</v>
      </c>
      <c r="B17" s="493" t="s">
        <v>645</v>
      </c>
      <c r="C17" s="482">
        <f>C18+C21+C22+C23+C24+C25+C26+C27+C28+C29</f>
        <v>315724</v>
      </c>
    </row>
    <row r="18" spans="1:3" ht="17.25" customHeight="1">
      <c r="A18" s="37"/>
      <c r="B18" s="489" t="s">
        <v>704</v>
      </c>
      <c r="C18" s="286">
        <f>C19+C20</f>
        <v>30000</v>
      </c>
    </row>
    <row r="19" spans="1:3" ht="17.25" customHeight="1">
      <c r="A19" s="37"/>
      <c r="B19" s="453" t="s">
        <v>616</v>
      </c>
      <c r="C19" s="286">
        <v>15000</v>
      </c>
    </row>
    <row r="20" spans="1:3" ht="17.25" customHeight="1">
      <c r="A20" s="37"/>
      <c r="B20" s="453" t="s">
        <v>617</v>
      </c>
      <c r="C20" s="286">
        <v>15000</v>
      </c>
    </row>
    <row r="21" spans="1:3" ht="17.25" customHeight="1">
      <c r="A21" s="37"/>
      <c r="B21" s="489" t="s">
        <v>705</v>
      </c>
      <c r="C21" s="286">
        <v>20000</v>
      </c>
    </row>
    <row r="22" spans="1:3" ht="17.25" customHeight="1">
      <c r="A22" s="37"/>
      <c r="B22" s="489" t="s">
        <v>283</v>
      </c>
      <c r="C22" s="286">
        <v>15000</v>
      </c>
    </row>
    <row r="23" spans="1:3" ht="16.5" customHeight="1">
      <c r="A23" s="37"/>
      <c r="B23" s="489" t="s">
        <v>706</v>
      </c>
      <c r="C23" s="286">
        <v>10000</v>
      </c>
    </row>
    <row r="24" spans="1:3" ht="19.5" customHeight="1">
      <c r="A24" s="37"/>
      <c r="B24" s="455" t="s">
        <v>707</v>
      </c>
      <c r="C24" s="286">
        <v>202724</v>
      </c>
    </row>
    <row r="25" spans="1:3" ht="19.5" customHeight="1">
      <c r="A25" s="37"/>
      <c r="B25" s="455" t="s">
        <v>853</v>
      </c>
      <c r="C25" s="286">
        <v>1000</v>
      </c>
    </row>
    <row r="26" spans="1:3" ht="19.5" customHeight="1">
      <c r="A26" s="37"/>
      <c r="B26" s="455" t="s">
        <v>279</v>
      </c>
      <c r="C26" s="286">
        <v>2000</v>
      </c>
    </row>
    <row r="27" spans="1:3" ht="18" customHeight="1">
      <c r="A27" s="38"/>
      <c r="B27" s="490" t="s">
        <v>280</v>
      </c>
      <c r="C27" s="286">
        <v>5000</v>
      </c>
    </row>
    <row r="28" spans="1:3" ht="18" customHeight="1">
      <c r="A28" s="38"/>
      <c r="B28" s="490" t="s">
        <v>281</v>
      </c>
      <c r="C28" s="286">
        <v>10000</v>
      </c>
    </row>
    <row r="29" spans="1:3" ht="18" customHeight="1">
      <c r="A29" s="38"/>
      <c r="B29" s="490" t="s">
        <v>282</v>
      </c>
      <c r="C29" s="286">
        <v>20000</v>
      </c>
    </row>
    <row r="30" spans="1:3" ht="15.75" customHeight="1">
      <c r="A30" s="494" t="s">
        <v>453</v>
      </c>
      <c r="B30" s="495" t="s">
        <v>708</v>
      </c>
      <c r="C30" s="289">
        <f>C31</f>
        <v>20000</v>
      </c>
    </row>
    <row r="31" spans="1:3" ht="12.75">
      <c r="A31" s="38"/>
      <c r="B31" s="491" t="s">
        <v>709</v>
      </c>
      <c r="C31" s="382">
        <v>20000</v>
      </c>
    </row>
    <row r="32" spans="1:3" ht="16.5" customHeight="1">
      <c r="A32" s="87" t="s">
        <v>473</v>
      </c>
      <c r="B32" s="97" t="s">
        <v>646</v>
      </c>
      <c r="C32" s="289">
        <f>C33+C34-C35</f>
        <v>10000</v>
      </c>
    </row>
    <row r="33" spans="1:3" ht="15.75" customHeight="1">
      <c r="A33" s="36" t="s">
        <v>452</v>
      </c>
      <c r="B33" s="456" t="s">
        <v>640</v>
      </c>
      <c r="C33" s="485">
        <v>13000</v>
      </c>
    </row>
    <row r="34" spans="1:3" ht="15" customHeight="1">
      <c r="A34" s="37" t="s">
        <v>453</v>
      </c>
      <c r="B34" s="453" t="s">
        <v>641</v>
      </c>
      <c r="C34" s="486">
        <v>3000</v>
      </c>
    </row>
    <row r="35" spans="1:3" ht="15" customHeight="1" thickBot="1">
      <c r="A35" s="16" t="s">
        <v>455</v>
      </c>
      <c r="B35" s="457" t="s">
        <v>642</v>
      </c>
      <c r="C35" s="487">
        <v>6000</v>
      </c>
    </row>
    <row r="38" spans="2:3" ht="12.75">
      <c r="B38" s="928" t="s">
        <v>284</v>
      </c>
      <c r="C38" s="928"/>
    </row>
    <row r="40" ht="12.75">
      <c r="C40" s="452" t="s">
        <v>756</v>
      </c>
    </row>
    <row r="43" spans="1:3" ht="12.75">
      <c r="A43" s="14"/>
      <c r="B43" s="14"/>
      <c r="C43" s="930"/>
    </row>
    <row r="44" spans="1:3" ht="12" customHeight="1">
      <c r="A44" s="14"/>
      <c r="B44" s="14"/>
      <c r="C44" s="930"/>
    </row>
    <row r="45" spans="1:3" ht="14.25" customHeight="1">
      <c r="A45" s="929"/>
      <c r="B45" s="929"/>
      <c r="C45" s="14"/>
    </row>
    <row r="46" spans="1:3" ht="15.75">
      <c r="A46" s="59"/>
      <c r="B46" s="59"/>
      <c r="C46" s="58"/>
    </row>
    <row r="47" spans="1:3" ht="12.75">
      <c r="A47" s="14"/>
      <c r="B47" s="14"/>
      <c r="C47" s="60"/>
    </row>
    <row r="48" spans="1:3" ht="12.75">
      <c r="A48" s="44"/>
      <c r="B48" s="44"/>
      <c r="C48" s="55"/>
    </row>
    <row r="49" spans="1:3" ht="12.75">
      <c r="A49" s="44"/>
      <c r="B49" s="41"/>
      <c r="C49" s="41"/>
    </row>
    <row r="50" spans="1:3" ht="12.75">
      <c r="A50" s="48"/>
      <c r="B50" s="61"/>
      <c r="C50" s="14"/>
    </row>
    <row r="51" spans="1:3" ht="12.75">
      <c r="A51" s="48"/>
      <c r="B51" s="61"/>
      <c r="C51" s="14"/>
    </row>
    <row r="52" spans="1:3" ht="12.75">
      <c r="A52" s="48"/>
      <c r="B52" s="61"/>
      <c r="C52" s="14"/>
    </row>
    <row r="53" spans="1:3" ht="12.75">
      <c r="A53" s="48"/>
      <c r="B53" s="61"/>
      <c r="C53" s="14"/>
    </row>
    <row r="54" spans="1:3" ht="12.75">
      <c r="A54" s="44"/>
      <c r="B54" s="41"/>
      <c r="C54" s="41"/>
    </row>
    <row r="55" spans="1:3" ht="12.75">
      <c r="A55" s="48"/>
      <c r="B55" s="14"/>
      <c r="C55" s="14"/>
    </row>
    <row r="56" spans="1:3" ht="12.75">
      <c r="A56" s="44"/>
      <c r="B56" s="41"/>
      <c r="C56" s="41"/>
    </row>
    <row r="57" spans="1:3" ht="12.75">
      <c r="A57" s="44"/>
      <c r="B57" s="41"/>
      <c r="C57" s="41"/>
    </row>
    <row r="58" spans="1:3" ht="12.75">
      <c r="A58" s="48"/>
      <c r="B58" s="60"/>
      <c r="C58" s="14"/>
    </row>
    <row r="59" spans="1:3" ht="12.75">
      <c r="A59" s="48"/>
      <c r="B59" s="60"/>
      <c r="C59" s="14"/>
    </row>
    <row r="60" spans="1:3" ht="12.75">
      <c r="A60" s="62"/>
      <c r="B60" s="41"/>
      <c r="C60" s="41"/>
    </row>
    <row r="61" spans="1:3" ht="12.75">
      <c r="A61" s="48"/>
      <c r="B61" s="60"/>
      <c r="C61" s="14"/>
    </row>
    <row r="62" spans="1:3" ht="12.75">
      <c r="A62" s="44"/>
      <c r="B62" s="41"/>
      <c r="C62" s="41"/>
    </row>
    <row r="63" spans="1:3" ht="12.75">
      <c r="A63" s="48"/>
      <c r="B63" s="61"/>
      <c r="C63" s="14"/>
    </row>
    <row r="64" spans="1:3" ht="12.75">
      <c r="A64" s="48"/>
      <c r="B64" s="61"/>
      <c r="C64" s="42"/>
    </row>
    <row r="65" spans="1:3" ht="12.75">
      <c r="A65" s="48"/>
      <c r="B65" s="61"/>
      <c r="C65" s="42"/>
    </row>
    <row r="66" spans="1:3" ht="12.75">
      <c r="A66" s="14"/>
      <c r="B66" s="14"/>
      <c r="C66" s="14"/>
    </row>
    <row r="67" spans="1:3" ht="12.75">
      <c r="A67" s="14"/>
      <c r="B67" s="14"/>
      <c r="C67" s="14"/>
    </row>
    <row r="68" spans="1:3" ht="12.75">
      <c r="A68" s="14"/>
      <c r="B68" s="14"/>
      <c r="C68" s="14"/>
    </row>
    <row r="69" spans="1:3" ht="12.75">
      <c r="A69" s="14"/>
      <c r="B69" s="14"/>
      <c r="C69" s="14"/>
    </row>
    <row r="70" spans="1:3" ht="12.75">
      <c r="A70" s="14"/>
      <c r="B70" s="14"/>
      <c r="C70" s="14"/>
    </row>
    <row r="71" spans="1:3" ht="12.75">
      <c r="A71" s="14"/>
      <c r="B71" s="14"/>
      <c r="C71" s="14"/>
    </row>
    <row r="72" spans="1:3" ht="12.75">
      <c r="A72" s="14"/>
      <c r="B72" s="14"/>
      <c r="C72" s="14"/>
    </row>
    <row r="73" spans="1:3" ht="12.75">
      <c r="A73" s="14"/>
      <c r="B73" s="14"/>
      <c r="C73" s="14"/>
    </row>
    <row r="74" spans="1:3" ht="12.75">
      <c r="A74" s="14"/>
      <c r="B74" s="14"/>
      <c r="C74" s="14"/>
    </row>
    <row r="75" spans="1:3" ht="12.75">
      <c r="A75" s="14"/>
      <c r="B75" s="14"/>
      <c r="C75" s="14"/>
    </row>
    <row r="76" spans="1:3" ht="12.75">
      <c r="A76" s="14"/>
      <c r="B76" s="14"/>
      <c r="C76" s="14"/>
    </row>
    <row r="77" spans="1:3" ht="12.75">
      <c r="A77" s="14"/>
      <c r="B77" s="14"/>
      <c r="C77" s="14"/>
    </row>
    <row r="78" spans="1:3" ht="12.75">
      <c r="A78" s="14"/>
      <c r="B78" s="14"/>
      <c r="C78" s="14"/>
    </row>
    <row r="79" spans="1:3" ht="12.75">
      <c r="A79" s="14"/>
      <c r="B79" s="14"/>
      <c r="C79" s="14"/>
    </row>
    <row r="80" spans="1:3" ht="12.75">
      <c r="A80" s="14"/>
      <c r="B80" s="14"/>
      <c r="C80" s="14"/>
    </row>
    <row r="81" spans="1:3" ht="12.75">
      <c r="A81" s="14"/>
      <c r="B81" s="14"/>
      <c r="C81" s="14"/>
    </row>
    <row r="82" spans="1:3" ht="12.75">
      <c r="A82" s="14"/>
      <c r="B82" s="14"/>
      <c r="C82" s="14"/>
    </row>
  </sheetData>
  <mergeCells count="4">
    <mergeCell ref="A45:B45"/>
    <mergeCell ref="C43:C44"/>
    <mergeCell ref="A4:C4"/>
    <mergeCell ref="B38:C3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2">
      <selection activeCell="A2" sqref="A2"/>
    </sheetView>
  </sheetViews>
  <sheetFormatPr defaultColWidth="9.00390625" defaultRowHeight="12.75"/>
  <cols>
    <col min="1" max="1" width="2.625" style="0" customWidth="1"/>
    <col min="2" max="2" width="14.00390625" style="0" customWidth="1"/>
    <col min="3" max="3" width="10.00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31"/>
      <c r="J1" s="931"/>
      <c r="K1" s="931"/>
      <c r="L1" s="931"/>
      <c r="M1" s="931"/>
      <c r="N1" s="271"/>
      <c r="O1" s="271"/>
      <c r="P1" s="271"/>
      <c r="Q1" s="271"/>
      <c r="R1" s="271"/>
    </row>
    <row r="2" spans="5:19" ht="12.75">
      <c r="E2" s="273"/>
      <c r="L2" s="939" t="s">
        <v>877</v>
      </c>
      <c r="M2" s="939"/>
      <c r="N2" s="939"/>
      <c r="O2" s="939"/>
      <c r="P2" s="939"/>
      <c r="Q2" s="939"/>
      <c r="R2" s="939"/>
      <c r="S2" s="939"/>
    </row>
    <row r="3" spans="9:18" ht="12.75"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8:18" ht="12.75">
      <c r="H4" s="15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18">
      <c r="A5" s="940" t="s">
        <v>832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</row>
    <row r="6" spans="1:18" ht="12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9" ht="12.75" customHeight="1" thickBot="1">
      <c r="A7" s="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N7" s="163"/>
      <c r="O7" s="163"/>
      <c r="P7" s="163"/>
      <c r="Q7" s="163" t="s">
        <v>525</v>
      </c>
      <c r="R7" s="163"/>
      <c r="S7" s="67"/>
    </row>
    <row r="8" spans="1:19" ht="21" customHeight="1">
      <c r="A8" s="933" t="s">
        <v>410</v>
      </c>
      <c r="B8" s="933" t="s">
        <v>860</v>
      </c>
      <c r="C8" s="935" t="s">
        <v>861</v>
      </c>
      <c r="D8" s="937" t="s">
        <v>662</v>
      </c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8"/>
      <c r="S8" s="67"/>
    </row>
    <row r="9" spans="1:19" ht="49.5" customHeight="1" thickBot="1">
      <c r="A9" s="934"/>
      <c r="B9" s="934"/>
      <c r="C9" s="936"/>
      <c r="D9" s="552">
        <v>2008</v>
      </c>
      <c r="E9" s="552">
        <v>2009</v>
      </c>
      <c r="F9" s="552">
        <v>2010</v>
      </c>
      <c r="G9" s="552">
        <v>2011</v>
      </c>
      <c r="H9" s="552">
        <v>2012</v>
      </c>
      <c r="I9" s="552">
        <v>2013</v>
      </c>
      <c r="J9" s="552">
        <v>2014</v>
      </c>
      <c r="K9" s="552">
        <v>2015</v>
      </c>
      <c r="L9" s="552">
        <v>2016</v>
      </c>
      <c r="M9" s="552">
        <v>2017</v>
      </c>
      <c r="N9" s="553">
        <v>2018</v>
      </c>
      <c r="O9" s="553">
        <v>2019</v>
      </c>
      <c r="P9" s="553">
        <v>2020</v>
      </c>
      <c r="Q9" s="553">
        <v>2021</v>
      </c>
      <c r="R9" s="554">
        <v>2022</v>
      </c>
      <c r="S9" s="67"/>
    </row>
    <row r="10" spans="1:19" ht="12.75" customHeight="1" thickBot="1">
      <c r="A10" s="168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  <c r="I10" s="168">
        <v>9</v>
      </c>
      <c r="J10" s="168">
        <v>10</v>
      </c>
      <c r="K10" s="168">
        <v>11</v>
      </c>
      <c r="L10" s="168">
        <v>12</v>
      </c>
      <c r="M10" s="555">
        <v>13</v>
      </c>
      <c r="N10" s="556">
        <v>14</v>
      </c>
      <c r="O10" s="556">
        <v>15</v>
      </c>
      <c r="P10" s="556">
        <v>16</v>
      </c>
      <c r="Q10" s="556">
        <v>17</v>
      </c>
      <c r="R10" s="557">
        <v>18</v>
      </c>
      <c r="S10" s="67"/>
    </row>
    <row r="11" spans="1:19" ht="19.5" customHeight="1">
      <c r="A11" s="169" t="s">
        <v>452</v>
      </c>
      <c r="B11" s="544" t="s">
        <v>663</v>
      </c>
      <c r="C11" s="534">
        <v>0</v>
      </c>
      <c r="D11" s="534">
        <f>'Z5'!E20</f>
        <v>3800000</v>
      </c>
      <c r="E11" s="534">
        <v>6800000</v>
      </c>
      <c r="F11" s="534">
        <v>6800000</v>
      </c>
      <c r="G11" s="534">
        <v>6800000</v>
      </c>
      <c r="H11" s="534">
        <v>6800000</v>
      </c>
      <c r="I11" s="534">
        <v>6120000</v>
      </c>
      <c r="J11" s="534">
        <v>5440000</v>
      </c>
      <c r="K11" s="534">
        <v>4760000</v>
      </c>
      <c r="L11" s="534">
        <v>4080000</v>
      </c>
      <c r="M11" s="534">
        <v>3400000</v>
      </c>
      <c r="N11" s="534">
        <v>2720000</v>
      </c>
      <c r="O11" s="535">
        <v>2040000</v>
      </c>
      <c r="P11" s="534">
        <v>1360000</v>
      </c>
      <c r="Q11" s="534">
        <v>680000</v>
      </c>
      <c r="R11" s="536">
        <v>0</v>
      </c>
      <c r="S11" s="67"/>
    </row>
    <row r="12" spans="1:19" ht="19.5" customHeight="1">
      <c r="A12" s="170" t="s">
        <v>453</v>
      </c>
      <c r="B12" s="545" t="s">
        <v>664</v>
      </c>
      <c r="C12" s="532">
        <v>11288861</v>
      </c>
      <c r="D12" s="532">
        <v>8000551</v>
      </c>
      <c r="E12" s="532">
        <v>4357513</v>
      </c>
      <c r="F12" s="532">
        <v>3361238</v>
      </c>
      <c r="G12" s="532">
        <v>2560234</v>
      </c>
      <c r="H12" s="532">
        <v>1747830</v>
      </c>
      <c r="I12" s="532">
        <v>1101426</v>
      </c>
      <c r="J12" s="532">
        <v>420000</v>
      </c>
      <c r="K12" s="532">
        <v>0</v>
      </c>
      <c r="L12" s="532">
        <v>0</v>
      </c>
      <c r="M12" s="532">
        <v>0</v>
      </c>
      <c r="N12" s="532">
        <v>0</v>
      </c>
      <c r="O12" s="532">
        <v>0</v>
      </c>
      <c r="P12" s="532">
        <v>0</v>
      </c>
      <c r="Q12" s="532">
        <v>0</v>
      </c>
      <c r="R12" s="533">
        <v>0</v>
      </c>
      <c r="S12" s="67"/>
    </row>
    <row r="13" spans="1:19" ht="19.5" customHeight="1">
      <c r="A13" s="170" t="s">
        <v>455</v>
      </c>
      <c r="B13" s="545" t="s">
        <v>665</v>
      </c>
      <c r="C13" s="532">
        <v>91400</v>
      </c>
      <c r="D13" s="532">
        <v>44400</v>
      </c>
      <c r="E13" s="532">
        <v>33400</v>
      </c>
      <c r="F13" s="532">
        <v>22400</v>
      </c>
      <c r="G13" s="532">
        <v>11400</v>
      </c>
      <c r="H13" s="532">
        <v>0</v>
      </c>
      <c r="I13" s="532">
        <v>0</v>
      </c>
      <c r="J13" s="532">
        <v>0</v>
      </c>
      <c r="K13" s="532">
        <v>0</v>
      </c>
      <c r="L13" s="532">
        <v>0</v>
      </c>
      <c r="M13" s="532">
        <v>0</v>
      </c>
      <c r="N13" s="532">
        <v>0</v>
      </c>
      <c r="O13" s="532">
        <v>0</v>
      </c>
      <c r="P13" s="532">
        <v>0</v>
      </c>
      <c r="Q13" s="532">
        <v>0</v>
      </c>
      <c r="R13" s="533">
        <v>0</v>
      </c>
      <c r="S13" s="67"/>
    </row>
    <row r="14" spans="1:19" ht="19.5" customHeight="1">
      <c r="A14" s="170" t="s">
        <v>457</v>
      </c>
      <c r="B14" s="545" t="s">
        <v>666</v>
      </c>
      <c r="C14" s="532">
        <v>0</v>
      </c>
      <c r="D14" s="532">
        <v>0</v>
      </c>
      <c r="E14" s="532">
        <v>0</v>
      </c>
      <c r="F14" s="532">
        <v>0</v>
      </c>
      <c r="G14" s="532">
        <v>0</v>
      </c>
      <c r="H14" s="532">
        <v>0</v>
      </c>
      <c r="I14" s="532">
        <v>0</v>
      </c>
      <c r="J14" s="532">
        <v>0</v>
      </c>
      <c r="K14" s="532">
        <v>0</v>
      </c>
      <c r="L14" s="532">
        <v>0</v>
      </c>
      <c r="M14" s="532">
        <v>0</v>
      </c>
      <c r="N14" s="532">
        <v>0</v>
      </c>
      <c r="O14" s="532">
        <v>0</v>
      </c>
      <c r="P14" s="532">
        <v>0</v>
      </c>
      <c r="Q14" s="532">
        <v>0</v>
      </c>
      <c r="R14" s="533">
        <v>0</v>
      </c>
      <c r="S14" s="67"/>
    </row>
    <row r="15" spans="1:19" ht="19.5" customHeight="1">
      <c r="A15" s="169" t="s">
        <v>459</v>
      </c>
      <c r="B15" s="546" t="s">
        <v>667</v>
      </c>
      <c r="C15" s="532">
        <f>C16+C17</f>
        <v>0</v>
      </c>
      <c r="D15" s="532">
        <f aca="true" t="shared" si="0" ref="D15:M15">D16+D17</f>
        <v>0</v>
      </c>
      <c r="E15" s="532">
        <f t="shared" si="0"/>
        <v>0</v>
      </c>
      <c r="F15" s="532">
        <f t="shared" si="0"/>
        <v>0</v>
      </c>
      <c r="G15" s="532">
        <f t="shared" si="0"/>
        <v>0</v>
      </c>
      <c r="H15" s="532">
        <f t="shared" si="0"/>
        <v>0</v>
      </c>
      <c r="I15" s="532">
        <f t="shared" si="0"/>
        <v>0</v>
      </c>
      <c r="J15" s="532">
        <f t="shared" si="0"/>
        <v>0</v>
      </c>
      <c r="K15" s="532">
        <f t="shared" si="0"/>
        <v>0</v>
      </c>
      <c r="L15" s="532">
        <f t="shared" si="0"/>
        <v>0</v>
      </c>
      <c r="M15" s="532">
        <f t="shared" si="0"/>
        <v>0</v>
      </c>
      <c r="N15" s="532">
        <v>0</v>
      </c>
      <c r="O15" s="532">
        <v>0</v>
      </c>
      <c r="P15" s="532">
        <v>0</v>
      </c>
      <c r="Q15" s="532">
        <v>0</v>
      </c>
      <c r="R15" s="533">
        <v>0</v>
      </c>
      <c r="S15" s="67"/>
    </row>
    <row r="16" spans="1:19" ht="19.5" customHeight="1">
      <c r="A16" s="169"/>
      <c r="B16" s="546" t="s">
        <v>668</v>
      </c>
      <c r="C16" s="532">
        <v>0</v>
      </c>
      <c r="D16" s="532">
        <v>0</v>
      </c>
      <c r="E16" s="532">
        <v>0</v>
      </c>
      <c r="F16" s="532">
        <v>0</v>
      </c>
      <c r="G16" s="532">
        <v>0</v>
      </c>
      <c r="H16" s="532">
        <v>0</v>
      </c>
      <c r="I16" s="532">
        <v>0</v>
      </c>
      <c r="J16" s="532">
        <v>0</v>
      </c>
      <c r="K16" s="532">
        <v>0</v>
      </c>
      <c r="L16" s="532">
        <v>0</v>
      </c>
      <c r="M16" s="532">
        <v>0</v>
      </c>
      <c r="N16" s="532">
        <v>0</v>
      </c>
      <c r="O16" s="532">
        <v>0</v>
      </c>
      <c r="P16" s="532">
        <v>0</v>
      </c>
      <c r="Q16" s="532">
        <v>0</v>
      </c>
      <c r="R16" s="533">
        <v>0</v>
      </c>
      <c r="S16" s="67"/>
    </row>
    <row r="17" spans="1:19" ht="19.5" customHeight="1">
      <c r="A17" s="169"/>
      <c r="B17" s="545" t="s">
        <v>669</v>
      </c>
      <c r="C17" s="532">
        <f>C18+C19+C20+C21</f>
        <v>0</v>
      </c>
      <c r="D17" s="532">
        <f aca="true" t="shared" si="1" ref="D17:M17">D18+D19+D20+D21</f>
        <v>0</v>
      </c>
      <c r="E17" s="532">
        <f t="shared" si="1"/>
        <v>0</v>
      </c>
      <c r="F17" s="532">
        <f t="shared" si="1"/>
        <v>0</v>
      </c>
      <c r="G17" s="532">
        <f t="shared" si="1"/>
        <v>0</v>
      </c>
      <c r="H17" s="532">
        <f t="shared" si="1"/>
        <v>0</v>
      </c>
      <c r="I17" s="532">
        <f t="shared" si="1"/>
        <v>0</v>
      </c>
      <c r="J17" s="532">
        <f t="shared" si="1"/>
        <v>0</v>
      </c>
      <c r="K17" s="532">
        <f t="shared" si="1"/>
        <v>0</v>
      </c>
      <c r="L17" s="532">
        <f t="shared" si="1"/>
        <v>0</v>
      </c>
      <c r="M17" s="532">
        <f t="shared" si="1"/>
        <v>0</v>
      </c>
      <c r="N17" s="532">
        <v>0</v>
      </c>
      <c r="O17" s="532">
        <v>0</v>
      </c>
      <c r="P17" s="532">
        <v>0</v>
      </c>
      <c r="Q17" s="532">
        <v>0</v>
      </c>
      <c r="R17" s="533">
        <v>0</v>
      </c>
      <c r="S17" s="67"/>
    </row>
    <row r="18" spans="1:19" ht="19.5" customHeight="1">
      <c r="A18" s="169"/>
      <c r="B18" s="547" t="s">
        <v>481</v>
      </c>
      <c r="C18" s="532">
        <v>0</v>
      </c>
      <c r="D18" s="532">
        <v>0</v>
      </c>
      <c r="E18" s="532">
        <v>0</v>
      </c>
      <c r="F18" s="532">
        <v>0</v>
      </c>
      <c r="G18" s="532">
        <v>0</v>
      </c>
      <c r="H18" s="532">
        <v>0</v>
      </c>
      <c r="I18" s="532">
        <v>0</v>
      </c>
      <c r="J18" s="532">
        <v>0</v>
      </c>
      <c r="K18" s="532">
        <v>0</v>
      </c>
      <c r="L18" s="532">
        <v>0</v>
      </c>
      <c r="M18" s="532">
        <v>0</v>
      </c>
      <c r="N18" s="532">
        <v>0</v>
      </c>
      <c r="O18" s="532">
        <v>0</v>
      </c>
      <c r="P18" s="532">
        <v>0</v>
      </c>
      <c r="Q18" s="532">
        <v>0</v>
      </c>
      <c r="R18" s="533">
        <v>0</v>
      </c>
      <c r="S18" s="67"/>
    </row>
    <row r="19" spans="1:19" ht="19.5" customHeight="1">
      <c r="A19" s="169"/>
      <c r="B19" s="547" t="s">
        <v>482</v>
      </c>
      <c r="C19" s="532">
        <v>0</v>
      </c>
      <c r="D19" s="532">
        <v>0</v>
      </c>
      <c r="E19" s="532">
        <v>0</v>
      </c>
      <c r="F19" s="532">
        <v>0</v>
      </c>
      <c r="G19" s="532">
        <v>0</v>
      </c>
      <c r="H19" s="532">
        <v>0</v>
      </c>
      <c r="I19" s="532">
        <v>0</v>
      </c>
      <c r="J19" s="532">
        <v>0</v>
      </c>
      <c r="K19" s="532">
        <v>0</v>
      </c>
      <c r="L19" s="532">
        <v>0</v>
      </c>
      <c r="M19" s="532">
        <v>0</v>
      </c>
      <c r="N19" s="532">
        <v>0</v>
      </c>
      <c r="O19" s="532">
        <v>0</v>
      </c>
      <c r="P19" s="532">
        <v>0</v>
      </c>
      <c r="Q19" s="532">
        <v>0</v>
      </c>
      <c r="R19" s="533">
        <v>0</v>
      </c>
      <c r="S19" s="67"/>
    </row>
    <row r="20" spans="1:19" ht="30.75" customHeight="1">
      <c r="A20" s="169"/>
      <c r="B20" s="548" t="s">
        <v>670</v>
      </c>
      <c r="C20" s="532">
        <v>0</v>
      </c>
      <c r="D20" s="532">
        <v>0</v>
      </c>
      <c r="E20" s="532">
        <v>0</v>
      </c>
      <c r="F20" s="532">
        <v>0</v>
      </c>
      <c r="G20" s="532">
        <v>0</v>
      </c>
      <c r="H20" s="532">
        <v>0</v>
      </c>
      <c r="I20" s="532">
        <v>0</v>
      </c>
      <c r="J20" s="532">
        <v>0</v>
      </c>
      <c r="K20" s="532">
        <v>0</v>
      </c>
      <c r="L20" s="532">
        <v>0</v>
      </c>
      <c r="M20" s="532">
        <f>'Z14a'!M27</f>
        <v>0</v>
      </c>
      <c r="N20" s="532">
        <v>0</v>
      </c>
      <c r="O20" s="532">
        <v>0</v>
      </c>
      <c r="P20" s="532">
        <v>0</v>
      </c>
      <c r="Q20" s="532">
        <v>0</v>
      </c>
      <c r="R20" s="533">
        <v>0</v>
      </c>
      <c r="S20" s="67"/>
    </row>
    <row r="21" spans="1:19" ht="19.5" customHeight="1">
      <c r="A21" s="171"/>
      <c r="B21" s="547" t="s">
        <v>671</v>
      </c>
      <c r="C21" s="532">
        <v>0</v>
      </c>
      <c r="D21" s="532">
        <v>0</v>
      </c>
      <c r="E21" s="532">
        <v>0</v>
      </c>
      <c r="F21" s="532">
        <v>0</v>
      </c>
      <c r="G21" s="532">
        <v>0</v>
      </c>
      <c r="H21" s="532">
        <v>0</v>
      </c>
      <c r="I21" s="532">
        <v>0</v>
      </c>
      <c r="J21" s="532">
        <v>0</v>
      </c>
      <c r="K21" s="532">
        <v>0</v>
      </c>
      <c r="L21" s="532">
        <v>0</v>
      </c>
      <c r="M21" s="532">
        <v>0</v>
      </c>
      <c r="N21" s="532">
        <v>0</v>
      </c>
      <c r="O21" s="532">
        <v>0</v>
      </c>
      <c r="P21" s="532">
        <v>0</v>
      </c>
      <c r="Q21" s="532">
        <v>0</v>
      </c>
      <c r="R21" s="533">
        <v>0</v>
      </c>
      <c r="S21" s="67"/>
    </row>
    <row r="22" spans="1:19" ht="19.5" customHeight="1">
      <c r="A22" s="172" t="s">
        <v>483</v>
      </c>
      <c r="B22" s="549" t="s">
        <v>485</v>
      </c>
      <c r="C22" s="532">
        <f>'Z14a'!C9</f>
        <v>38277703</v>
      </c>
      <c r="D22" s="532">
        <f>'Z14a'!D9</f>
        <v>33505933</v>
      </c>
      <c r="E22" s="532">
        <f>'Z14a'!E9</f>
        <v>31696656</v>
      </c>
      <c r="F22" s="532">
        <f>'Z14a'!F9</f>
        <v>29600000</v>
      </c>
      <c r="G22" s="532">
        <f>'Z14a'!G9</f>
        <v>29200000</v>
      </c>
      <c r="H22" s="532">
        <f>'Z14a'!H9</f>
        <v>29400000</v>
      </c>
      <c r="I22" s="532">
        <f>'Z14a'!I9</f>
        <v>29500000</v>
      </c>
      <c r="J22" s="532">
        <f>'Z14a'!J9</f>
        <v>29600000</v>
      </c>
      <c r="K22" s="532">
        <f>'Z14a'!K9</f>
        <v>29700000</v>
      </c>
      <c r="L22" s="532">
        <f>'Z14a'!L9</f>
        <v>30000000</v>
      </c>
      <c r="M22" s="532">
        <f>'Z14a'!M9</f>
        <v>30100000</v>
      </c>
      <c r="N22" s="532">
        <f>'Z14a'!N9</f>
        <v>33415000</v>
      </c>
      <c r="O22" s="532">
        <f>'Z14a'!O9</f>
        <v>33510000</v>
      </c>
      <c r="P22" s="532">
        <f>'Z14a'!P9</f>
        <v>33520000</v>
      </c>
      <c r="Q22" s="532">
        <f>'Z14a'!Q9</f>
        <v>33565000</v>
      </c>
      <c r="R22" s="533">
        <f>'Z14a'!R9</f>
        <v>33615000</v>
      </c>
      <c r="S22" s="67"/>
    </row>
    <row r="23" spans="1:19" ht="27.75" customHeight="1">
      <c r="A23" s="170" t="s">
        <v>484</v>
      </c>
      <c r="B23" s="546" t="s">
        <v>672</v>
      </c>
      <c r="C23" s="532">
        <f>C11+C12+C13+C14+C15</f>
        <v>11380261</v>
      </c>
      <c r="D23" s="532">
        <f aca="true" t="shared" si="2" ref="D23:R23">D11+D12+D13+D14+D15</f>
        <v>11844951</v>
      </c>
      <c r="E23" s="532">
        <f t="shared" si="2"/>
        <v>11190913</v>
      </c>
      <c r="F23" s="532">
        <f t="shared" si="2"/>
        <v>10183638</v>
      </c>
      <c r="G23" s="532">
        <f t="shared" si="2"/>
        <v>9371634</v>
      </c>
      <c r="H23" s="532">
        <f t="shared" si="2"/>
        <v>8547830</v>
      </c>
      <c r="I23" s="532">
        <f t="shared" si="2"/>
        <v>7221426</v>
      </c>
      <c r="J23" s="532">
        <f t="shared" si="2"/>
        <v>5860000</v>
      </c>
      <c r="K23" s="532">
        <f t="shared" si="2"/>
        <v>4760000</v>
      </c>
      <c r="L23" s="532">
        <f t="shared" si="2"/>
        <v>4080000</v>
      </c>
      <c r="M23" s="532">
        <f t="shared" si="2"/>
        <v>3400000</v>
      </c>
      <c r="N23" s="532">
        <f t="shared" si="2"/>
        <v>2720000</v>
      </c>
      <c r="O23" s="532">
        <f t="shared" si="2"/>
        <v>2040000</v>
      </c>
      <c r="P23" s="532">
        <f t="shared" si="2"/>
        <v>1360000</v>
      </c>
      <c r="Q23" s="532">
        <f t="shared" si="2"/>
        <v>680000</v>
      </c>
      <c r="R23" s="533">
        <f t="shared" si="2"/>
        <v>0</v>
      </c>
      <c r="S23" s="67"/>
    </row>
    <row r="24" spans="1:19" ht="24.75" customHeight="1" thickBot="1">
      <c r="A24" s="173" t="s">
        <v>471</v>
      </c>
      <c r="B24" s="550" t="s">
        <v>673</v>
      </c>
      <c r="C24" s="551">
        <f>C23/C22</f>
        <v>0.29730783479876</v>
      </c>
      <c r="D24" s="551">
        <f aca="true" t="shared" si="3" ref="D24:R24">D23/D22</f>
        <v>0.3535180172419016</v>
      </c>
      <c r="E24" s="551">
        <f t="shared" si="3"/>
        <v>0.353062890924519</v>
      </c>
      <c r="F24" s="551">
        <f t="shared" si="3"/>
        <v>0.34404182432432434</v>
      </c>
      <c r="G24" s="551">
        <f t="shared" si="3"/>
        <v>0.3209463698630137</v>
      </c>
      <c r="H24" s="551">
        <f t="shared" si="3"/>
        <v>0.2907425170068027</v>
      </c>
      <c r="I24" s="551">
        <f t="shared" si="3"/>
        <v>0.24479410169491525</v>
      </c>
      <c r="J24" s="551">
        <f t="shared" si="3"/>
        <v>0.19797297297297298</v>
      </c>
      <c r="K24" s="551">
        <f t="shared" si="3"/>
        <v>0.16026936026936026</v>
      </c>
      <c r="L24" s="551">
        <f t="shared" si="3"/>
        <v>0.136</v>
      </c>
      <c r="M24" s="551">
        <f t="shared" si="3"/>
        <v>0.11295681063122924</v>
      </c>
      <c r="N24" s="551">
        <f t="shared" si="3"/>
        <v>0.08140056860691307</v>
      </c>
      <c r="O24" s="551">
        <f t="shared" si="3"/>
        <v>0.06087735004476276</v>
      </c>
      <c r="P24" s="551">
        <f t="shared" si="3"/>
        <v>0.0405727923627685</v>
      </c>
      <c r="Q24" s="551">
        <f t="shared" si="3"/>
        <v>0.020259198569938925</v>
      </c>
      <c r="R24" s="551">
        <f t="shared" si="3"/>
        <v>0</v>
      </c>
      <c r="S24" s="67"/>
    </row>
    <row r="25" spans="1:19" ht="12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67"/>
    </row>
    <row r="26" spans="1:19" ht="12.75">
      <c r="A26" s="167"/>
      <c r="B26" s="167"/>
      <c r="C26" s="167"/>
      <c r="D26" s="167"/>
      <c r="E26" s="167"/>
      <c r="F26" s="167"/>
      <c r="M26" s="167"/>
      <c r="N26" s="932" t="s">
        <v>733</v>
      </c>
      <c r="O26" s="932"/>
      <c r="P26" s="932"/>
      <c r="Q26" s="932"/>
      <c r="R26" s="932"/>
      <c r="S26" s="932"/>
    </row>
    <row r="27" spans="1:19" ht="12.7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67"/>
    </row>
    <row r="28" spans="1:19" ht="12.7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M28" s="167"/>
      <c r="N28" s="167" t="s">
        <v>862</v>
      </c>
      <c r="O28" s="167"/>
      <c r="R28" s="167"/>
      <c r="S28" s="67"/>
    </row>
    <row r="29" spans="1:19" ht="12.7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67"/>
    </row>
    <row r="30" spans="1:19" ht="12.7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67"/>
    </row>
    <row r="31" spans="1:19" ht="12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67"/>
    </row>
    <row r="32" spans="1:19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</sheetData>
  <mergeCells count="8">
    <mergeCell ref="I1:M1"/>
    <mergeCell ref="N26:S26"/>
    <mergeCell ref="A8:A9"/>
    <mergeCell ref="B8:B9"/>
    <mergeCell ref="C8:C9"/>
    <mergeCell ref="D8:R8"/>
    <mergeCell ref="L2:S2"/>
    <mergeCell ref="A5:R5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5.00390625" style="0" customWidth="1"/>
    <col min="2" max="2" width="37.125" style="0" customWidth="1"/>
    <col min="3" max="3" width="14.1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5:17" ht="18" customHeight="1">
      <c r="O1" s="801"/>
      <c r="P1" s="801"/>
      <c r="Q1" s="801"/>
    </row>
    <row r="2" spans="12:18" ht="12.75" customHeight="1">
      <c r="L2" s="801" t="s">
        <v>878</v>
      </c>
      <c r="M2" s="801"/>
      <c r="N2" s="801"/>
      <c r="O2" s="801"/>
      <c r="P2" s="801"/>
      <c r="Q2" s="801"/>
      <c r="R2" s="801"/>
    </row>
    <row r="3" spans="15:17" ht="16.5" customHeight="1">
      <c r="O3" s="801"/>
      <c r="P3" s="801"/>
      <c r="Q3" s="801"/>
    </row>
    <row r="4" spans="1:18" ht="12.75">
      <c r="A4" s="947" t="s">
        <v>598</v>
      </c>
      <c r="B4" s="947"/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7"/>
    </row>
    <row r="5" ht="18" customHeight="1" thickBot="1"/>
    <row r="6" spans="1:18" ht="20.25" customHeight="1" thickBot="1">
      <c r="A6" s="951" t="s">
        <v>410</v>
      </c>
      <c r="B6" s="942" t="s">
        <v>638</v>
      </c>
      <c r="C6" s="949" t="s">
        <v>820</v>
      </c>
      <c r="D6" s="949" t="s">
        <v>819</v>
      </c>
      <c r="E6" s="944" t="s">
        <v>599</v>
      </c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6"/>
    </row>
    <row r="7" spans="1:18" ht="35.25" customHeight="1" thickBot="1">
      <c r="A7" s="952"/>
      <c r="B7" s="943"/>
      <c r="C7" s="950"/>
      <c r="D7" s="950"/>
      <c r="E7" s="541">
        <v>2009</v>
      </c>
      <c r="F7" s="542">
        <v>2010</v>
      </c>
      <c r="G7" s="542">
        <v>2011</v>
      </c>
      <c r="H7" s="542">
        <v>2012</v>
      </c>
      <c r="I7" s="542">
        <v>2013</v>
      </c>
      <c r="J7" s="542">
        <v>2014</v>
      </c>
      <c r="K7" s="542">
        <v>2015</v>
      </c>
      <c r="L7" s="542">
        <v>2016</v>
      </c>
      <c r="M7" s="543">
        <v>2017</v>
      </c>
      <c r="N7" s="185">
        <v>2018</v>
      </c>
      <c r="O7" s="185">
        <v>2019</v>
      </c>
      <c r="P7" s="185">
        <v>2020</v>
      </c>
      <c r="Q7" s="185">
        <v>2021</v>
      </c>
      <c r="R7" s="186">
        <v>2022</v>
      </c>
    </row>
    <row r="8" spans="1:18" ht="11.25" customHeight="1">
      <c r="A8" s="187">
        <v>1</v>
      </c>
      <c r="B8" s="184">
        <v>2</v>
      </c>
      <c r="C8" s="183">
        <v>3</v>
      </c>
      <c r="D8" s="183">
        <v>4</v>
      </c>
      <c r="E8" s="183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  <c r="M8" s="537">
        <v>13</v>
      </c>
      <c r="N8" s="184">
        <v>14</v>
      </c>
      <c r="O8" s="184">
        <v>15</v>
      </c>
      <c r="P8" s="184">
        <v>16</v>
      </c>
      <c r="Q8" s="184">
        <v>17</v>
      </c>
      <c r="R8" s="558">
        <v>18</v>
      </c>
    </row>
    <row r="9" spans="1:18" ht="21.75" customHeight="1">
      <c r="A9" s="174" t="s">
        <v>444</v>
      </c>
      <c r="B9" s="175" t="s">
        <v>600</v>
      </c>
      <c r="C9" s="176">
        <f>C10+C14+C15+C16</f>
        <v>38277703</v>
      </c>
      <c r="D9" s="176">
        <f aca="true" t="shared" si="0" ref="D9:R9">D10+D14+D15+D16</f>
        <v>33505933</v>
      </c>
      <c r="E9" s="176">
        <f t="shared" si="0"/>
        <v>31696656</v>
      </c>
      <c r="F9" s="176">
        <f t="shared" si="0"/>
        <v>29600000</v>
      </c>
      <c r="G9" s="176">
        <f t="shared" si="0"/>
        <v>29200000</v>
      </c>
      <c r="H9" s="176">
        <f t="shared" si="0"/>
        <v>29400000</v>
      </c>
      <c r="I9" s="176">
        <f t="shared" si="0"/>
        <v>29500000</v>
      </c>
      <c r="J9" s="176">
        <f t="shared" si="0"/>
        <v>29600000</v>
      </c>
      <c r="K9" s="176">
        <f t="shared" si="0"/>
        <v>29700000</v>
      </c>
      <c r="L9" s="176">
        <f t="shared" si="0"/>
        <v>30000000</v>
      </c>
      <c r="M9" s="176">
        <f t="shared" si="0"/>
        <v>30100000</v>
      </c>
      <c r="N9" s="176">
        <f t="shared" si="0"/>
        <v>33415000</v>
      </c>
      <c r="O9" s="176">
        <f t="shared" si="0"/>
        <v>33510000</v>
      </c>
      <c r="P9" s="176">
        <f t="shared" si="0"/>
        <v>33520000</v>
      </c>
      <c r="Q9" s="176">
        <f t="shared" si="0"/>
        <v>33565000</v>
      </c>
      <c r="R9" s="272">
        <f t="shared" si="0"/>
        <v>33615000</v>
      </c>
    </row>
    <row r="10" spans="1:18" ht="12.75">
      <c r="A10" s="56" t="s">
        <v>411</v>
      </c>
      <c r="B10" s="70" t="s">
        <v>412</v>
      </c>
      <c r="C10" s="164">
        <f>C11+C12+C13</f>
        <v>6091558</v>
      </c>
      <c r="D10" s="164">
        <f aca="true" t="shared" si="1" ref="D10:R10">D11+D12+D13</f>
        <v>6649949</v>
      </c>
      <c r="E10" s="164">
        <f t="shared" si="1"/>
        <v>6370265</v>
      </c>
      <c r="F10" s="164">
        <f t="shared" si="1"/>
        <v>4692000</v>
      </c>
      <c r="G10" s="164">
        <f t="shared" si="1"/>
        <v>4600000</v>
      </c>
      <c r="H10" s="164">
        <f t="shared" si="1"/>
        <v>4708000</v>
      </c>
      <c r="I10" s="164">
        <f t="shared" si="1"/>
        <v>4716000</v>
      </c>
      <c r="J10" s="164">
        <f t="shared" si="1"/>
        <v>4674000</v>
      </c>
      <c r="K10" s="164">
        <f t="shared" si="1"/>
        <v>4633000</v>
      </c>
      <c r="L10" s="164">
        <f t="shared" si="1"/>
        <v>4600000</v>
      </c>
      <c r="M10" s="538">
        <f t="shared" si="1"/>
        <v>4650000</v>
      </c>
      <c r="N10" s="538">
        <f t="shared" si="1"/>
        <v>7865000</v>
      </c>
      <c r="O10" s="538">
        <f t="shared" si="1"/>
        <v>7830000</v>
      </c>
      <c r="P10" s="538">
        <f t="shared" si="1"/>
        <v>7830000</v>
      </c>
      <c r="Q10" s="538">
        <f t="shared" si="1"/>
        <v>7765000</v>
      </c>
      <c r="R10" s="165">
        <f t="shared" si="1"/>
        <v>7865000</v>
      </c>
    </row>
    <row r="11" spans="1:18" ht="12.75">
      <c r="A11" s="56" t="s">
        <v>452</v>
      </c>
      <c r="B11" s="70" t="s">
        <v>674</v>
      </c>
      <c r="C11" s="164">
        <v>1966980</v>
      </c>
      <c r="D11" s="164">
        <f>'Z 1'!F152-'Z 1'!F61-'Z 1'!F30</f>
        <v>1800888</v>
      </c>
      <c r="E11" s="164">
        <v>1521204</v>
      </c>
      <c r="F11" s="164">
        <v>1592000</v>
      </c>
      <c r="G11" s="164">
        <v>1600000</v>
      </c>
      <c r="H11" s="164">
        <v>1608000</v>
      </c>
      <c r="I11" s="164">
        <v>1616000</v>
      </c>
      <c r="J11" s="164">
        <v>1624000</v>
      </c>
      <c r="K11" s="164">
        <v>1633000</v>
      </c>
      <c r="L11" s="164">
        <v>1650000</v>
      </c>
      <c r="M11" s="538">
        <v>1650000</v>
      </c>
      <c r="N11" s="164">
        <v>1665000</v>
      </c>
      <c r="O11" s="164">
        <v>1680000</v>
      </c>
      <c r="P11" s="164">
        <v>1630000</v>
      </c>
      <c r="Q11" s="164">
        <v>1665000</v>
      </c>
      <c r="R11" s="165">
        <v>1715000</v>
      </c>
    </row>
    <row r="12" spans="1:18" ht="12.75">
      <c r="A12" s="56" t="s">
        <v>453</v>
      </c>
      <c r="B12" s="70" t="s">
        <v>675</v>
      </c>
      <c r="C12" s="164">
        <v>1651948</v>
      </c>
      <c r="D12" s="164">
        <f>'Z 1'!F30</f>
        <v>2150700</v>
      </c>
      <c r="E12" s="164">
        <f>'Z 1'!F30</f>
        <v>2150700</v>
      </c>
      <c r="F12" s="164">
        <v>900000</v>
      </c>
      <c r="G12" s="164">
        <v>700000</v>
      </c>
      <c r="H12" s="164">
        <v>700000</v>
      </c>
      <c r="I12" s="164">
        <v>600000</v>
      </c>
      <c r="J12" s="164">
        <v>550000</v>
      </c>
      <c r="K12" s="164">
        <v>400000</v>
      </c>
      <c r="L12" s="164">
        <v>350000</v>
      </c>
      <c r="M12" s="538">
        <v>350000</v>
      </c>
      <c r="N12" s="164">
        <v>3500000</v>
      </c>
      <c r="O12" s="164">
        <v>3400000</v>
      </c>
      <c r="P12" s="164">
        <v>3400000</v>
      </c>
      <c r="Q12" s="164">
        <v>3300000</v>
      </c>
      <c r="R12" s="165">
        <v>3300000</v>
      </c>
    </row>
    <row r="13" spans="1:18" ht="12.75">
      <c r="A13" s="56" t="s">
        <v>455</v>
      </c>
      <c r="B13" s="70" t="s">
        <v>676</v>
      </c>
      <c r="C13" s="164">
        <v>2472630</v>
      </c>
      <c r="D13" s="164">
        <f>'Z 1'!F62</f>
        <v>2698361</v>
      </c>
      <c r="E13" s="164">
        <f>'Z 1'!G61</f>
        <v>2698361</v>
      </c>
      <c r="F13" s="164">
        <v>2200000</v>
      </c>
      <c r="G13" s="164">
        <v>2300000</v>
      </c>
      <c r="H13" s="164">
        <v>2400000</v>
      </c>
      <c r="I13" s="164">
        <v>2500000</v>
      </c>
      <c r="J13" s="164">
        <v>2500000</v>
      </c>
      <c r="K13" s="164">
        <v>2600000</v>
      </c>
      <c r="L13" s="164">
        <v>2600000</v>
      </c>
      <c r="M13" s="538">
        <v>2650000</v>
      </c>
      <c r="N13" s="164">
        <v>2700000</v>
      </c>
      <c r="O13" s="164">
        <v>2750000</v>
      </c>
      <c r="P13" s="164">
        <v>2800000</v>
      </c>
      <c r="Q13" s="164">
        <v>2800000</v>
      </c>
      <c r="R13" s="165">
        <v>2850000</v>
      </c>
    </row>
    <row r="14" spans="1:18" ht="12.75">
      <c r="A14" s="56" t="s">
        <v>413</v>
      </c>
      <c r="B14" s="70" t="s">
        <v>414</v>
      </c>
      <c r="C14" s="164">
        <v>18645090</v>
      </c>
      <c r="D14" s="164">
        <f>'Z 1'!F66+'Z 1'!F68+'Z 1'!F70+'Z 1'!F74</f>
        <v>18611135</v>
      </c>
      <c r="E14" s="164">
        <f>'Z 1'!F66+'Z 1'!F70+'Z 1'!F74</f>
        <v>18611135</v>
      </c>
      <c r="F14" s="164">
        <v>18200000</v>
      </c>
      <c r="G14" s="164">
        <v>18100000</v>
      </c>
      <c r="H14" s="164">
        <v>18200000</v>
      </c>
      <c r="I14" s="164">
        <v>18300000</v>
      </c>
      <c r="J14" s="164">
        <v>18400000</v>
      </c>
      <c r="K14" s="164">
        <v>18500000</v>
      </c>
      <c r="L14" s="164">
        <v>18600000</v>
      </c>
      <c r="M14" s="538">
        <v>18600000</v>
      </c>
      <c r="N14" s="164">
        <v>18650000</v>
      </c>
      <c r="O14" s="164">
        <v>18700000</v>
      </c>
      <c r="P14" s="164">
        <v>18700000</v>
      </c>
      <c r="Q14" s="164">
        <v>18800000</v>
      </c>
      <c r="R14" s="165">
        <v>18800000</v>
      </c>
    </row>
    <row r="15" spans="1:18" ht="12.75">
      <c r="A15" s="56" t="s">
        <v>415</v>
      </c>
      <c r="B15" s="69" t="s">
        <v>601</v>
      </c>
      <c r="C15" s="164">
        <v>9595606</v>
      </c>
      <c r="D15" s="164">
        <f>'Z 1'!F146+'Z 1'!F147+'Z 1'!F148+'Z 1'!F149+'Z 1'!F150</f>
        <v>6739696</v>
      </c>
      <c r="E15" s="164">
        <v>6169182</v>
      </c>
      <c r="F15" s="164">
        <v>6708000</v>
      </c>
      <c r="G15" s="164">
        <v>6500000</v>
      </c>
      <c r="H15" s="164">
        <v>6492000</v>
      </c>
      <c r="I15" s="164">
        <v>6484000</v>
      </c>
      <c r="J15" s="164">
        <v>6526000</v>
      </c>
      <c r="K15" s="164">
        <v>6567000</v>
      </c>
      <c r="L15" s="164">
        <v>6800000</v>
      </c>
      <c r="M15" s="538">
        <v>6850000</v>
      </c>
      <c r="N15" s="164">
        <v>6900000</v>
      </c>
      <c r="O15" s="164">
        <v>6980000</v>
      </c>
      <c r="P15" s="164">
        <v>6990000</v>
      </c>
      <c r="Q15" s="164">
        <v>7000000</v>
      </c>
      <c r="R15" s="165">
        <v>6950000</v>
      </c>
    </row>
    <row r="16" spans="1:18" ht="12.75">
      <c r="A16" s="56" t="s">
        <v>678</v>
      </c>
      <c r="B16" s="69" t="s">
        <v>868</v>
      </c>
      <c r="C16" s="164">
        <v>3945449</v>
      </c>
      <c r="D16" s="164">
        <f>'Z 1'!F23+'Z 1'!F54+'Z 1'!F90</f>
        <v>1505153</v>
      </c>
      <c r="E16" s="164">
        <v>546074</v>
      </c>
      <c r="F16" s="164"/>
      <c r="G16" s="164"/>
      <c r="H16" s="164"/>
      <c r="I16" s="164"/>
      <c r="J16" s="164"/>
      <c r="K16" s="164"/>
      <c r="L16" s="164"/>
      <c r="M16" s="538"/>
      <c r="N16" s="164"/>
      <c r="O16" s="164"/>
      <c r="P16" s="164"/>
      <c r="Q16" s="164"/>
      <c r="R16" s="165"/>
    </row>
    <row r="17" spans="1:18" ht="24" customHeight="1">
      <c r="A17" s="177" t="s">
        <v>446</v>
      </c>
      <c r="B17" s="73" t="s">
        <v>417</v>
      </c>
      <c r="C17" s="178">
        <v>38514101</v>
      </c>
      <c r="D17" s="178">
        <f>'Z 2 '!D608</f>
        <v>33973223</v>
      </c>
      <c r="E17" s="178">
        <v>31903524</v>
      </c>
      <c r="F17" s="178">
        <v>28096000</v>
      </c>
      <c r="G17" s="178">
        <v>27950000</v>
      </c>
      <c r="H17" s="178">
        <v>28142000</v>
      </c>
      <c r="I17" s="178">
        <v>28252000</v>
      </c>
      <c r="J17" s="178">
        <v>28475000</v>
      </c>
      <c r="K17" s="178">
        <v>28512000</v>
      </c>
      <c r="L17" s="178">
        <v>28800000</v>
      </c>
      <c r="M17" s="539">
        <v>28850000</v>
      </c>
      <c r="N17" s="178">
        <v>28950000</v>
      </c>
      <c r="O17" s="178">
        <v>29050000</v>
      </c>
      <c r="P17" s="178">
        <v>29250000</v>
      </c>
      <c r="Q17" s="178">
        <v>29350000</v>
      </c>
      <c r="R17" s="179">
        <v>29550000</v>
      </c>
    </row>
    <row r="18" spans="1:18" ht="22.5" customHeight="1">
      <c r="A18" s="177" t="s">
        <v>450</v>
      </c>
      <c r="B18" s="73" t="s">
        <v>30</v>
      </c>
      <c r="C18" s="178">
        <f>C19+C23+C28</f>
        <v>2505592</v>
      </c>
      <c r="D18" s="178">
        <f aca="true" t="shared" si="2" ref="D18:R18">D19+D23+D28</f>
        <v>4509097</v>
      </c>
      <c r="E18" s="178">
        <f t="shared" si="2"/>
        <v>4379108</v>
      </c>
      <c r="F18" s="178">
        <f t="shared" si="2"/>
        <v>1812075</v>
      </c>
      <c r="G18" s="178">
        <f t="shared" si="2"/>
        <v>1502304</v>
      </c>
      <c r="H18" s="178">
        <f t="shared" si="2"/>
        <v>1473904</v>
      </c>
      <c r="I18" s="178">
        <f t="shared" si="2"/>
        <v>1882404</v>
      </c>
      <c r="J18" s="178">
        <f t="shared" si="2"/>
        <v>1781426</v>
      </c>
      <c r="K18" s="178">
        <f t="shared" si="2"/>
        <v>1480000</v>
      </c>
      <c r="L18" s="178">
        <f t="shared" si="2"/>
        <v>1030000</v>
      </c>
      <c r="M18" s="178">
        <f t="shared" si="2"/>
        <v>990000</v>
      </c>
      <c r="N18" s="178">
        <f t="shared" si="2"/>
        <v>970000</v>
      </c>
      <c r="O18" s="178">
        <f t="shared" si="2"/>
        <v>940000</v>
      </c>
      <c r="P18" s="178">
        <f t="shared" si="2"/>
        <v>910000</v>
      </c>
      <c r="Q18" s="178">
        <f t="shared" si="2"/>
        <v>880000</v>
      </c>
      <c r="R18" s="178">
        <f t="shared" si="2"/>
        <v>830000</v>
      </c>
    </row>
    <row r="19" spans="1:18" ht="12.75">
      <c r="A19" s="56" t="s">
        <v>411</v>
      </c>
      <c r="B19" s="70" t="s">
        <v>677</v>
      </c>
      <c r="C19" s="164">
        <f aca="true" t="shared" si="3" ref="C19:R19">C20+C21+C22</f>
        <v>1793424</v>
      </c>
      <c r="D19" s="164">
        <f t="shared" si="3"/>
        <v>3721367</v>
      </c>
      <c r="E19" s="164">
        <f t="shared" si="3"/>
        <v>4182791</v>
      </c>
      <c r="F19" s="164">
        <f t="shared" si="3"/>
        <v>1625675</v>
      </c>
      <c r="G19" s="164">
        <f t="shared" si="3"/>
        <v>1326404</v>
      </c>
      <c r="H19" s="164">
        <f t="shared" si="3"/>
        <v>1308404</v>
      </c>
      <c r="I19" s="164">
        <f t="shared" si="3"/>
        <v>1202404</v>
      </c>
      <c r="J19" s="164">
        <f t="shared" si="3"/>
        <v>1101426</v>
      </c>
      <c r="K19" s="164">
        <f t="shared" si="3"/>
        <v>800000</v>
      </c>
      <c r="L19" s="164">
        <f t="shared" si="3"/>
        <v>350000</v>
      </c>
      <c r="M19" s="538">
        <f t="shared" si="3"/>
        <v>310000</v>
      </c>
      <c r="N19" s="538">
        <f t="shared" si="3"/>
        <v>290000</v>
      </c>
      <c r="O19" s="538">
        <f t="shared" si="3"/>
        <v>260000</v>
      </c>
      <c r="P19" s="538">
        <f t="shared" si="3"/>
        <v>230000</v>
      </c>
      <c r="Q19" s="538">
        <f t="shared" si="3"/>
        <v>200000</v>
      </c>
      <c r="R19" s="165">
        <f t="shared" si="3"/>
        <v>150000</v>
      </c>
    </row>
    <row r="20" spans="1:18" ht="12.75">
      <c r="A20" s="56" t="s">
        <v>452</v>
      </c>
      <c r="B20" s="69" t="s">
        <v>609</v>
      </c>
      <c r="C20" s="164">
        <v>1267094</v>
      </c>
      <c r="D20" s="164">
        <f>'Z5'!E23+'Z5'!E24+'Z5'!E26</f>
        <v>3172397</v>
      </c>
      <c r="E20" s="164">
        <v>3522421</v>
      </c>
      <c r="F20" s="164">
        <v>864675</v>
      </c>
      <c r="G20" s="164">
        <v>658404</v>
      </c>
      <c r="H20" s="164">
        <v>658404</v>
      </c>
      <c r="I20" s="164">
        <v>646404</v>
      </c>
      <c r="J20" s="164">
        <v>681426</v>
      </c>
      <c r="K20" s="164">
        <v>420000</v>
      </c>
      <c r="L20" s="70">
        <v>0</v>
      </c>
      <c r="M20" s="540">
        <v>0</v>
      </c>
      <c r="N20" s="70">
        <v>0</v>
      </c>
      <c r="O20" s="70">
        <v>0</v>
      </c>
      <c r="P20" s="70">
        <v>0</v>
      </c>
      <c r="Q20" s="70">
        <v>0</v>
      </c>
      <c r="R20" s="166">
        <v>0</v>
      </c>
    </row>
    <row r="21" spans="1:18" ht="45">
      <c r="A21" s="56" t="s">
        <v>453</v>
      </c>
      <c r="B21" s="69" t="s">
        <v>602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538">
        <v>0</v>
      </c>
      <c r="N21" s="164"/>
      <c r="O21" s="164">
        <v>0</v>
      </c>
      <c r="P21" s="164">
        <v>0</v>
      </c>
      <c r="Q21" s="164">
        <v>0</v>
      </c>
      <c r="R21" s="165">
        <v>0</v>
      </c>
    </row>
    <row r="22" spans="1:18" ht="12.75">
      <c r="A22" s="56" t="s">
        <v>455</v>
      </c>
      <c r="B22" s="69" t="s">
        <v>418</v>
      </c>
      <c r="C22" s="164">
        <v>526330</v>
      </c>
      <c r="D22" s="164">
        <f>'Z 2 '!D215</f>
        <v>548970</v>
      </c>
      <c r="E22" s="164">
        <v>660370</v>
      </c>
      <c r="F22" s="164">
        <v>761000</v>
      </c>
      <c r="G22" s="164">
        <v>668000</v>
      </c>
      <c r="H22" s="164">
        <v>650000</v>
      </c>
      <c r="I22" s="164">
        <v>556000</v>
      </c>
      <c r="J22" s="164">
        <v>420000</v>
      </c>
      <c r="K22" s="164">
        <v>380000</v>
      </c>
      <c r="L22" s="70">
        <v>350000</v>
      </c>
      <c r="M22" s="540">
        <v>310000</v>
      </c>
      <c r="N22" s="70">
        <v>290000</v>
      </c>
      <c r="O22" s="70">
        <v>260000</v>
      </c>
      <c r="P22" s="70">
        <v>230000</v>
      </c>
      <c r="Q22" s="70">
        <v>200000</v>
      </c>
      <c r="R22" s="166">
        <v>150000</v>
      </c>
    </row>
    <row r="23" spans="1:18" ht="22.5">
      <c r="A23" s="56" t="s">
        <v>413</v>
      </c>
      <c r="B23" s="69" t="s">
        <v>608</v>
      </c>
      <c r="C23" s="164">
        <f>C24+C25+C26</f>
        <v>712168</v>
      </c>
      <c r="D23" s="164">
        <f aca="true" t="shared" si="4" ref="D23:R23">D24+D25+D26</f>
        <v>787730</v>
      </c>
      <c r="E23" s="164">
        <f t="shared" si="4"/>
        <v>196317</v>
      </c>
      <c r="F23" s="164">
        <f t="shared" si="4"/>
        <v>186400</v>
      </c>
      <c r="G23" s="164">
        <f t="shared" si="4"/>
        <v>175900</v>
      </c>
      <c r="H23" s="164">
        <f t="shared" si="4"/>
        <v>165500</v>
      </c>
      <c r="I23" s="164">
        <f t="shared" si="4"/>
        <v>0</v>
      </c>
      <c r="J23" s="164">
        <f t="shared" si="4"/>
        <v>0</v>
      </c>
      <c r="K23" s="164">
        <f t="shared" si="4"/>
        <v>0</v>
      </c>
      <c r="L23" s="164">
        <f t="shared" si="4"/>
        <v>0</v>
      </c>
      <c r="M23" s="538">
        <f t="shared" si="4"/>
        <v>0</v>
      </c>
      <c r="N23" s="538">
        <f t="shared" si="4"/>
        <v>0</v>
      </c>
      <c r="O23" s="538">
        <f t="shared" si="4"/>
        <v>0</v>
      </c>
      <c r="P23" s="538">
        <f t="shared" si="4"/>
        <v>0</v>
      </c>
      <c r="Q23" s="538">
        <f t="shared" si="4"/>
        <v>0</v>
      </c>
      <c r="R23" s="165">
        <f t="shared" si="4"/>
        <v>0</v>
      </c>
    </row>
    <row r="24" spans="1:18" ht="12.75">
      <c r="A24" s="56" t="s">
        <v>452</v>
      </c>
      <c r="B24" s="70" t="s">
        <v>609</v>
      </c>
      <c r="C24" s="70"/>
      <c r="D24" s="70">
        <v>0</v>
      </c>
      <c r="E24" s="164">
        <v>154017</v>
      </c>
      <c r="F24" s="164">
        <v>154000</v>
      </c>
      <c r="G24" s="164">
        <v>154000</v>
      </c>
      <c r="H24" s="164">
        <v>154000</v>
      </c>
      <c r="I24" s="164">
        <v>0</v>
      </c>
      <c r="J24" s="164">
        <v>0</v>
      </c>
      <c r="K24" s="164">
        <v>0</v>
      </c>
      <c r="L24" s="164">
        <v>0</v>
      </c>
      <c r="M24" s="540">
        <v>0</v>
      </c>
      <c r="N24" s="70">
        <v>0</v>
      </c>
      <c r="O24" s="70">
        <v>0</v>
      </c>
      <c r="P24" s="70">
        <v>0</v>
      </c>
      <c r="Q24" s="70">
        <v>0</v>
      </c>
      <c r="R24" s="166">
        <v>0</v>
      </c>
    </row>
    <row r="25" spans="1:18" ht="45">
      <c r="A25" s="56" t="s">
        <v>453</v>
      </c>
      <c r="B25" s="69" t="s">
        <v>602</v>
      </c>
      <c r="C25" s="164">
        <v>712168</v>
      </c>
      <c r="D25" s="164">
        <f>'Z5'!E27</f>
        <v>776330</v>
      </c>
      <c r="E25" s="14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540">
        <v>0</v>
      </c>
      <c r="N25" s="70">
        <v>0</v>
      </c>
      <c r="O25" s="70">
        <v>0</v>
      </c>
      <c r="P25" s="70">
        <v>0</v>
      </c>
      <c r="Q25" s="70">
        <v>0</v>
      </c>
      <c r="R25" s="166">
        <v>0</v>
      </c>
    </row>
    <row r="26" spans="1:18" ht="12.75">
      <c r="A26" s="56" t="s">
        <v>455</v>
      </c>
      <c r="B26" s="70" t="s">
        <v>418</v>
      </c>
      <c r="C26" s="164">
        <v>0</v>
      </c>
      <c r="D26" s="164">
        <f>'Z 2 '!D214</f>
        <v>11400</v>
      </c>
      <c r="E26" s="164">
        <v>42300</v>
      </c>
      <c r="F26" s="164">
        <v>32400</v>
      </c>
      <c r="G26" s="164">
        <v>21900</v>
      </c>
      <c r="H26" s="164">
        <v>11500</v>
      </c>
      <c r="I26" s="164">
        <v>0</v>
      </c>
      <c r="J26" s="164">
        <v>0</v>
      </c>
      <c r="K26" s="164">
        <v>0</v>
      </c>
      <c r="L26" s="164">
        <v>0</v>
      </c>
      <c r="M26" s="540">
        <v>0</v>
      </c>
      <c r="N26" s="70">
        <v>0</v>
      </c>
      <c r="O26" s="70">
        <v>0</v>
      </c>
      <c r="P26" s="70">
        <v>0</v>
      </c>
      <c r="Q26" s="70">
        <v>0</v>
      </c>
      <c r="R26" s="166">
        <v>0</v>
      </c>
    </row>
    <row r="27" spans="1:18" ht="12.75">
      <c r="A27" s="56" t="s">
        <v>415</v>
      </c>
      <c r="B27" s="70" t="s">
        <v>610</v>
      </c>
      <c r="C27" s="70">
        <v>0</v>
      </c>
      <c r="D27" s="164">
        <v>279877</v>
      </c>
      <c r="E27" s="164">
        <v>191985</v>
      </c>
      <c r="F27" s="164">
        <v>214251</v>
      </c>
      <c r="G27" s="164">
        <v>280968</v>
      </c>
      <c r="H27" s="164">
        <v>1099598</v>
      </c>
      <c r="I27" s="164">
        <v>105398</v>
      </c>
      <c r="J27" s="164">
        <v>102446</v>
      </c>
      <c r="K27" s="164">
        <v>36982</v>
      </c>
      <c r="L27" s="560">
        <v>0</v>
      </c>
      <c r="M27" s="540">
        <v>0</v>
      </c>
      <c r="N27" s="70">
        <v>0</v>
      </c>
      <c r="O27" s="70">
        <v>0</v>
      </c>
      <c r="P27" s="70">
        <v>0</v>
      </c>
      <c r="Q27" s="70">
        <v>0</v>
      </c>
      <c r="R27" s="166">
        <v>0</v>
      </c>
    </row>
    <row r="28" spans="1:18" ht="18.75" customHeight="1">
      <c r="A28" s="56" t="s">
        <v>678</v>
      </c>
      <c r="B28" s="69" t="s">
        <v>478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680000</v>
      </c>
      <c r="J28" s="164">
        <v>680000</v>
      </c>
      <c r="K28" s="164">
        <v>680000</v>
      </c>
      <c r="L28" s="164">
        <v>680000</v>
      </c>
      <c r="M28" s="538">
        <v>680000</v>
      </c>
      <c r="N28" s="164">
        <v>680000</v>
      </c>
      <c r="O28" s="164">
        <v>680000</v>
      </c>
      <c r="P28" s="164">
        <v>680000</v>
      </c>
      <c r="Q28" s="164">
        <v>680000</v>
      </c>
      <c r="R28" s="165">
        <v>680000</v>
      </c>
    </row>
    <row r="29" spans="1:18" ht="21" customHeight="1">
      <c r="A29" s="177" t="s">
        <v>473</v>
      </c>
      <c r="B29" s="73" t="s">
        <v>419</v>
      </c>
      <c r="C29" s="178">
        <f>C9-C17</f>
        <v>-236398</v>
      </c>
      <c r="D29" s="178">
        <f aca="true" t="shared" si="5" ref="D29:R29">D9-D17</f>
        <v>-467290</v>
      </c>
      <c r="E29" s="178">
        <f t="shared" si="5"/>
        <v>-206868</v>
      </c>
      <c r="F29" s="178">
        <f t="shared" si="5"/>
        <v>1504000</v>
      </c>
      <c r="G29" s="178">
        <f t="shared" si="5"/>
        <v>1250000</v>
      </c>
      <c r="H29" s="178">
        <f t="shared" si="5"/>
        <v>1258000</v>
      </c>
      <c r="I29" s="178">
        <f t="shared" si="5"/>
        <v>1248000</v>
      </c>
      <c r="J29" s="178">
        <f t="shared" si="5"/>
        <v>1125000</v>
      </c>
      <c r="K29" s="178">
        <f t="shared" si="5"/>
        <v>1188000</v>
      </c>
      <c r="L29" s="178">
        <f t="shared" si="5"/>
        <v>1200000</v>
      </c>
      <c r="M29" s="539">
        <f t="shared" si="5"/>
        <v>1250000</v>
      </c>
      <c r="N29" s="539">
        <f t="shared" si="5"/>
        <v>4465000</v>
      </c>
      <c r="O29" s="539">
        <f t="shared" si="5"/>
        <v>4460000</v>
      </c>
      <c r="P29" s="539">
        <f t="shared" si="5"/>
        <v>4270000</v>
      </c>
      <c r="Q29" s="539">
        <f t="shared" si="5"/>
        <v>4215000</v>
      </c>
      <c r="R29" s="179">
        <f t="shared" si="5"/>
        <v>4065000</v>
      </c>
    </row>
    <row r="30" spans="1:18" ht="21" customHeight="1">
      <c r="A30" s="177" t="s">
        <v>480</v>
      </c>
      <c r="B30" s="73" t="s">
        <v>603</v>
      </c>
      <c r="C30" s="178">
        <f>'Z14'!C23</f>
        <v>11380261</v>
      </c>
      <c r="D30" s="178">
        <f>'Z14'!D23</f>
        <v>11844951</v>
      </c>
      <c r="E30" s="178">
        <f>'Z14'!E23</f>
        <v>11190913</v>
      </c>
      <c r="F30" s="178">
        <f>'Z14'!F23</f>
        <v>10183638</v>
      </c>
      <c r="G30" s="178">
        <f>'Z14'!G23</f>
        <v>9371634</v>
      </c>
      <c r="H30" s="178">
        <f>'Z14'!H23</f>
        <v>8547830</v>
      </c>
      <c r="I30" s="178">
        <f>'Z14'!I23</f>
        <v>7221426</v>
      </c>
      <c r="J30" s="178">
        <f>'Z14'!J23</f>
        <v>5860000</v>
      </c>
      <c r="K30" s="178">
        <f>'Z14'!K23</f>
        <v>4760000</v>
      </c>
      <c r="L30" s="178">
        <f>'Z14'!L23</f>
        <v>4080000</v>
      </c>
      <c r="M30" s="539">
        <f>'Z14'!M23</f>
        <v>3400000</v>
      </c>
      <c r="N30" s="539">
        <f>'Z14'!N23</f>
        <v>2720000</v>
      </c>
      <c r="O30" s="539">
        <f>'Z14'!O23</f>
        <v>2040000</v>
      </c>
      <c r="P30" s="539">
        <f>'Z14'!P23</f>
        <v>1360000</v>
      </c>
      <c r="Q30" s="539">
        <f>'Z14'!Q23</f>
        <v>680000</v>
      </c>
      <c r="R30" s="179">
        <f>'Z14'!R23</f>
        <v>0</v>
      </c>
    </row>
    <row r="31" spans="1:18" ht="24.75" customHeight="1">
      <c r="A31" s="177" t="s">
        <v>611</v>
      </c>
      <c r="B31" s="73" t="s">
        <v>604</v>
      </c>
      <c r="C31" s="180">
        <f aca="true" t="shared" si="6" ref="C31:R31">C30/C9</f>
        <v>0.29730783479876</v>
      </c>
      <c r="D31" s="180">
        <f t="shared" si="6"/>
        <v>0.3535180172419016</v>
      </c>
      <c r="E31" s="180">
        <f t="shared" si="6"/>
        <v>0.353062890924519</v>
      </c>
      <c r="F31" s="180">
        <f t="shared" si="6"/>
        <v>0.34404182432432434</v>
      </c>
      <c r="G31" s="180">
        <f t="shared" si="6"/>
        <v>0.3209463698630137</v>
      </c>
      <c r="H31" s="180">
        <f t="shared" si="6"/>
        <v>0.2907425170068027</v>
      </c>
      <c r="I31" s="180">
        <f t="shared" si="6"/>
        <v>0.24479410169491525</v>
      </c>
      <c r="J31" s="180">
        <f t="shared" si="6"/>
        <v>0.19797297297297298</v>
      </c>
      <c r="K31" s="180">
        <f t="shared" si="6"/>
        <v>0.16026936026936026</v>
      </c>
      <c r="L31" s="180">
        <f t="shared" si="6"/>
        <v>0.136</v>
      </c>
      <c r="M31" s="180">
        <f t="shared" si="6"/>
        <v>0.11295681063122924</v>
      </c>
      <c r="N31" s="180">
        <f t="shared" si="6"/>
        <v>0.08140056860691307</v>
      </c>
      <c r="O31" s="180">
        <f t="shared" si="6"/>
        <v>0.06087735004476276</v>
      </c>
      <c r="P31" s="180">
        <f t="shared" si="6"/>
        <v>0.0405727923627685</v>
      </c>
      <c r="Q31" s="180">
        <f t="shared" si="6"/>
        <v>0.020259198569938925</v>
      </c>
      <c r="R31" s="559">
        <f t="shared" si="6"/>
        <v>0</v>
      </c>
    </row>
    <row r="32" spans="1:18" ht="22.5">
      <c r="A32" s="177" t="s">
        <v>612</v>
      </c>
      <c r="B32" s="68" t="s">
        <v>605</v>
      </c>
      <c r="C32" s="180">
        <f>C18/C9</f>
        <v>0.06545826430598513</v>
      </c>
      <c r="D32" s="180">
        <f>D18/D9</f>
        <v>0.1345760764220474</v>
      </c>
      <c r="E32" s="180">
        <f aca="true" t="shared" si="7" ref="E32:R32">E18/E9</f>
        <v>0.1381567822170263</v>
      </c>
      <c r="F32" s="180">
        <f t="shared" si="7"/>
        <v>0.06121875</v>
      </c>
      <c r="G32" s="180">
        <f t="shared" si="7"/>
        <v>0.05144876712328767</v>
      </c>
      <c r="H32" s="180">
        <f t="shared" si="7"/>
        <v>0.05013278911564626</v>
      </c>
      <c r="I32" s="180">
        <f t="shared" si="7"/>
        <v>0.06381030508474576</v>
      </c>
      <c r="J32" s="180">
        <f t="shared" si="7"/>
        <v>0.06018331081081081</v>
      </c>
      <c r="K32" s="180">
        <f t="shared" si="7"/>
        <v>0.04983164983164983</v>
      </c>
      <c r="L32" s="180">
        <f t="shared" si="7"/>
        <v>0.034333333333333334</v>
      </c>
      <c r="M32" s="180">
        <f t="shared" si="7"/>
        <v>0.03289036544850498</v>
      </c>
      <c r="N32" s="180">
        <f t="shared" si="7"/>
        <v>0.029028879245847673</v>
      </c>
      <c r="O32" s="180">
        <f t="shared" si="7"/>
        <v>0.028051327961802448</v>
      </c>
      <c r="P32" s="180">
        <f t="shared" si="7"/>
        <v>0.027147971360381863</v>
      </c>
      <c r="Q32" s="180">
        <f t="shared" si="7"/>
        <v>0.026217786384626844</v>
      </c>
      <c r="R32" s="559">
        <f t="shared" si="7"/>
        <v>0.024691358024691357</v>
      </c>
    </row>
    <row r="33" spans="1:18" ht="22.5">
      <c r="A33" s="177" t="s">
        <v>613</v>
      </c>
      <c r="B33" s="68" t="s">
        <v>606</v>
      </c>
      <c r="C33" s="180">
        <f>(C30-C25)/C9</f>
        <v>0.2787025386554674</v>
      </c>
      <c r="D33" s="180">
        <f aca="true" t="shared" si="8" ref="D33:R33">(D30-D25)/D9</f>
        <v>0.3303480908888584</v>
      </c>
      <c r="E33" s="180">
        <f t="shared" si="8"/>
        <v>0.353062890924519</v>
      </c>
      <c r="F33" s="180">
        <f t="shared" si="8"/>
        <v>0.34404182432432434</v>
      </c>
      <c r="G33" s="180">
        <f t="shared" si="8"/>
        <v>0.3209463698630137</v>
      </c>
      <c r="H33" s="180">
        <f t="shared" si="8"/>
        <v>0.2907425170068027</v>
      </c>
      <c r="I33" s="180">
        <f t="shared" si="8"/>
        <v>0.24479410169491525</v>
      </c>
      <c r="J33" s="180">
        <f t="shared" si="8"/>
        <v>0.19797297297297298</v>
      </c>
      <c r="K33" s="180">
        <f t="shared" si="8"/>
        <v>0.16026936026936026</v>
      </c>
      <c r="L33" s="180">
        <f t="shared" si="8"/>
        <v>0.136</v>
      </c>
      <c r="M33" s="180">
        <f t="shared" si="8"/>
        <v>0.11295681063122924</v>
      </c>
      <c r="N33" s="180">
        <f t="shared" si="8"/>
        <v>0.08140056860691307</v>
      </c>
      <c r="O33" s="180">
        <f t="shared" si="8"/>
        <v>0.06087735004476276</v>
      </c>
      <c r="P33" s="180">
        <f t="shared" si="8"/>
        <v>0.0405727923627685</v>
      </c>
      <c r="Q33" s="180">
        <f t="shared" si="8"/>
        <v>0.020259198569938925</v>
      </c>
      <c r="R33" s="559">
        <f t="shared" si="8"/>
        <v>0</v>
      </c>
    </row>
    <row r="34" spans="1:18" ht="23.25" thickBot="1">
      <c r="A34" s="181" t="s">
        <v>614</v>
      </c>
      <c r="B34" s="182" t="s">
        <v>607</v>
      </c>
      <c r="C34" s="566">
        <f>C19/C9</f>
        <v>0.04685296816269252</v>
      </c>
      <c r="D34" s="566">
        <f aca="true" t="shared" si="9" ref="D34:R34">D19/D9</f>
        <v>0.111065911819259</v>
      </c>
      <c r="E34" s="566">
        <f t="shared" si="9"/>
        <v>0.13196316355895713</v>
      </c>
      <c r="F34" s="566">
        <f t="shared" si="9"/>
        <v>0.054921452702702704</v>
      </c>
      <c r="G34" s="566">
        <f t="shared" si="9"/>
        <v>0.04542479452054794</v>
      </c>
      <c r="H34" s="566">
        <f t="shared" si="9"/>
        <v>0.04450353741496599</v>
      </c>
      <c r="I34" s="566">
        <f t="shared" si="9"/>
        <v>0.04075945762711864</v>
      </c>
      <c r="J34" s="566">
        <f t="shared" si="9"/>
        <v>0.03721033783783784</v>
      </c>
      <c r="K34" s="566">
        <f t="shared" si="9"/>
        <v>0.026936026936026935</v>
      </c>
      <c r="L34" s="566">
        <f t="shared" si="9"/>
        <v>0.011666666666666667</v>
      </c>
      <c r="M34" s="566">
        <f t="shared" si="9"/>
        <v>0.010299003322259137</v>
      </c>
      <c r="N34" s="566">
        <f t="shared" si="9"/>
        <v>0.008678737094119407</v>
      </c>
      <c r="O34" s="566">
        <f t="shared" si="9"/>
        <v>0.007758877946881528</v>
      </c>
      <c r="P34" s="566">
        <f t="shared" si="9"/>
        <v>0.006861575178997614</v>
      </c>
      <c r="Q34" s="566">
        <f t="shared" si="9"/>
        <v>0.005958587814687919</v>
      </c>
      <c r="R34" s="644">
        <f t="shared" si="9"/>
        <v>0.004462293618920125</v>
      </c>
    </row>
    <row r="35" spans="1:18" ht="15.75" customHeight="1">
      <c r="A35" s="41"/>
      <c r="B35" s="496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</row>
    <row r="36" spans="9:18" ht="13.5" customHeight="1">
      <c r="I36" s="14"/>
      <c r="N36" s="941" t="s">
        <v>733</v>
      </c>
      <c r="O36" s="941"/>
      <c r="P36" s="941"/>
      <c r="Q36" s="941"/>
      <c r="R36" s="531"/>
    </row>
    <row r="38" spans="15:16" ht="12.75">
      <c r="O38" s="948" t="s">
        <v>756</v>
      </c>
      <c r="P38" s="948"/>
    </row>
  </sheetData>
  <mergeCells count="11">
    <mergeCell ref="B6:B7"/>
    <mergeCell ref="E6:R6"/>
    <mergeCell ref="A4:R4"/>
    <mergeCell ref="O38:P38"/>
    <mergeCell ref="C6:C7"/>
    <mergeCell ref="D6:D7"/>
    <mergeCell ref="A6:A7"/>
    <mergeCell ref="O1:Q1"/>
    <mergeCell ref="O3:Q3"/>
    <mergeCell ref="N36:Q36"/>
    <mergeCell ref="L2:R2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057"/>
  <sheetViews>
    <sheetView zoomScaleSheetLayoutView="75" workbookViewId="0" topLeftCell="A25">
      <selection activeCell="A21" sqref="A21:IV21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28.375" style="0" customWidth="1"/>
    <col min="4" max="4" width="13.75390625" style="0" customWidth="1"/>
    <col min="5" max="5" width="8.25390625" style="0" customWidth="1"/>
    <col min="6" max="6" width="11.00390625" style="0" customWidth="1"/>
    <col min="7" max="7" width="10.875" style="0" customWidth="1"/>
    <col min="8" max="8" width="10.75390625" style="0" customWidth="1"/>
    <col min="9" max="9" width="9.625" style="0" customWidth="1"/>
    <col min="10" max="10" width="9.25390625" style="0" customWidth="1"/>
    <col min="11" max="11" width="9.00390625" style="0" customWidth="1"/>
    <col min="12" max="12" width="11.75390625" style="0" customWidth="1"/>
  </cols>
  <sheetData>
    <row r="1" spans="4:10" ht="30.75" customHeight="1">
      <c r="D1" s="758" t="s">
        <v>2</v>
      </c>
      <c r="E1" s="758"/>
      <c r="F1" s="758"/>
      <c r="G1" s="759"/>
      <c r="H1" s="759"/>
      <c r="I1" s="759"/>
      <c r="J1" s="759"/>
    </row>
    <row r="2" spans="2:16" ht="21.75" customHeight="1" thickBot="1">
      <c r="B2" s="761" t="s">
        <v>758</v>
      </c>
      <c r="C2" s="761"/>
      <c r="D2" s="761"/>
      <c r="E2" s="761"/>
      <c r="F2" s="761"/>
      <c r="G2" s="761"/>
      <c r="H2" s="761"/>
      <c r="I2" s="761"/>
      <c r="J2" s="760"/>
      <c r="K2" s="760"/>
      <c r="L2" s="760"/>
      <c r="M2" s="760"/>
      <c r="N2" s="760"/>
      <c r="O2" s="760"/>
      <c r="P2" s="760"/>
    </row>
    <row r="3" spans="1:85" ht="21" customHeight="1">
      <c r="A3" s="764" t="s">
        <v>735</v>
      </c>
      <c r="B3" s="783" t="s">
        <v>736</v>
      </c>
      <c r="C3" s="786" t="s">
        <v>394</v>
      </c>
      <c r="D3" s="786" t="s">
        <v>783</v>
      </c>
      <c r="E3" s="786" t="s">
        <v>873</v>
      </c>
      <c r="F3" s="786" t="s">
        <v>369</v>
      </c>
      <c r="G3" s="786"/>
      <c r="H3" s="786"/>
      <c r="I3" s="786"/>
      <c r="J3" s="786"/>
      <c r="K3" s="786"/>
      <c r="L3" s="754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</row>
    <row r="4" spans="1:85" ht="21" customHeight="1">
      <c r="A4" s="765"/>
      <c r="B4" s="784"/>
      <c r="C4" s="787"/>
      <c r="D4" s="787"/>
      <c r="E4" s="787"/>
      <c r="F4" s="787" t="s">
        <v>645</v>
      </c>
      <c r="G4" s="787" t="s">
        <v>438</v>
      </c>
      <c r="H4" s="787"/>
      <c r="I4" s="787"/>
      <c r="J4" s="787"/>
      <c r="K4" s="787"/>
      <c r="L4" s="762" t="s">
        <v>708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</row>
    <row r="5" spans="1:85" ht="21" customHeight="1">
      <c r="A5" s="765"/>
      <c r="B5" s="784"/>
      <c r="C5" s="787"/>
      <c r="D5" s="787"/>
      <c r="E5" s="787"/>
      <c r="F5" s="787"/>
      <c r="G5" s="755" t="s">
        <v>227</v>
      </c>
      <c r="H5" s="755" t="s">
        <v>226</v>
      </c>
      <c r="I5" s="755" t="s">
        <v>416</v>
      </c>
      <c r="J5" s="755" t="s">
        <v>225</v>
      </c>
      <c r="K5" s="755" t="s">
        <v>373</v>
      </c>
      <c r="L5" s="762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</row>
    <row r="6" spans="1:85" ht="21" customHeight="1" thickBot="1">
      <c r="A6" s="766"/>
      <c r="B6" s="785"/>
      <c r="C6" s="753"/>
      <c r="D6" s="753"/>
      <c r="E6" s="753"/>
      <c r="F6" s="753"/>
      <c r="G6" s="756"/>
      <c r="H6" s="756"/>
      <c r="I6" s="756"/>
      <c r="J6" s="756"/>
      <c r="K6" s="756"/>
      <c r="L6" s="763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</row>
    <row r="7" spans="1:85" ht="12" customHeight="1">
      <c r="A7" s="676">
        <v>1</v>
      </c>
      <c r="B7" s="677">
        <v>2</v>
      </c>
      <c r="C7" s="678">
        <v>3</v>
      </c>
      <c r="D7" s="678">
        <v>4</v>
      </c>
      <c r="E7" s="678">
        <v>5</v>
      </c>
      <c r="F7" s="678">
        <v>6</v>
      </c>
      <c r="G7" s="678">
        <v>7</v>
      </c>
      <c r="H7" s="678">
        <v>8</v>
      </c>
      <c r="I7" s="678">
        <v>9</v>
      </c>
      <c r="J7" s="678">
        <v>10</v>
      </c>
      <c r="K7" s="678">
        <v>11</v>
      </c>
      <c r="L7" s="679">
        <v>12</v>
      </c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</row>
    <row r="8" spans="1:85" ht="18" customHeight="1">
      <c r="A8" s="215" t="s">
        <v>737</v>
      </c>
      <c r="B8" s="216"/>
      <c r="C8" s="134" t="s">
        <v>739</v>
      </c>
      <c r="D8" s="319">
        <f>D9+D11</f>
        <v>46700</v>
      </c>
      <c r="E8" s="343">
        <f>D8/$D$608</f>
        <v>0.0013746119995738998</v>
      </c>
      <c r="F8" s="319">
        <f>F9+F11</f>
        <v>46700</v>
      </c>
      <c r="G8" s="319">
        <f aca="true" t="shared" si="0" ref="G8:L8">G9+G11</f>
        <v>0</v>
      </c>
      <c r="H8" s="319">
        <f t="shared" si="0"/>
        <v>0</v>
      </c>
      <c r="I8" s="319">
        <f t="shared" si="0"/>
        <v>1700</v>
      </c>
      <c r="J8" s="319">
        <f t="shared" si="0"/>
        <v>0</v>
      </c>
      <c r="K8" s="319">
        <f t="shared" si="0"/>
        <v>0</v>
      </c>
      <c r="L8" s="321">
        <f t="shared" si="0"/>
        <v>0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</row>
    <row r="9" spans="1:85" ht="21" customHeight="1">
      <c r="A9" s="217" t="s">
        <v>111</v>
      </c>
      <c r="B9" s="218"/>
      <c r="C9" s="140" t="s">
        <v>528</v>
      </c>
      <c r="D9" s="322">
        <f>D10</f>
        <v>45000</v>
      </c>
      <c r="E9" s="344">
        <f aca="true" t="shared" si="1" ref="E9:E72">D9/$D$608</f>
        <v>0.0013245725905958348</v>
      </c>
      <c r="F9" s="322">
        <f>F10</f>
        <v>45000</v>
      </c>
      <c r="G9" s="322">
        <f aca="true" t="shared" si="2" ref="G9:L9">G10</f>
        <v>0</v>
      </c>
      <c r="H9" s="322">
        <f t="shared" si="2"/>
        <v>0</v>
      </c>
      <c r="I9" s="322">
        <f t="shared" si="2"/>
        <v>0</v>
      </c>
      <c r="J9" s="322">
        <f t="shared" si="2"/>
        <v>0</v>
      </c>
      <c r="K9" s="322">
        <f t="shared" si="2"/>
        <v>0</v>
      </c>
      <c r="L9" s="323">
        <f t="shared" si="2"/>
        <v>0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</row>
    <row r="10" spans="1:85" ht="15.75" customHeight="1">
      <c r="A10" s="219"/>
      <c r="B10" s="77" t="s">
        <v>103</v>
      </c>
      <c r="C10" s="69" t="s">
        <v>180</v>
      </c>
      <c r="D10" s="330">
        <v>45000</v>
      </c>
      <c r="E10" s="346">
        <f t="shared" si="1"/>
        <v>0.0013245725905958348</v>
      </c>
      <c r="F10" s="330">
        <f>D10</f>
        <v>45000</v>
      </c>
      <c r="G10" s="164"/>
      <c r="H10" s="325">
        <v>0</v>
      </c>
      <c r="I10" s="326">
        <v>0</v>
      </c>
      <c r="J10" s="324"/>
      <c r="K10" s="324"/>
      <c r="L10" s="327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</row>
    <row r="11" spans="1:85" ht="15.75" customHeight="1">
      <c r="A11" s="217" t="s">
        <v>543</v>
      </c>
      <c r="B11" s="218"/>
      <c r="C11" s="138" t="s">
        <v>159</v>
      </c>
      <c r="D11" s="322">
        <f>D12</f>
        <v>1700</v>
      </c>
      <c r="E11" s="344">
        <f t="shared" si="1"/>
        <v>5.0039408978064874E-05</v>
      </c>
      <c r="F11" s="322">
        <f aca="true" t="shared" si="3" ref="F11:L11">F12</f>
        <v>1700</v>
      </c>
      <c r="G11" s="322">
        <f t="shared" si="3"/>
        <v>0</v>
      </c>
      <c r="H11" s="322">
        <f t="shared" si="3"/>
        <v>0</v>
      </c>
      <c r="I11" s="322">
        <f t="shared" si="3"/>
        <v>1700</v>
      </c>
      <c r="J11" s="322">
        <f t="shared" si="3"/>
        <v>0</v>
      </c>
      <c r="K11" s="322">
        <f t="shared" si="3"/>
        <v>0</v>
      </c>
      <c r="L11" s="323">
        <f t="shared" si="3"/>
        <v>0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</row>
    <row r="12" spans="1:12" s="86" customFormat="1" ht="24" customHeight="1">
      <c r="A12" s="219"/>
      <c r="B12" s="77" t="s">
        <v>149</v>
      </c>
      <c r="C12" s="69" t="s">
        <v>321</v>
      </c>
      <c r="D12" s="330">
        <v>1700</v>
      </c>
      <c r="E12" s="346">
        <f t="shared" si="1"/>
        <v>5.0039408978064874E-05</v>
      </c>
      <c r="F12" s="330">
        <f>D12</f>
        <v>1700</v>
      </c>
      <c r="G12" s="164">
        <v>0</v>
      </c>
      <c r="H12" s="325">
        <v>0</v>
      </c>
      <c r="I12" s="325">
        <f>F12</f>
        <v>1700</v>
      </c>
      <c r="J12" s="324"/>
      <c r="K12" s="324"/>
      <c r="L12" s="327"/>
    </row>
    <row r="13" spans="1:12" s="86" customFormat="1" ht="17.25" customHeight="1">
      <c r="A13" s="220" t="s">
        <v>112</v>
      </c>
      <c r="B13" s="221"/>
      <c r="C13" s="97" t="s">
        <v>113</v>
      </c>
      <c r="D13" s="328">
        <f>D14+D16</f>
        <v>159925</v>
      </c>
      <c r="E13" s="343">
        <f t="shared" si="1"/>
        <v>0.004707383812245308</v>
      </c>
      <c r="F13" s="328">
        <f aca="true" t="shared" si="4" ref="F13:L13">F14+F16</f>
        <v>159925</v>
      </c>
      <c r="G13" s="328">
        <f t="shared" si="4"/>
        <v>0</v>
      </c>
      <c r="H13" s="328">
        <f t="shared" si="4"/>
        <v>0</v>
      </c>
      <c r="I13" s="328">
        <f t="shared" si="4"/>
        <v>0</v>
      </c>
      <c r="J13" s="328">
        <f t="shared" si="4"/>
        <v>0</v>
      </c>
      <c r="K13" s="328">
        <f t="shared" si="4"/>
        <v>0</v>
      </c>
      <c r="L13" s="329">
        <f t="shared" si="4"/>
        <v>0</v>
      </c>
    </row>
    <row r="14" spans="1:12" s="86" customFormat="1" ht="18" customHeight="1">
      <c r="A14" s="222" t="s">
        <v>653</v>
      </c>
      <c r="B14" s="223"/>
      <c r="C14" s="137" t="s">
        <v>652</v>
      </c>
      <c r="D14" s="322">
        <f>D15</f>
        <v>142700</v>
      </c>
      <c r="E14" s="344">
        <f t="shared" si="1"/>
        <v>0.004200366859511681</v>
      </c>
      <c r="F14" s="322">
        <f aca="true" t="shared" si="5" ref="F14:L14">F15</f>
        <v>142700</v>
      </c>
      <c r="G14" s="322">
        <f t="shared" si="5"/>
        <v>0</v>
      </c>
      <c r="H14" s="322">
        <f t="shared" si="5"/>
        <v>0</v>
      </c>
      <c r="I14" s="322">
        <f t="shared" si="5"/>
        <v>0</v>
      </c>
      <c r="J14" s="322">
        <f t="shared" si="5"/>
        <v>0</v>
      </c>
      <c r="K14" s="322">
        <f t="shared" si="5"/>
        <v>0</v>
      </c>
      <c r="L14" s="323">
        <f t="shared" si="5"/>
        <v>0</v>
      </c>
    </row>
    <row r="15" spans="1:12" s="86" customFormat="1" ht="16.5" customHeight="1">
      <c r="A15" s="224"/>
      <c r="B15" s="74">
        <v>3030</v>
      </c>
      <c r="C15" s="70" t="s">
        <v>152</v>
      </c>
      <c r="D15" s="330">
        <v>142700</v>
      </c>
      <c r="E15" s="346">
        <f t="shared" si="1"/>
        <v>0.004200366859511681</v>
      </c>
      <c r="F15" s="330">
        <f>D15</f>
        <v>142700</v>
      </c>
      <c r="G15" s="164">
        <v>0</v>
      </c>
      <c r="H15" s="325">
        <v>0</v>
      </c>
      <c r="I15" s="326">
        <v>0</v>
      </c>
      <c r="J15" s="324"/>
      <c r="K15" s="324"/>
      <c r="L15" s="327"/>
    </row>
    <row r="16" spans="1:12" s="86" customFormat="1" ht="16.5" customHeight="1">
      <c r="A16" s="222" t="s">
        <v>114</v>
      </c>
      <c r="B16" s="223"/>
      <c r="C16" s="137" t="s">
        <v>115</v>
      </c>
      <c r="D16" s="322">
        <f>D18+D17</f>
        <v>17225</v>
      </c>
      <c r="E16" s="344">
        <f>D16/$D$608</f>
        <v>0.0005070169527336279</v>
      </c>
      <c r="F16" s="322">
        <f aca="true" t="shared" si="6" ref="F16:L16">F18+F17</f>
        <v>17225</v>
      </c>
      <c r="G16" s="322">
        <f t="shared" si="6"/>
        <v>0</v>
      </c>
      <c r="H16" s="322">
        <f t="shared" si="6"/>
        <v>0</v>
      </c>
      <c r="I16" s="322">
        <f t="shared" si="6"/>
        <v>0</v>
      </c>
      <c r="J16" s="322">
        <f t="shared" si="6"/>
        <v>0</v>
      </c>
      <c r="K16" s="322">
        <f t="shared" si="6"/>
        <v>0</v>
      </c>
      <c r="L16" s="323">
        <f t="shared" si="6"/>
        <v>0</v>
      </c>
    </row>
    <row r="17" spans="1:12" s="86" customFormat="1" ht="16.5" customHeight="1">
      <c r="A17" s="225"/>
      <c r="B17" s="77" t="s">
        <v>97</v>
      </c>
      <c r="C17" s="70" t="s">
        <v>98</v>
      </c>
      <c r="D17" s="330">
        <v>600</v>
      </c>
      <c r="E17" s="346">
        <f t="shared" si="1"/>
        <v>1.7660967874611133E-05</v>
      </c>
      <c r="F17" s="330">
        <f>D17</f>
        <v>600</v>
      </c>
      <c r="G17" s="164">
        <v>0</v>
      </c>
      <c r="H17" s="164"/>
      <c r="I17" s="330">
        <v>0</v>
      </c>
      <c r="J17" s="324"/>
      <c r="K17" s="324"/>
      <c r="L17" s="327"/>
    </row>
    <row r="18" spans="1:12" s="86" customFormat="1" ht="16.5" customHeight="1">
      <c r="A18" s="224"/>
      <c r="B18" s="77" t="s">
        <v>103</v>
      </c>
      <c r="C18" s="70" t="s">
        <v>180</v>
      </c>
      <c r="D18" s="330">
        <v>16625</v>
      </c>
      <c r="E18" s="346">
        <f t="shared" si="1"/>
        <v>0.0004893559848590167</v>
      </c>
      <c r="F18" s="330">
        <f>D18</f>
        <v>16625</v>
      </c>
      <c r="G18" s="164">
        <v>0</v>
      </c>
      <c r="H18" s="325"/>
      <c r="I18" s="326">
        <v>0</v>
      </c>
      <c r="J18" s="324"/>
      <c r="K18" s="324"/>
      <c r="L18" s="327"/>
    </row>
    <row r="19" spans="1:12" s="86" customFormat="1" ht="17.25" customHeight="1">
      <c r="A19" s="220" t="s">
        <v>116</v>
      </c>
      <c r="B19" s="221"/>
      <c r="C19" s="97" t="s">
        <v>117</v>
      </c>
      <c r="D19" s="328">
        <f aca="true" t="shared" si="7" ref="D19:L19">D20</f>
        <v>2930913</v>
      </c>
      <c r="E19" s="343">
        <f t="shared" si="1"/>
        <v>0.08627126722713356</v>
      </c>
      <c r="F19" s="328">
        <f t="shared" si="7"/>
        <v>1864551</v>
      </c>
      <c r="G19" s="328">
        <f t="shared" si="7"/>
        <v>462660</v>
      </c>
      <c r="H19" s="328">
        <f t="shared" si="7"/>
        <v>81142</v>
      </c>
      <c r="I19" s="328">
        <f t="shared" si="7"/>
        <v>0</v>
      </c>
      <c r="J19" s="328">
        <f t="shared" si="7"/>
        <v>0</v>
      </c>
      <c r="K19" s="328">
        <f t="shared" si="7"/>
        <v>0</v>
      </c>
      <c r="L19" s="329">
        <f t="shared" si="7"/>
        <v>1066362</v>
      </c>
    </row>
    <row r="20" spans="1:12" s="86" customFormat="1" ht="19.5" customHeight="1">
      <c r="A20" s="222" t="s">
        <v>118</v>
      </c>
      <c r="B20" s="223"/>
      <c r="C20" s="137" t="s">
        <v>119</v>
      </c>
      <c r="D20" s="322">
        <f>SUM(D21:D44)</f>
        <v>2930913</v>
      </c>
      <c r="E20" s="344">
        <f t="shared" si="1"/>
        <v>0.08627126722713356</v>
      </c>
      <c r="F20" s="322">
        <f aca="true" t="shared" si="8" ref="F20:L20">SUM(F21:F44)</f>
        <v>1864551</v>
      </c>
      <c r="G20" s="322">
        <f t="shared" si="8"/>
        <v>462660</v>
      </c>
      <c r="H20" s="322">
        <f t="shared" si="8"/>
        <v>81142</v>
      </c>
      <c r="I20" s="322">
        <f t="shared" si="8"/>
        <v>0</v>
      </c>
      <c r="J20" s="322">
        <f t="shared" si="8"/>
        <v>0</v>
      </c>
      <c r="K20" s="322">
        <f t="shared" si="8"/>
        <v>0</v>
      </c>
      <c r="L20" s="323">
        <f t="shared" si="8"/>
        <v>1066362</v>
      </c>
    </row>
    <row r="21" spans="1:12" s="147" customFormat="1" ht="15.75" customHeight="1">
      <c r="A21" s="219"/>
      <c r="B21" s="77" t="s">
        <v>740</v>
      </c>
      <c r="C21" s="139" t="s">
        <v>631</v>
      </c>
      <c r="D21" s="680">
        <v>5000</v>
      </c>
      <c r="E21" s="346">
        <f t="shared" si="1"/>
        <v>0.0001471747322884261</v>
      </c>
      <c r="F21" s="330">
        <f aca="true" t="shared" si="9" ref="F21:F40">D21</f>
        <v>5000</v>
      </c>
      <c r="G21" s="331">
        <v>0</v>
      </c>
      <c r="H21" s="325"/>
      <c r="I21" s="326">
        <v>0</v>
      </c>
      <c r="J21" s="324"/>
      <c r="K21" s="324"/>
      <c r="L21" s="327"/>
    </row>
    <row r="22" spans="1:12" s="86" customFormat="1" ht="20.25" customHeight="1">
      <c r="A22" s="219"/>
      <c r="B22" s="77" t="s">
        <v>89</v>
      </c>
      <c r="C22" s="69" t="s">
        <v>90</v>
      </c>
      <c r="D22" s="330">
        <v>431860</v>
      </c>
      <c r="E22" s="346">
        <f t="shared" si="1"/>
        <v>0.012711775977215938</v>
      </c>
      <c r="F22" s="330">
        <f t="shared" si="9"/>
        <v>431860</v>
      </c>
      <c r="G22" s="164">
        <f>F22</f>
        <v>431860</v>
      </c>
      <c r="H22" s="325"/>
      <c r="I22" s="326">
        <v>0</v>
      </c>
      <c r="J22" s="324"/>
      <c r="K22" s="324"/>
      <c r="L22" s="327"/>
    </row>
    <row r="23" spans="1:12" s="86" customFormat="1" ht="15.75" customHeight="1">
      <c r="A23" s="219"/>
      <c r="B23" s="77" t="s">
        <v>93</v>
      </c>
      <c r="C23" s="69" t="s">
        <v>94</v>
      </c>
      <c r="D23" s="330">
        <v>30800</v>
      </c>
      <c r="E23" s="346">
        <f t="shared" si="1"/>
        <v>0.0009065963508967048</v>
      </c>
      <c r="F23" s="330">
        <f t="shared" si="9"/>
        <v>30800</v>
      </c>
      <c r="G23" s="164">
        <f>F23</f>
        <v>30800</v>
      </c>
      <c r="H23" s="325"/>
      <c r="I23" s="326">
        <v>0</v>
      </c>
      <c r="J23" s="324"/>
      <c r="K23" s="324"/>
      <c r="L23" s="327"/>
    </row>
    <row r="24" spans="1:12" s="86" customFormat="1" ht="15" customHeight="1">
      <c r="A24" s="219"/>
      <c r="B24" s="228" t="s">
        <v>120</v>
      </c>
      <c r="C24" s="69" t="s">
        <v>121</v>
      </c>
      <c r="D24" s="330">
        <v>69862</v>
      </c>
      <c r="E24" s="346">
        <f t="shared" si="1"/>
        <v>0.002056384229426805</v>
      </c>
      <c r="F24" s="330">
        <f t="shared" si="9"/>
        <v>69862</v>
      </c>
      <c r="G24" s="164">
        <v>0</v>
      </c>
      <c r="H24" s="325">
        <f>D24</f>
        <v>69862</v>
      </c>
      <c r="I24" s="326">
        <v>0</v>
      </c>
      <c r="J24" s="324"/>
      <c r="K24" s="324"/>
      <c r="L24" s="327"/>
    </row>
    <row r="25" spans="1:12" s="86" customFormat="1" ht="14.25" customHeight="1">
      <c r="A25" s="219"/>
      <c r="B25" s="228" t="s">
        <v>95</v>
      </c>
      <c r="C25" s="69" t="s">
        <v>96</v>
      </c>
      <c r="D25" s="330">
        <v>11280</v>
      </c>
      <c r="E25" s="346">
        <f t="shared" si="1"/>
        <v>0.00033202619604268927</v>
      </c>
      <c r="F25" s="330">
        <f t="shared" si="9"/>
        <v>11280</v>
      </c>
      <c r="G25" s="164">
        <v>0</v>
      </c>
      <c r="H25" s="325">
        <f>D25</f>
        <v>11280</v>
      </c>
      <c r="I25" s="326">
        <v>0</v>
      </c>
      <c r="J25" s="324"/>
      <c r="K25" s="324"/>
      <c r="L25" s="327"/>
    </row>
    <row r="26" spans="1:12" s="86" customFormat="1" ht="12.75" customHeight="1">
      <c r="A26" s="219"/>
      <c r="B26" s="77" t="s">
        <v>97</v>
      </c>
      <c r="C26" s="69" t="s">
        <v>98</v>
      </c>
      <c r="D26" s="330">
        <v>448000</v>
      </c>
      <c r="E26" s="346">
        <f t="shared" si="1"/>
        <v>0.013186856013042978</v>
      </c>
      <c r="F26" s="330">
        <f t="shared" si="9"/>
        <v>448000</v>
      </c>
      <c r="G26" s="164">
        <v>0</v>
      </c>
      <c r="H26" s="325"/>
      <c r="I26" s="326">
        <v>0</v>
      </c>
      <c r="J26" s="324"/>
      <c r="K26" s="324"/>
      <c r="L26" s="327"/>
    </row>
    <row r="27" spans="1:12" s="86" customFormat="1" ht="13.5" customHeight="1">
      <c r="A27" s="219"/>
      <c r="B27" s="77" t="s">
        <v>99</v>
      </c>
      <c r="C27" s="69" t="s">
        <v>178</v>
      </c>
      <c r="D27" s="330">
        <v>38500</v>
      </c>
      <c r="E27" s="346">
        <f t="shared" si="1"/>
        <v>0.0011332454386208809</v>
      </c>
      <c r="F27" s="330">
        <f t="shared" si="9"/>
        <v>38500</v>
      </c>
      <c r="G27" s="164">
        <v>0</v>
      </c>
      <c r="H27" s="325"/>
      <c r="I27" s="326">
        <v>0</v>
      </c>
      <c r="J27" s="324"/>
      <c r="K27" s="324"/>
      <c r="L27" s="327"/>
    </row>
    <row r="28" spans="1:12" s="86" customFormat="1" ht="13.5" customHeight="1">
      <c r="A28" s="219"/>
      <c r="B28" s="77" t="s">
        <v>101</v>
      </c>
      <c r="C28" s="69" t="s">
        <v>179</v>
      </c>
      <c r="D28" s="330">
        <v>180000</v>
      </c>
      <c r="E28" s="346">
        <f t="shared" si="1"/>
        <v>0.005298290362383339</v>
      </c>
      <c r="F28" s="330">
        <f t="shared" si="9"/>
        <v>180000</v>
      </c>
      <c r="G28" s="164">
        <v>0</v>
      </c>
      <c r="H28" s="325"/>
      <c r="I28" s="326">
        <v>0</v>
      </c>
      <c r="J28" s="324"/>
      <c r="K28" s="324"/>
      <c r="L28" s="327"/>
    </row>
    <row r="29" spans="1:12" s="86" customFormat="1" ht="13.5" customHeight="1">
      <c r="A29" s="219"/>
      <c r="B29" s="77" t="s">
        <v>163</v>
      </c>
      <c r="C29" s="69" t="s">
        <v>164</v>
      </c>
      <c r="D29" s="330">
        <v>500</v>
      </c>
      <c r="E29" s="346">
        <f t="shared" si="1"/>
        <v>1.4717473228842609E-05</v>
      </c>
      <c r="F29" s="330">
        <f t="shared" si="9"/>
        <v>500</v>
      </c>
      <c r="G29" s="164">
        <v>0</v>
      </c>
      <c r="H29" s="325"/>
      <c r="I29" s="326"/>
      <c r="J29" s="324"/>
      <c r="K29" s="324"/>
      <c r="L29" s="327"/>
    </row>
    <row r="30" spans="1:12" s="86" customFormat="1" ht="14.25" customHeight="1">
      <c r="A30" s="219"/>
      <c r="B30" s="77" t="s">
        <v>103</v>
      </c>
      <c r="C30" s="69" t="s">
        <v>180</v>
      </c>
      <c r="D30" s="330">
        <v>602000</v>
      </c>
      <c r="E30" s="346">
        <f t="shared" si="1"/>
        <v>0.017719837767526503</v>
      </c>
      <c r="F30" s="330">
        <f t="shared" si="9"/>
        <v>602000</v>
      </c>
      <c r="G30" s="164">
        <v>0</v>
      </c>
      <c r="H30" s="325"/>
      <c r="I30" s="326">
        <v>0</v>
      </c>
      <c r="J30" s="324"/>
      <c r="K30" s="324"/>
      <c r="L30" s="327"/>
    </row>
    <row r="31" spans="1:12" s="86" customFormat="1" ht="14.25" customHeight="1">
      <c r="A31" s="219"/>
      <c r="B31" s="77" t="s">
        <v>635</v>
      </c>
      <c r="C31" s="69" t="s">
        <v>636</v>
      </c>
      <c r="D31" s="330">
        <v>3500</v>
      </c>
      <c r="E31" s="346">
        <f t="shared" si="1"/>
        <v>0.00010302231260189827</v>
      </c>
      <c r="F31" s="330">
        <f t="shared" si="9"/>
        <v>3500</v>
      </c>
      <c r="G31" s="164">
        <v>0</v>
      </c>
      <c r="H31" s="325"/>
      <c r="I31" s="326">
        <v>0</v>
      </c>
      <c r="J31" s="324"/>
      <c r="K31" s="324"/>
      <c r="L31" s="327"/>
    </row>
    <row r="32" spans="1:12" s="86" customFormat="1" ht="14.25" customHeight="1">
      <c r="A32" s="219"/>
      <c r="B32" s="77" t="s">
        <v>334</v>
      </c>
      <c r="C32" s="69" t="s">
        <v>336</v>
      </c>
      <c r="D32" s="330">
        <v>5700</v>
      </c>
      <c r="E32" s="346">
        <f t="shared" si="1"/>
        <v>0.00016777919480880576</v>
      </c>
      <c r="F32" s="330">
        <f t="shared" si="9"/>
        <v>5700</v>
      </c>
      <c r="G32" s="164">
        <v>0</v>
      </c>
      <c r="H32" s="325"/>
      <c r="I32" s="326"/>
      <c r="J32" s="324"/>
      <c r="K32" s="324"/>
      <c r="L32" s="327"/>
    </row>
    <row r="33" spans="1:12" s="86" customFormat="1" ht="14.25" customHeight="1">
      <c r="A33" s="219"/>
      <c r="B33" s="77" t="s">
        <v>326</v>
      </c>
      <c r="C33" s="69" t="s">
        <v>330</v>
      </c>
      <c r="D33" s="330">
        <v>4300</v>
      </c>
      <c r="E33" s="346">
        <f t="shared" si="1"/>
        <v>0.00012657026976804645</v>
      </c>
      <c r="F33" s="330">
        <f t="shared" si="9"/>
        <v>4300</v>
      </c>
      <c r="G33" s="164">
        <v>0</v>
      </c>
      <c r="H33" s="325"/>
      <c r="I33" s="326"/>
      <c r="J33" s="324"/>
      <c r="K33" s="324"/>
      <c r="L33" s="327"/>
    </row>
    <row r="34" spans="1:12" s="86" customFormat="1" ht="14.25" customHeight="1">
      <c r="A34" s="219"/>
      <c r="B34" s="77" t="s">
        <v>105</v>
      </c>
      <c r="C34" s="69" t="s">
        <v>106</v>
      </c>
      <c r="D34" s="330">
        <v>1300</v>
      </c>
      <c r="E34" s="346">
        <f t="shared" si="1"/>
        <v>3.8265430394990786E-05</v>
      </c>
      <c r="F34" s="330">
        <f t="shared" si="9"/>
        <v>1300</v>
      </c>
      <c r="G34" s="164">
        <v>0</v>
      </c>
      <c r="H34" s="325"/>
      <c r="I34" s="326">
        <v>0</v>
      </c>
      <c r="J34" s="324"/>
      <c r="K34" s="324"/>
      <c r="L34" s="327"/>
    </row>
    <row r="35" spans="1:12" s="86" customFormat="1" ht="13.5" customHeight="1">
      <c r="A35" s="219"/>
      <c r="B35" s="77" t="s">
        <v>109</v>
      </c>
      <c r="C35" s="69" t="s">
        <v>110</v>
      </c>
      <c r="D35" s="330">
        <v>11520</v>
      </c>
      <c r="E35" s="346">
        <f t="shared" si="1"/>
        <v>0.0003390905831925337</v>
      </c>
      <c r="F35" s="330">
        <f t="shared" si="9"/>
        <v>11520</v>
      </c>
      <c r="G35" s="164">
        <v>0</v>
      </c>
      <c r="H35" s="325"/>
      <c r="I35" s="326">
        <v>0</v>
      </c>
      <c r="J35" s="324"/>
      <c r="K35" s="324"/>
      <c r="L35" s="327"/>
    </row>
    <row r="36" spans="1:12" s="86" customFormat="1" ht="16.5" customHeight="1">
      <c r="A36" s="219"/>
      <c r="B36" s="77" t="s">
        <v>125</v>
      </c>
      <c r="C36" s="69" t="s">
        <v>126</v>
      </c>
      <c r="D36" s="330">
        <v>9500</v>
      </c>
      <c r="E36" s="346">
        <f t="shared" si="1"/>
        <v>0.00027963199134800956</v>
      </c>
      <c r="F36" s="330">
        <f t="shared" si="9"/>
        <v>9500</v>
      </c>
      <c r="G36" s="164">
        <v>0</v>
      </c>
      <c r="H36" s="325"/>
      <c r="I36" s="326">
        <v>0</v>
      </c>
      <c r="J36" s="324"/>
      <c r="K36" s="324"/>
      <c r="L36" s="327"/>
    </row>
    <row r="37" spans="1:12" s="86" customFormat="1" ht="16.5" customHeight="1">
      <c r="A37" s="219"/>
      <c r="B37" s="77" t="s">
        <v>338</v>
      </c>
      <c r="C37" s="69" t="s">
        <v>339</v>
      </c>
      <c r="D37" s="330">
        <v>829</v>
      </c>
      <c r="E37" s="346">
        <f t="shared" si="1"/>
        <v>2.4401570613421045E-05</v>
      </c>
      <c r="F37" s="330">
        <f t="shared" si="9"/>
        <v>829</v>
      </c>
      <c r="G37" s="164">
        <v>0</v>
      </c>
      <c r="H37" s="325"/>
      <c r="I37" s="326"/>
      <c r="J37" s="324"/>
      <c r="K37" s="324"/>
      <c r="L37" s="327"/>
    </row>
    <row r="38" spans="1:12" s="86" customFormat="1" ht="21.75" customHeight="1">
      <c r="A38" s="219"/>
      <c r="B38" s="77" t="s">
        <v>327</v>
      </c>
      <c r="C38" s="69" t="s">
        <v>331</v>
      </c>
      <c r="D38" s="330">
        <v>3600</v>
      </c>
      <c r="E38" s="346">
        <f t="shared" si="1"/>
        <v>0.00010596580724766679</v>
      </c>
      <c r="F38" s="330">
        <f t="shared" si="9"/>
        <v>3600</v>
      </c>
      <c r="G38" s="164">
        <v>0</v>
      </c>
      <c r="H38" s="325"/>
      <c r="I38" s="326"/>
      <c r="J38" s="324"/>
      <c r="K38" s="324"/>
      <c r="L38" s="327"/>
    </row>
    <row r="39" spans="1:12" s="86" customFormat="1" ht="16.5" customHeight="1">
      <c r="A39" s="219"/>
      <c r="B39" s="77" t="s">
        <v>328</v>
      </c>
      <c r="C39" s="69" t="s">
        <v>332</v>
      </c>
      <c r="D39" s="330">
        <v>1500</v>
      </c>
      <c r="E39" s="346">
        <f t="shared" si="1"/>
        <v>4.415241968652783E-05</v>
      </c>
      <c r="F39" s="330">
        <f t="shared" si="9"/>
        <v>1500</v>
      </c>
      <c r="G39" s="164">
        <v>0</v>
      </c>
      <c r="H39" s="325"/>
      <c r="I39" s="326"/>
      <c r="J39" s="324"/>
      <c r="K39" s="324"/>
      <c r="L39" s="327"/>
    </row>
    <row r="40" spans="1:12" s="86" customFormat="1" ht="16.5" customHeight="1">
      <c r="A40" s="219"/>
      <c r="B40" s="77" t="s">
        <v>329</v>
      </c>
      <c r="C40" s="69" t="s">
        <v>333</v>
      </c>
      <c r="D40" s="330">
        <v>5000</v>
      </c>
      <c r="E40" s="346">
        <f t="shared" si="1"/>
        <v>0.0001471747322884261</v>
      </c>
      <c r="F40" s="330">
        <f t="shared" si="9"/>
        <v>5000</v>
      </c>
      <c r="G40" s="164">
        <v>0</v>
      </c>
      <c r="H40" s="325"/>
      <c r="I40" s="326"/>
      <c r="J40" s="324"/>
      <c r="K40" s="324"/>
      <c r="L40" s="327"/>
    </row>
    <row r="41" spans="1:12" s="86" customFormat="1" ht="12.75" customHeight="1">
      <c r="A41" s="219"/>
      <c r="B41" s="77" t="s">
        <v>127</v>
      </c>
      <c r="C41" s="69" t="s">
        <v>128</v>
      </c>
      <c r="D41" s="330">
        <v>1066362</v>
      </c>
      <c r="E41" s="346">
        <f t="shared" si="1"/>
        <v>0.03138830837451013</v>
      </c>
      <c r="F41" s="330"/>
      <c r="G41" s="164">
        <v>0</v>
      </c>
      <c r="H41" s="325"/>
      <c r="I41" s="326">
        <v>0</v>
      </c>
      <c r="J41" s="324"/>
      <c r="K41" s="324"/>
      <c r="L41" s="404">
        <f>D41</f>
        <v>1066362</v>
      </c>
    </row>
    <row r="42" spans="1:12" s="86" customFormat="1" ht="14.25" customHeight="1">
      <c r="A42" s="219"/>
      <c r="B42" s="77" t="s">
        <v>129</v>
      </c>
      <c r="C42" s="69" t="s">
        <v>713</v>
      </c>
      <c r="D42" s="330">
        <v>0</v>
      </c>
      <c r="E42" s="346">
        <f t="shared" si="1"/>
        <v>0</v>
      </c>
      <c r="F42" s="330"/>
      <c r="G42" s="164">
        <v>0</v>
      </c>
      <c r="H42" s="325"/>
      <c r="I42" s="326">
        <v>0</v>
      </c>
      <c r="J42" s="324"/>
      <c r="K42" s="324"/>
      <c r="L42" s="404">
        <f>D42</f>
        <v>0</v>
      </c>
    </row>
    <row r="43" spans="1:12" s="86" customFormat="1" ht="15" customHeight="1">
      <c r="A43" s="219"/>
      <c r="B43" s="77" t="s">
        <v>374</v>
      </c>
      <c r="C43" s="69" t="s">
        <v>427</v>
      </c>
      <c r="D43" s="330">
        <v>0</v>
      </c>
      <c r="E43" s="346">
        <f t="shared" si="1"/>
        <v>0</v>
      </c>
      <c r="F43" s="330"/>
      <c r="G43" s="164">
        <v>0</v>
      </c>
      <c r="H43" s="325"/>
      <c r="I43" s="326">
        <v>0</v>
      </c>
      <c r="J43" s="324"/>
      <c r="K43" s="324"/>
      <c r="L43" s="404">
        <f>D43</f>
        <v>0</v>
      </c>
    </row>
    <row r="44" spans="1:12" s="86" customFormat="1" ht="17.25" customHeight="1">
      <c r="A44" s="219"/>
      <c r="B44" s="77" t="s">
        <v>498</v>
      </c>
      <c r="C44" s="69" t="s">
        <v>427</v>
      </c>
      <c r="D44" s="330">
        <v>0</v>
      </c>
      <c r="E44" s="346">
        <f t="shared" si="1"/>
        <v>0</v>
      </c>
      <c r="F44" s="330"/>
      <c r="G44" s="164">
        <v>0</v>
      </c>
      <c r="H44" s="325"/>
      <c r="I44" s="326">
        <v>0</v>
      </c>
      <c r="J44" s="324"/>
      <c r="K44" s="324"/>
      <c r="L44" s="404">
        <f>D44</f>
        <v>0</v>
      </c>
    </row>
    <row r="45" spans="1:12" s="86" customFormat="1" ht="38.25" customHeight="1">
      <c r="A45" s="220" t="s">
        <v>130</v>
      </c>
      <c r="B45" s="229"/>
      <c r="C45" s="102" t="s">
        <v>131</v>
      </c>
      <c r="D45" s="328">
        <f>D46</f>
        <v>354985</v>
      </c>
      <c r="E45" s="343">
        <f t="shared" si="1"/>
        <v>0.010448964468281387</v>
      </c>
      <c r="F45" s="328">
        <f aca="true" t="shared" si="10" ref="F45:L45">F46</f>
        <v>354985</v>
      </c>
      <c r="G45" s="328">
        <f t="shared" si="10"/>
        <v>10000</v>
      </c>
      <c r="H45" s="328">
        <f t="shared" si="10"/>
        <v>0</v>
      </c>
      <c r="I45" s="328">
        <f t="shared" si="10"/>
        <v>0</v>
      </c>
      <c r="J45" s="328">
        <f t="shared" si="10"/>
        <v>0</v>
      </c>
      <c r="K45" s="328">
        <f t="shared" si="10"/>
        <v>0</v>
      </c>
      <c r="L45" s="329">
        <f t="shared" si="10"/>
        <v>0</v>
      </c>
    </row>
    <row r="46" spans="1:12" s="86" customFormat="1" ht="24" customHeight="1">
      <c r="A46" s="230" t="s">
        <v>132</v>
      </c>
      <c r="B46" s="223"/>
      <c r="C46" s="142" t="s">
        <v>133</v>
      </c>
      <c r="D46" s="322">
        <f>SUM(D47:D54)</f>
        <v>354985</v>
      </c>
      <c r="E46" s="344">
        <f t="shared" si="1"/>
        <v>0.010448964468281387</v>
      </c>
      <c r="F46" s="322">
        <f aca="true" t="shared" si="11" ref="F46:L46">SUM(F47:F54)</f>
        <v>354985</v>
      </c>
      <c r="G46" s="322">
        <f t="shared" si="11"/>
        <v>10000</v>
      </c>
      <c r="H46" s="322">
        <f t="shared" si="11"/>
        <v>0</v>
      </c>
      <c r="I46" s="322">
        <f t="shared" si="11"/>
        <v>0</v>
      </c>
      <c r="J46" s="322">
        <f t="shared" si="11"/>
        <v>0</v>
      </c>
      <c r="K46" s="322">
        <f t="shared" si="11"/>
        <v>0</v>
      </c>
      <c r="L46" s="323">
        <f t="shared" si="11"/>
        <v>0</v>
      </c>
    </row>
    <row r="47" spans="1:12" s="86" customFormat="1" ht="17.25" customHeight="1">
      <c r="A47" s="339"/>
      <c r="B47" s="227" t="s">
        <v>633</v>
      </c>
      <c r="C47" s="69" t="s">
        <v>634</v>
      </c>
      <c r="D47" s="340">
        <v>10000</v>
      </c>
      <c r="E47" s="346">
        <f t="shared" si="1"/>
        <v>0.0002943494645768522</v>
      </c>
      <c r="F47" s="340">
        <f aca="true" t="shared" si="12" ref="F47:F54">D47</f>
        <v>10000</v>
      </c>
      <c r="G47" s="340">
        <f>F47</f>
        <v>10000</v>
      </c>
      <c r="H47" s="337"/>
      <c r="I47" s="337"/>
      <c r="J47" s="176"/>
      <c r="K47" s="176"/>
      <c r="L47" s="272"/>
    </row>
    <row r="48" spans="1:12" s="86" customFormat="1" ht="17.25" customHeight="1">
      <c r="A48" s="339"/>
      <c r="B48" s="227" t="s">
        <v>97</v>
      </c>
      <c r="C48" s="69" t="s">
        <v>98</v>
      </c>
      <c r="D48" s="340">
        <v>3000</v>
      </c>
      <c r="E48" s="346">
        <f t="shared" si="1"/>
        <v>8.830483937305565E-05</v>
      </c>
      <c r="F48" s="340">
        <f t="shared" si="12"/>
        <v>3000</v>
      </c>
      <c r="G48" s="337"/>
      <c r="H48" s="337"/>
      <c r="I48" s="337"/>
      <c r="J48" s="176"/>
      <c r="K48" s="176"/>
      <c r="L48" s="272"/>
    </row>
    <row r="49" spans="1:12" s="86" customFormat="1" ht="16.5" customHeight="1">
      <c r="A49" s="225"/>
      <c r="B49" s="77" t="s">
        <v>99</v>
      </c>
      <c r="C49" s="69" t="s">
        <v>178</v>
      </c>
      <c r="D49" s="330">
        <v>3000</v>
      </c>
      <c r="E49" s="346">
        <f t="shared" si="1"/>
        <v>8.830483937305565E-05</v>
      </c>
      <c r="F49" s="330">
        <f t="shared" si="12"/>
        <v>3000</v>
      </c>
      <c r="G49" s="164"/>
      <c r="H49" s="164"/>
      <c r="I49" s="326">
        <v>0</v>
      </c>
      <c r="J49" s="324"/>
      <c r="K49" s="324"/>
      <c r="L49" s="327"/>
    </row>
    <row r="50" spans="1:12" s="86" customFormat="1" ht="17.25" customHeight="1">
      <c r="A50" s="224"/>
      <c r="B50" s="77" t="s">
        <v>103</v>
      </c>
      <c r="C50" s="69" t="s">
        <v>180</v>
      </c>
      <c r="D50" s="330">
        <v>158000</v>
      </c>
      <c r="E50" s="346">
        <f t="shared" si="1"/>
        <v>0.004650721540314265</v>
      </c>
      <c r="F50" s="330">
        <f t="shared" si="12"/>
        <v>158000</v>
      </c>
      <c r="G50" s="164"/>
      <c r="H50" s="164"/>
      <c r="I50" s="326">
        <v>0</v>
      </c>
      <c r="J50" s="324"/>
      <c r="K50" s="324"/>
      <c r="L50" s="327"/>
    </row>
    <row r="51" spans="1:12" s="86" customFormat="1" ht="17.25" customHeight="1">
      <c r="A51" s="224"/>
      <c r="B51" s="77" t="s">
        <v>107</v>
      </c>
      <c r="C51" s="69" t="s">
        <v>108</v>
      </c>
      <c r="D51" s="330">
        <v>72000</v>
      </c>
      <c r="E51" s="346">
        <f t="shared" si="1"/>
        <v>0.002119316144953336</v>
      </c>
      <c r="F51" s="330">
        <f t="shared" si="12"/>
        <v>72000</v>
      </c>
      <c r="G51" s="164"/>
      <c r="H51" s="164"/>
      <c r="I51" s="326">
        <v>0</v>
      </c>
      <c r="J51" s="324"/>
      <c r="K51" s="324"/>
      <c r="L51" s="327"/>
    </row>
    <row r="52" spans="1:12" s="86" customFormat="1" ht="17.25" customHeight="1">
      <c r="A52" s="224"/>
      <c r="B52" s="77" t="s">
        <v>125</v>
      </c>
      <c r="C52" s="69" t="s">
        <v>126</v>
      </c>
      <c r="D52" s="330">
        <v>18985</v>
      </c>
      <c r="E52" s="346">
        <f t="shared" si="1"/>
        <v>0.0005588224584991538</v>
      </c>
      <c r="F52" s="330">
        <f t="shared" si="12"/>
        <v>18985</v>
      </c>
      <c r="G52" s="164"/>
      <c r="H52" s="164"/>
      <c r="I52" s="326"/>
      <c r="J52" s="324"/>
      <c r="K52" s="324"/>
      <c r="L52" s="327"/>
    </row>
    <row r="53" spans="1:12" s="86" customFormat="1" ht="17.25" customHeight="1">
      <c r="A53" s="224"/>
      <c r="B53" s="77" t="s">
        <v>162</v>
      </c>
      <c r="C53" s="69" t="s">
        <v>167</v>
      </c>
      <c r="D53" s="330">
        <v>4000</v>
      </c>
      <c r="E53" s="346">
        <f t="shared" si="1"/>
        <v>0.00011773978583074087</v>
      </c>
      <c r="F53" s="330">
        <f t="shared" si="12"/>
        <v>4000</v>
      </c>
      <c r="G53" s="164"/>
      <c r="H53" s="164"/>
      <c r="I53" s="326">
        <v>0</v>
      </c>
      <c r="J53" s="324"/>
      <c r="K53" s="324"/>
      <c r="L53" s="327"/>
    </row>
    <row r="54" spans="1:12" s="86" customFormat="1" ht="17.25" customHeight="1">
      <c r="A54" s="224"/>
      <c r="B54" s="77" t="s">
        <v>183</v>
      </c>
      <c r="C54" s="69" t="s">
        <v>494</v>
      </c>
      <c r="D54" s="330">
        <v>86000</v>
      </c>
      <c r="E54" s="346">
        <f t="shared" si="1"/>
        <v>0.002531405395360929</v>
      </c>
      <c r="F54" s="330">
        <f t="shared" si="12"/>
        <v>86000</v>
      </c>
      <c r="G54" s="164"/>
      <c r="H54" s="164"/>
      <c r="I54" s="326">
        <v>0</v>
      </c>
      <c r="J54" s="324"/>
      <c r="K54" s="324"/>
      <c r="L54" s="327"/>
    </row>
    <row r="55" spans="1:12" s="86" customFormat="1" ht="19.5" customHeight="1">
      <c r="A55" s="220" t="s">
        <v>135</v>
      </c>
      <c r="B55" s="231"/>
      <c r="C55" s="102" t="s">
        <v>136</v>
      </c>
      <c r="D55" s="328">
        <f>D56+D59+D61</f>
        <v>287627</v>
      </c>
      <c r="E55" s="343">
        <f t="shared" si="1"/>
        <v>0.008466285344784627</v>
      </c>
      <c r="F55" s="328">
        <f aca="true" t="shared" si="13" ref="F55:L55">F56+F59+F61</f>
        <v>287627</v>
      </c>
      <c r="G55" s="328">
        <f t="shared" si="13"/>
        <v>183350</v>
      </c>
      <c r="H55" s="328">
        <f t="shared" si="13"/>
        <v>33564</v>
      </c>
      <c r="I55" s="328">
        <f t="shared" si="13"/>
        <v>0</v>
      </c>
      <c r="J55" s="328">
        <f t="shared" si="13"/>
        <v>0</v>
      </c>
      <c r="K55" s="328">
        <f t="shared" si="13"/>
        <v>0</v>
      </c>
      <c r="L55" s="329">
        <f t="shared" si="13"/>
        <v>0</v>
      </c>
    </row>
    <row r="56" spans="1:12" s="86" customFormat="1" ht="24.75" customHeight="1">
      <c r="A56" s="222" t="s">
        <v>137</v>
      </c>
      <c r="B56" s="218"/>
      <c r="C56" s="138" t="s">
        <v>138</v>
      </c>
      <c r="D56" s="322">
        <f>D57+D58</f>
        <v>30000</v>
      </c>
      <c r="E56" s="344">
        <f t="shared" si="1"/>
        <v>0.0008830483937305566</v>
      </c>
      <c r="F56" s="322">
        <f>F57+F58</f>
        <v>30000</v>
      </c>
      <c r="G56" s="322">
        <f aca="true" t="shared" si="14" ref="G56:L56">G57+G58</f>
        <v>0</v>
      </c>
      <c r="H56" s="322">
        <f t="shared" si="14"/>
        <v>0</v>
      </c>
      <c r="I56" s="322">
        <f t="shared" si="14"/>
        <v>0</v>
      </c>
      <c r="J56" s="322">
        <f t="shared" si="14"/>
        <v>0</v>
      </c>
      <c r="K56" s="322">
        <f t="shared" si="14"/>
        <v>0</v>
      </c>
      <c r="L56" s="323">
        <f t="shared" si="14"/>
        <v>0</v>
      </c>
    </row>
    <row r="57" spans="1:12" s="86" customFormat="1" ht="19.5" customHeight="1">
      <c r="A57" s="226"/>
      <c r="B57" s="345" t="s">
        <v>633</v>
      </c>
      <c r="C57" s="69" t="s">
        <v>634</v>
      </c>
      <c r="D57" s="340">
        <v>0</v>
      </c>
      <c r="E57" s="346">
        <f t="shared" si="1"/>
        <v>0</v>
      </c>
      <c r="F57" s="340">
        <f>D57</f>
        <v>0</v>
      </c>
      <c r="G57" s="340">
        <f>F57</f>
        <v>0</v>
      </c>
      <c r="H57" s="340"/>
      <c r="I57" s="340"/>
      <c r="J57" s="341"/>
      <c r="K57" s="341"/>
      <c r="L57" s="342"/>
    </row>
    <row r="58" spans="1:12" s="86" customFormat="1" ht="16.5" customHeight="1">
      <c r="A58" s="224"/>
      <c r="B58" s="77" t="s">
        <v>103</v>
      </c>
      <c r="C58" s="69" t="s">
        <v>180</v>
      </c>
      <c r="D58" s="330">
        <v>30000</v>
      </c>
      <c r="E58" s="346">
        <f t="shared" si="1"/>
        <v>0.0008830483937305566</v>
      </c>
      <c r="F58" s="340">
        <f>D58</f>
        <v>30000</v>
      </c>
      <c r="G58" s="164"/>
      <c r="H58" s="325">
        <v>0</v>
      </c>
      <c r="I58" s="325">
        <v>0</v>
      </c>
      <c r="J58" s="324"/>
      <c r="K58" s="324"/>
      <c r="L58" s="327"/>
    </row>
    <row r="59" spans="1:12" s="86" customFormat="1" ht="25.5" customHeight="1">
      <c r="A59" s="222" t="s">
        <v>139</v>
      </c>
      <c r="B59" s="218"/>
      <c r="C59" s="138" t="s">
        <v>730</v>
      </c>
      <c r="D59" s="322">
        <f>D60</f>
        <v>19000</v>
      </c>
      <c r="E59" s="344">
        <f t="shared" si="1"/>
        <v>0.0005592639826960191</v>
      </c>
      <c r="F59" s="322">
        <f aca="true" t="shared" si="15" ref="F59:L59">F60</f>
        <v>19000</v>
      </c>
      <c r="G59" s="322">
        <f t="shared" si="15"/>
        <v>0</v>
      </c>
      <c r="H59" s="322">
        <f t="shared" si="15"/>
        <v>0</v>
      </c>
      <c r="I59" s="322">
        <f t="shared" si="15"/>
        <v>0</v>
      </c>
      <c r="J59" s="322">
        <f t="shared" si="15"/>
        <v>0</v>
      </c>
      <c r="K59" s="322">
        <f t="shared" si="15"/>
        <v>0</v>
      </c>
      <c r="L59" s="323">
        <f t="shared" si="15"/>
        <v>0</v>
      </c>
    </row>
    <row r="60" spans="1:12" s="86" customFormat="1" ht="16.5" customHeight="1">
      <c r="A60" s="224"/>
      <c r="B60" s="77" t="s">
        <v>103</v>
      </c>
      <c r="C60" s="69" t="s">
        <v>180</v>
      </c>
      <c r="D60" s="330">
        <v>19000</v>
      </c>
      <c r="E60" s="346">
        <f t="shared" si="1"/>
        <v>0.0005592639826960191</v>
      </c>
      <c r="F60" s="330">
        <f>D60</f>
        <v>19000</v>
      </c>
      <c r="G60" s="164"/>
      <c r="H60" s="325">
        <v>0</v>
      </c>
      <c r="I60" s="326">
        <v>0</v>
      </c>
      <c r="J60" s="324"/>
      <c r="K60" s="324"/>
      <c r="L60" s="327"/>
    </row>
    <row r="61" spans="1:12" s="86" customFormat="1" ht="15.75" customHeight="1">
      <c r="A61" s="222" t="s">
        <v>141</v>
      </c>
      <c r="B61" s="218"/>
      <c r="C61" s="138" t="s">
        <v>142</v>
      </c>
      <c r="D61" s="322">
        <f>SUM(D62:D80)</f>
        <v>238627</v>
      </c>
      <c r="E61" s="344">
        <f t="shared" si="1"/>
        <v>0.007023972968358051</v>
      </c>
      <c r="F61" s="322">
        <f aca="true" t="shared" si="16" ref="F61:L61">SUM(F62:F80)</f>
        <v>238627</v>
      </c>
      <c r="G61" s="322">
        <f t="shared" si="16"/>
        <v>183350</v>
      </c>
      <c r="H61" s="322">
        <f t="shared" si="16"/>
        <v>33564</v>
      </c>
      <c r="I61" s="322">
        <f t="shared" si="16"/>
        <v>0</v>
      </c>
      <c r="J61" s="322">
        <f t="shared" si="16"/>
        <v>0</v>
      </c>
      <c r="K61" s="322">
        <f t="shared" si="16"/>
        <v>0</v>
      </c>
      <c r="L61" s="323">
        <f t="shared" si="16"/>
        <v>0</v>
      </c>
    </row>
    <row r="62" spans="1:12" s="86" customFormat="1" ht="12" customHeight="1">
      <c r="A62" s="224"/>
      <c r="B62" s="77" t="s">
        <v>89</v>
      </c>
      <c r="C62" s="69" t="s">
        <v>714</v>
      </c>
      <c r="D62" s="330">
        <v>63100</v>
      </c>
      <c r="E62" s="346">
        <f t="shared" si="1"/>
        <v>0.0018573451214799373</v>
      </c>
      <c r="F62" s="330">
        <f aca="true" t="shared" si="17" ref="F62:F80">D62</f>
        <v>63100</v>
      </c>
      <c r="G62" s="164">
        <f>F62</f>
        <v>63100</v>
      </c>
      <c r="H62" s="325">
        <v>0</v>
      </c>
      <c r="I62" s="326">
        <v>0</v>
      </c>
      <c r="J62" s="324"/>
      <c r="K62" s="324"/>
      <c r="L62" s="327"/>
    </row>
    <row r="63" spans="1:12" s="86" customFormat="1" ht="14.25" customHeight="1">
      <c r="A63" s="224"/>
      <c r="B63" s="77" t="s">
        <v>91</v>
      </c>
      <c r="C63" s="69" t="s">
        <v>715</v>
      </c>
      <c r="D63" s="330">
        <v>108870</v>
      </c>
      <c r="E63" s="346">
        <f t="shared" si="1"/>
        <v>0.00320458262084819</v>
      </c>
      <c r="F63" s="330">
        <f t="shared" si="17"/>
        <v>108870</v>
      </c>
      <c r="G63" s="164">
        <f>F63</f>
        <v>108870</v>
      </c>
      <c r="H63" s="325">
        <v>0</v>
      </c>
      <c r="I63" s="326">
        <v>0</v>
      </c>
      <c r="J63" s="324"/>
      <c r="K63" s="324"/>
      <c r="L63" s="327"/>
    </row>
    <row r="64" spans="1:12" s="86" customFormat="1" ht="14.25" customHeight="1">
      <c r="A64" s="224"/>
      <c r="B64" s="77" t="s">
        <v>93</v>
      </c>
      <c r="C64" s="69" t="s">
        <v>94</v>
      </c>
      <c r="D64" s="330">
        <v>11380</v>
      </c>
      <c r="E64" s="346">
        <f t="shared" si="1"/>
        <v>0.0003349696906884578</v>
      </c>
      <c r="F64" s="330">
        <f t="shared" si="17"/>
        <v>11380</v>
      </c>
      <c r="G64" s="164">
        <f>F64</f>
        <v>11380</v>
      </c>
      <c r="H64" s="325">
        <v>0</v>
      </c>
      <c r="I64" s="326">
        <v>0</v>
      </c>
      <c r="J64" s="324"/>
      <c r="K64" s="324"/>
      <c r="L64" s="327"/>
    </row>
    <row r="65" spans="1:12" s="86" customFormat="1" ht="15" customHeight="1">
      <c r="A65" s="224"/>
      <c r="B65" s="228" t="s">
        <v>143</v>
      </c>
      <c r="C65" s="69" t="s">
        <v>121</v>
      </c>
      <c r="D65" s="330">
        <v>29121</v>
      </c>
      <c r="E65" s="346">
        <f t="shared" si="1"/>
        <v>0.0008571750757942513</v>
      </c>
      <c r="F65" s="330">
        <f t="shared" si="17"/>
        <v>29121</v>
      </c>
      <c r="G65" s="164"/>
      <c r="H65" s="325">
        <f>F65</f>
        <v>29121</v>
      </c>
      <c r="I65" s="326">
        <v>0</v>
      </c>
      <c r="J65" s="324"/>
      <c r="K65" s="324"/>
      <c r="L65" s="327"/>
    </row>
    <row r="66" spans="1:12" s="86" customFormat="1" ht="14.25" customHeight="1">
      <c r="A66" s="224"/>
      <c r="B66" s="228" t="s">
        <v>95</v>
      </c>
      <c r="C66" s="69" t="s">
        <v>96</v>
      </c>
      <c r="D66" s="330">
        <v>4443</v>
      </c>
      <c r="E66" s="346">
        <f t="shared" si="1"/>
        <v>0.00013077946711149543</v>
      </c>
      <c r="F66" s="330">
        <f t="shared" si="17"/>
        <v>4443</v>
      </c>
      <c r="G66" s="164"/>
      <c r="H66" s="325">
        <f>F66</f>
        <v>4443</v>
      </c>
      <c r="I66" s="326">
        <v>0</v>
      </c>
      <c r="J66" s="324"/>
      <c r="K66" s="324"/>
      <c r="L66" s="327"/>
    </row>
    <row r="67" spans="1:12" s="86" customFormat="1" ht="13.5" customHeight="1">
      <c r="A67" s="224"/>
      <c r="B67" s="77" t="s">
        <v>97</v>
      </c>
      <c r="C67" s="69" t="s">
        <v>98</v>
      </c>
      <c r="D67" s="330">
        <v>3200</v>
      </c>
      <c r="E67" s="346">
        <f t="shared" si="1"/>
        <v>9.41918286645927E-05</v>
      </c>
      <c r="F67" s="330">
        <f t="shared" si="17"/>
        <v>3200</v>
      </c>
      <c r="G67" s="164"/>
      <c r="H67" s="325">
        <v>0</v>
      </c>
      <c r="I67" s="326">
        <v>0</v>
      </c>
      <c r="J67" s="324"/>
      <c r="K67" s="324"/>
      <c r="L67" s="327"/>
    </row>
    <row r="68" spans="1:12" s="86" customFormat="1" ht="13.5" customHeight="1">
      <c r="A68" s="224"/>
      <c r="B68" s="77" t="s">
        <v>99</v>
      </c>
      <c r="C68" s="69" t="s">
        <v>178</v>
      </c>
      <c r="D68" s="330">
        <v>2451</v>
      </c>
      <c r="E68" s="346">
        <f t="shared" si="1"/>
        <v>7.214505376778647E-05</v>
      </c>
      <c r="F68" s="330">
        <f t="shared" si="17"/>
        <v>2451</v>
      </c>
      <c r="G68" s="164"/>
      <c r="H68" s="325"/>
      <c r="I68" s="326"/>
      <c r="J68" s="324"/>
      <c r="K68" s="324"/>
      <c r="L68" s="327"/>
    </row>
    <row r="69" spans="1:12" s="86" customFormat="1" ht="13.5" customHeight="1">
      <c r="A69" s="224"/>
      <c r="B69" s="77" t="s">
        <v>163</v>
      </c>
      <c r="C69" s="69" t="s">
        <v>164</v>
      </c>
      <c r="D69" s="330">
        <v>150</v>
      </c>
      <c r="E69" s="346">
        <f t="shared" si="1"/>
        <v>4.415241968652783E-06</v>
      </c>
      <c r="F69" s="330">
        <f t="shared" si="17"/>
        <v>150</v>
      </c>
      <c r="G69" s="164"/>
      <c r="H69" s="325"/>
      <c r="I69" s="326"/>
      <c r="J69" s="324"/>
      <c r="K69" s="324"/>
      <c r="L69" s="327"/>
    </row>
    <row r="70" spans="1:12" s="86" customFormat="1" ht="12.75" customHeight="1">
      <c r="A70" s="224"/>
      <c r="B70" s="77" t="s">
        <v>103</v>
      </c>
      <c r="C70" s="69" t="s">
        <v>180</v>
      </c>
      <c r="D70" s="330">
        <v>3726</v>
      </c>
      <c r="E70" s="346">
        <f t="shared" si="1"/>
        <v>0.00010967461050133512</v>
      </c>
      <c r="F70" s="330">
        <f t="shared" si="17"/>
        <v>3726</v>
      </c>
      <c r="G70" s="164"/>
      <c r="H70" s="325">
        <v>0</v>
      </c>
      <c r="I70" s="326">
        <v>0</v>
      </c>
      <c r="J70" s="324"/>
      <c r="K70" s="324"/>
      <c r="L70" s="327"/>
    </row>
    <row r="71" spans="1:12" s="86" customFormat="1" ht="12.75" customHeight="1">
      <c r="A71" s="224"/>
      <c r="B71" s="77" t="s">
        <v>635</v>
      </c>
      <c r="C71" s="69" t="s">
        <v>636</v>
      </c>
      <c r="D71" s="330">
        <v>780</v>
      </c>
      <c r="E71" s="346">
        <f t="shared" si="1"/>
        <v>2.295925823699447E-05</v>
      </c>
      <c r="F71" s="330">
        <f t="shared" si="17"/>
        <v>780</v>
      </c>
      <c r="G71" s="164"/>
      <c r="H71" s="325"/>
      <c r="I71" s="326"/>
      <c r="J71" s="324"/>
      <c r="K71" s="324"/>
      <c r="L71" s="327"/>
    </row>
    <row r="72" spans="1:12" s="86" customFormat="1" ht="12.75" customHeight="1">
      <c r="A72" s="224"/>
      <c r="B72" s="77" t="s">
        <v>334</v>
      </c>
      <c r="C72" s="69" t="s">
        <v>336</v>
      </c>
      <c r="D72" s="330">
        <v>550</v>
      </c>
      <c r="E72" s="346">
        <f t="shared" si="1"/>
        <v>1.618922055172687E-05</v>
      </c>
      <c r="F72" s="330">
        <f t="shared" si="17"/>
        <v>550</v>
      </c>
      <c r="G72" s="164"/>
      <c r="H72" s="325"/>
      <c r="I72" s="326"/>
      <c r="J72" s="324"/>
      <c r="K72" s="324"/>
      <c r="L72" s="327"/>
    </row>
    <row r="73" spans="1:12" s="86" customFormat="1" ht="12.75" customHeight="1">
      <c r="A73" s="224"/>
      <c r="B73" s="77" t="s">
        <v>326</v>
      </c>
      <c r="C73" s="69" t="s">
        <v>330</v>
      </c>
      <c r="D73" s="330">
        <v>2000</v>
      </c>
      <c r="E73" s="346">
        <f aca="true" t="shared" si="18" ref="E73:E104">D73/$D$608</f>
        <v>5.8869892915370436E-05</v>
      </c>
      <c r="F73" s="330">
        <f t="shared" si="17"/>
        <v>2000</v>
      </c>
      <c r="G73" s="164"/>
      <c r="H73" s="325"/>
      <c r="I73" s="326"/>
      <c r="J73" s="324"/>
      <c r="K73" s="324"/>
      <c r="L73" s="327"/>
    </row>
    <row r="74" spans="1:12" s="86" customFormat="1" ht="12.75" customHeight="1">
      <c r="A74" s="224"/>
      <c r="B74" s="77" t="s">
        <v>340</v>
      </c>
      <c r="C74" s="69" t="s">
        <v>341</v>
      </c>
      <c r="D74" s="330">
        <v>2026</v>
      </c>
      <c r="E74" s="346">
        <f t="shared" si="18"/>
        <v>5.9635201523270254E-05</v>
      </c>
      <c r="F74" s="330">
        <f t="shared" si="17"/>
        <v>2026</v>
      </c>
      <c r="G74" s="164"/>
      <c r="H74" s="325"/>
      <c r="I74" s="326"/>
      <c r="J74" s="324"/>
      <c r="K74" s="324"/>
      <c r="L74" s="327"/>
    </row>
    <row r="75" spans="1:12" s="86" customFormat="1" ht="13.5" customHeight="1">
      <c r="A75" s="224"/>
      <c r="B75" s="77" t="s">
        <v>105</v>
      </c>
      <c r="C75" s="69" t="s">
        <v>106</v>
      </c>
      <c r="D75" s="330">
        <v>500</v>
      </c>
      <c r="E75" s="346">
        <f t="shared" si="18"/>
        <v>1.4717473228842609E-05</v>
      </c>
      <c r="F75" s="330">
        <f t="shared" si="17"/>
        <v>500</v>
      </c>
      <c r="G75" s="164"/>
      <c r="H75" s="325">
        <v>0</v>
      </c>
      <c r="I75" s="326">
        <v>0</v>
      </c>
      <c r="J75" s="324"/>
      <c r="K75" s="324"/>
      <c r="L75" s="327"/>
    </row>
    <row r="76" spans="1:12" s="86" customFormat="1" ht="13.5" customHeight="1">
      <c r="A76" s="224"/>
      <c r="B76" s="77" t="s">
        <v>107</v>
      </c>
      <c r="C76" s="69" t="s">
        <v>108</v>
      </c>
      <c r="D76" s="330">
        <v>1750</v>
      </c>
      <c r="E76" s="346">
        <f t="shared" si="18"/>
        <v>5.1511156300949134E-05</v>
      </c>
      <c r="F76" s="330">
        <f t="shared" si="17"/>
        <v>1750</v>
      </c>
      <c r="G76" s="164"/>
      <c r="H76" s="325">
        <v>0</v>
      </c>
      <c r="I76" s="326">
        <v>0</v>
      </c>
      <c r="J76" s="324"/>
      <c r="K76" s="324"/>
      <c r="L76" s="327"/>
    </row>
    <row r="77" spans="1:12" s="86" customFormat="1" ht="15" customHeight="1">
      <c r="A77" s="224"/>
      <c r="B77" s="77" t="s">
        <v>109</v>
      </c>
      <c r="C77" s="69" t="s">
        <v>110</v>
      </c>
      <c r="D77" s="330">
        <v>3380</v>
      </c>
      <c r="E77" s="346">
        <f t="shared" si="18"/>
        <v>9.949011902697604E-05</v>
      </c>
      <c r="F77" s="330">
        <f t="shared" si="17"/>
        <v>3380</v>
      </c>
      <c r="G77" s="164"/>
      <c r="H77" s="325">
        <v>0</v>
      </c>
      <c r="I77" s="326">
        <v>0</v>
      </c>
      <c r="J77" s="324"/>
      <c r="K77" s="324"/>
      <c r="L77" s="327"/>
    </row>
    <row r="78" spans="1:12" s="86" customFormat="1" ht="15" customHeight="1">
      <c r="A78" s="224"/>
      <c r="B78" s="77" t="s">
        <v>760</v>
      </c>
      <c r="C78" s="347" t="s">
        <v>759</v>
      </c>
      <c r="D78" s="330">
        <v>100</v>
      </c>
      <c r="E78" s="346">
        <f t="shared" si="18"/>
        <v>2.9434946457685217E-06</v>
      </c>
      <c r="F78" s="330">
        <f t="shared" si="17"/>
        <v>100</v>
      </c>
      <c r="G78" s="164"/>
      <c r="H78" s="325"/>
      <c r="I78" s="326"/>
      <c r="J78" s="324"/>
      <c r="K78" s="324"/>
      <c r="L78" s="327"/>
    </row>
    <row r="79" spans="1:12" s="86" customFormat="1" ht="15" customHeight="1">
      <c r="A79" s="224"/>
      <c r="B79" s="77" t="s">
        <v>328</v>
      </c>
      <c r="C79" s="69" t="s">
        <v>332</v>
      </c>
      <c r="D79" s="330">
        <v>500</v>
      </c>
      <c r="E79" s="346">
        <f t="shared" si="18"/>
        <v>1.4717473228842609E-05</v>
      </c>
      <c r="F79" s="330">
        <f t="shared" si="17"/>
        <v>500</v>
      </c>
      <c r="G79" s="164"/>
      <c r="H79" s="325"/>
      <c r="I79" s="326"/>
      <c r="J79" s="324"/>
      <c r="K79" s="324"/>
      <c r="L79" s="327"/>
    </row>
    <row r="80" spans="1:12" s="86" customFormat="1" ht="15" customHeight="1">
      <c r="A80" s="224"/>
      <c r="B80" s="77" t="s">
        <v>329</v>
      </c>
      <c r="C80" s="69" t="s">
        <v>333</v>
      </c>
      <c r="D80" s="330">
        <v>600</v>
      </c>
      <c r="E80" s="346">
        <f t="shared" si="18"/>
        <v>1.7660967874611133E-05</v>
      </c>
      <c r="F80" s="330">
        <f t="shared" si="17"/>
        <v>600</v>
      </c>
      <c r="G80" s="164"/>
      <c r="H80" s="325"/>
      <c r="I80" s="326"/>
      <c r="J80" s="324"/>
      <c r="K80" s="324"/>
      <c r="L80" s="327"/>
    </row>
    <row r="81" spans="1:12" s="86" customFormat="1" ht="14.25" customHeight="1">
      <c r="A81" s="220" t="s">
        <v>144</v>
      </c>
      <c r="B81" s="231"/>
      <c r="C81" s="102" t="s">
        <v>145</v>
      </c>
      <c r="D81" s="328">
        <f>D82+D93+D95+D106+D131+D140+D169</f>
        <v>3752525</v>
      </c>
      <c r="E81" s="343">
        <f t="shared" si="18"/>
        <v>0.11045537245612523</v>
      </c>
      <c r="F81" s="328">
        <f aca="true" t="shared" si="19" ref="F81:L81">F82+F93+F95+F106+F131+F140+F169</f>
        <v>3752525</v>
      </c>
      <c r="G81" s="328">
        <f t="shared" si="19"/>
        <v>2102678</v>
      </c>
      <c r="H81" s="328">
        <f t="shared" si="19"/>
        <v>343641</v>
      </c>
      <c r="I81" s="328">
        <f t="shared" si="19"/>
        <v>16000</v>
      </c>
      <c r="J81" s="328">
        <f t="shared" si="19"/>
        <v>0</v>
      </c>
      <c r="K81" s="328">
        <f t="shared" si="19"/>
        <v>0</v>
      </c>
      <c r="L81" s="329">
        <f t="shared" si="19"/>
        <v>0</v>
      </c>
    </row>
    <row r="82" spans="1:12" s="86" customFormat="1" ht="13.5" customHeight="1">
      <c r="A82" s="222" t="s">
        <v>146</v>
      </c>
      <c r="B82" s="218"/>
      <c r="C82" s="138" t="s">
        <v>147</v>
      </c>
      <c r="D82" s="322">
        <f>SUM(D83:D92)</f>
        <v>102935</v>
      </c>
      <c r="E82" s="344">
        <f t="shared" si="18"/>
        <v>0.003029886213621828</v>
      </c>
      <c r="F82" s="322">
        <f aca="true" t="shared" si="20" ref="F82:L82">SUM(F83:F92)</f>
        <v>102935</v>
      </c>
      <c r="G82" s="322">
        <f t="shared" si="20"/>
        <v>83032</v>
      </c>
      <c r="H82" s="322">
        <f t="shared" si="20"/>
        <v>13308</v>
      </c>
      <c r="I82" s="322">
        <f t="shared" si="20"/>
        <v>0</v>
      </c>
      <c r="J82" s="322">
        <f t="shared" si="20"/>
        <v>0</v>
      </c>
      <c r="K82" s="322">
        <f t="shared" si="20"/>
        <v>0</v>
      </c>
      <c r="L82" s="323">
        <f t="shared" si="20"/>
        <v>0</v>
      </c>
    </row>
    <row r="83" spans="1:12" s="86" customFormat="1" ht="14.25" customHeight="1">
      <c r="A83" s="224"/>
      <c r="B83" s="77" t="s">
        <v>89</v>
      </c>
      <c r="C83" s="69" t="s">
        <v>714</v>
      </c>
      <c r="D83" s="340">
        <v>71120</v>
      </c>
      <c r="E83" s="346">
        <f t="shared" si="18"/>
        <v>0.0020934133920705728</v>
      </c>
      <c r="F83" s="340">
        <f>D83</f>
        <v>71120</v>
      </c>
      <c r="G83" s="164">
        <f>D83</f>
        <v>71120</v>
      </c>
      <c r="H83" s="325"/>
      <c r="I83" s="326">
        <v>0</v>
      </c>
      <c r="J83" s="324"/>
      <c r="K83" s="324"/>
      <c r="L83" s="327"/>
    </row>
    <row r="84" spans="1:12" s="86" customFormat="1" ht="15.75" customHeight="1">
      <c r="A84" s="224"/>
      <c r="B84" s="77" t="s">
        <v>93</v>
      </c>
      <c r="C84" s="69" t="s">
        <v>94</v>
      </c>
      <c r="D84" s="340">
        <v>4712</v>
      </c>
      <c r="E84" s="346">
        <f t="shared" si="18"/>
        <v>0.00013869746770861274</v>
      </c>
      <c r="F84" s="340">
        <f aca="true" t="shared" si="21" ref="F84:F92">D84</f>
        <v>4712</v>
      </c>
      <c r="G84" s="164">
        <f>D84</f>
        <v>4712</v>
      </c>
      <c r="H84" s="325"/>
      <c r="I84" s="326">
        <v>0</v>
      </c>
      <c r="J84" s="324"/>
      <c r="K84" s="324"/>
      <c r="L84" s="327"/>
    </row>
    <row r="85" spans="1:12" s="86" customFormat="1" ht="16.5" customHeight="1">
      <c r="A85" s="224"/>
      <c r="B85" s="228" t="s">
        <v>143</v>
      </c>
      <c r="C85" s="69" t="s">
        <v>148</v>
      </c>
      <c r="D85" s="340">
        <v>11450</v>
      </c>
      <c r="E85" s="346">
        <f t="shared" si="18"/>
        <v>0.00033703013694049577</v>
      </c>
      <c r="F85" s="340">
        <f t="shared" si="21"/>
        <v>11450</v>
      </c>
      <c r="G85" s="164"/>
      <c r="H85" s="325">
        <f>F85</f>
        <v>11450</v>
      </c>
      <c r="I85" s="326"/>
      <c r="J85" s="324"/>
      <c r="K85" s="324"/>
      <c r="L85" s="327"/>
    </row>
    <row r="86" spans="1:12" s="86" customFormat="1" ht="15" customHeight="1">
      <c r="A86" s="224"/>
      <c r="B86" s="228" t="s">
        <v>95</v>
      </c>
      <c r="C86" s="69" t="s">
        <v>96</v>
      </c>
      <c r="D86" s="340">
        <v>1858</v>
      </c>
      <c r="E86" s="346">
        <f t="shared" si="18"/>
        <v>5.469013051837914E-05</v>
      </c>
      <c r="F86" s="340">
        <f t="shared" si="21"/>
        <v>1858</v>
      </c>
      <c r="G86" s="164"/>
      <c r="H86" s="325">
        <f>F86</f>
        <v>1858</v>
      </c>
      <c r="I86" s="326"/>
      <c r="J86" s="324"/>
      <c r="K86" s="324"/>
      <c r="L86" s="327"/>
    </row>
    <row r="87" spans="1:12" s="86" customFormat="1" ht="15" customHeight="1">
      <c r="A87" s="224"/>
      <c r="B87" s="77" t="s">
        <v>633</v>
      </c>
      <c r="C87" s="69" t="s">
        <v>634</v>
      </c>
      <c r="D87" s="340">
        <v>7200</v>
      </c>
      <c r="E87" s="346">
        <f t="shared" si="18"/>
        <v>0.00021193161449533358</v>
      </c>
      <c r="F87" s="340">
        <f t="shared" si="21"/>
        <v>7200</v>
      </c>
      <c r="G87" s="164">
        <f>F87</f>
        <v>7200</v>
      </c>
      <c r="H87" s="325"/>
      <c r="I87" s="326">
        <v>0</v>
      </c>
      <c r="J87" s="324"/>
      <c r="K87" s="324"/>
      <c r="L87" s="327"/>
    </row>
    <row r="88" spans="1:12" s="86" customFormat="1" ht="15" customHeight="1">
      <c r="A88" s="224"/>
      <c r="B88" s="77" t="s">
        <v>97</v>
      </c>
      <c r="C88" s="69" t="s">
        <v>98</v>
      </c>
      <c r="D88" s="340">
        <v>154</v>
      </c>
      <c r="E88" s="346">
        <f t="shared" si="18"/>
        <v>4.532981754483524E-06</v>
      </c>
      <c r="F88" s="340">
        <f t="shared" si="21"/>
        <v>154</v>
      </c>
      <c r="G88" s="164"/>
      <c r="H88" s="325">
        <v>0</v>
      </c>
      <c r="I88" s="326">
        <v>0</v>
      </c>
      <c r="J88" s="324"/>
      <c r="K88" s="324"/>
      <c r="L88" s="327"/>
    </row>
    <row r="89" spans="1:12" s="86" customFormat="1" ht="14.25" customHeight="1">
      <c r="A89" s="224"/>
      <c r="B89" s="77" t="s">
        <v>103</v>
      </c>
      <c r="C89" s="69" t="s">
        <v>180</v>
      </c>
      <c r="D89" s="340">
        <v>2488</v>
      </c>
      <c r="E89" s="346">
        <f t="shared" si="18"/>
        <v>7.323414678672082E-05</v>
      </c>
      <c r="F89" s="340">
        <f t="shared" si="21"/>
        <v>2488</v>
      </c>
      <c r="G89" s="164"/>
      <c r="H89" s="325">
        <v>0</v>
      </c>
      <c r="I89" s="326">
        <v>0</v>
      </c>
      <c r="J89" s="324"/>
      <c r="K89" s="324"/>
      <c r="L89" s="327"/>
    </row>
    <row r="90" spans="1:12" s="86" customFormat="1" ht="15" customHeight="1">
      <c r="A90" s="224"/>
      <c r="B90" s="77" t="s">
        <v>109</v>
      </c>
      <c r="C90" s="69" t="s">
        <v>110</v>
      </c>
      <c r="D90" s="340">
        <v>2644</v>
      </c>
      <c r="E90" s="346">
        <f t="shared" si="18"/>
        <v>7.782599843411972E-05</v>
      </c>
      <c r="F90" s="340">
        <f t="shared" si="21"/>
        <v>2644</v>
      </c>
      <c r="G90" s="164"/>
      <c r="H90" s="325">
        <v>0</v>
      </c>
      <c r="I90" s="326">
        <v>0</v>
      </c>
      <c r="J90" s="324"/>
      <c r="K90" s="324"/>
      <c r="L90" s="327"/>
    </row>
    <row r="91" spans="1:12" s="86" customFormat="1" ht="15" customHeight="1">
      <c r="A91" s="224"/>
      <c r="B91" s="77" t="s">
        <v>328</v>
      </c>
      <c r="C91" s="69" t="s">
        <v>332</v>
      </c>
      <c r="D91" s="340">
        <v>409</v>
      </c>
      <c r="E91" s="346">
        <f t="shared" si="18"/>
        <v>1.2038893101193254E-05</v>
      </c>
      <c r="F91" s="340">
        <f t="shared" si="21"/>
        <v>409</v>
      </c>
      <c r="G91" s="164"/>
      <c r="H91" s="325"/>
      <c r="I91" s="326"/>
      <c r="J91" s="324"/>
      <c r="K91" s="324"/>
      <c r="L91" s="327"/>
    </row>
    <row r="92" spans="1:12" s="86" customFormat="1" ht="15" customHeight="1">
      <c r="A92" s="224"/>
      <c r="B92" s="386" t="s">
        <v>329</v>
      </c>
      <c r="C92" s="391" t="s">
        <v>333</v>
      </c>
      <c r="D92" s="341">
        <v>900</v>
      </c>
      <c r="E92" s="346">
        <f t="shared" si="18"/>
        <v>2.6491451811916697E-05</v>
      </c>
      <c r="F92" s="340">
        <f t="shared" si="21"/>
        <v>900</v>
      </c>
      <c r="G92" s="164"/>
      <c r="H92" s="325">
        <v>0</v>
      </c>
      <c r="I92" s="326">
        <v>0</v>
      </c>
      <c r="J92" s="324"/>
      <c r="K92" s="324"/>
      <c r="L92" s="327"/>
    </row>
    <row r="93" spans="1:12" s="85" customFormat="1" ht="17.25" customHeight="1">
      <c r="A93" s="222" t="s">
        <v>495</v>
      </c>
      <c r="B93" s="218"/>
      <c r="C93" s="138" t="s">
        <v>711</v>
      </c>
      <c r="D93" s="322">
        <f>D94</f>
        <v>3000</v>
      </c>
      <c r="E93" s="683">
        <f t="shared" si="18"/>
        <v>8.830483937305565E-05</v>
      </c>
      <c r="F93" s="322">
        <f aca="true" t="shared" si="22" ref="F93:L93">F94</f>
        <v>3000</v>
      </c>
      <c r="G93" s="322">
        <f t="shared" si="22"/>
        <v>0</v>
      </c>
      <c r="H93" s="322">
        <f t="shared" si="22"/>
        <v>0</v>
      </c>
      <c r="I93" s="322">
        <f t="shared" si="22"/>
        <v>3000</v>
      </c>
      <c r="J93" s="322">
        <f t="shared" si="22"/>
        <v>0</v>
      </c>
      <c r="K93" s="322">
        <f t="shared" si="22"/>
        <v>0</v>
      </c>
      <c r="L93" s="323">
        <f t="shared" si="22"/>
        <v>0</v>
      </c>
    </row>
    <row r="94" spans="1:12" s="86" customFormat="1" ht="24" customHeight="1">
      <c r="A94" s="224"/>
      <c r="B94" s="77" t="s">
        <v>496</v>
      </c>
      <c r="C94" s="69" t="s">
        <v>497</v>
      </c>
      <c r="D94" s="330">
        <v>3000</v>
      </c>
      <c r="E94" s="681">
        <f t="shared" si="18"/>
        <v>8.830483937305565E-05</v>
      </c>
      <c r="F94" s="330">
        <f>D94</f>
        <v>3000</v>
      </c>
      <c r="G94" s="330">
        <v>0</v>
      </c>
      <c r="H94" s="325">
        <v>0</v>
      </c>
      <c r="I94" s="326">
        <f>F94</f>
        <v>3000</v>
      </c>
      <c r="J94" s="324"/>
      <c r="K94" s="324"/>
      <c r="L94" s="327"/>
    </row>
    <row r="95" spans="1:12" s="85" customFormat="1" ht="16.5" customHeight="1">
      <c r="A95" s="222" t="s">
        <v>150</v>
      </c>
      <c r="B95" s="218"/>
      <c r="C95" s="138" t="s">
        <v>151</v>
      </c>
      <c r="D95" s="322">
        <f aca="true" t="shared" si="23" ref="D95:L95">SUM(D96:D105)</f>
        <v>136530</v>
      </c>
      <c r="E95" s="683">
        <f t="shared" si="18"/>
        <v>0.004018753239867763</v>
      </c>
      <c r="F95" s="322">
        <f t="shared" si="23"/>
        <v>136530</v>
      </c>
      <c r="G95" s="322">
        <f t="shared" si="23"/>
        <v>0</v>
      </c>
      <c r="H95" s="322">
        <f t="shared" si="23"/>
        <v>0</v>
      </c>
      <c r="I95" s="322">
        <f t="shared" si="23"/>
        <v>0</v>
      </c>
      <c r="J95" s="322">
        <f t="shared" si="23"/>
        <v>0</v>
      </c>
      <c r="K95" s="322">
        <f t="shared" si="23"/>
        <v>0</v>
      </c>
      <c r="L95" s="323">
        <f t="shared" si="23"/>
        <v>0</v>
      </c>
    </row>
    <row r="96" spans="1:12" s="86" customFormat="1" ht="12.75" customHeight="1">
      <c r="A96" s="224"/>
      <c r="B96" s="77" t="s">
        <v>88</v>
      </c>
      <c r="C96" s="69" t="s">
        <v>152</v>
      </c>
      <c r="D96" s="164">
        <v>106720</v>
      </c>
      <c r="E96" s="346">
        <f t="shared" si="18"/>
        <v>0.0031412974859641664</v>
      </c>
      <c r="F96" s="164">
        <f>D96</f>
        <v>106720</v>
      </c>
      <c r="G96" s="164">
        <v>0</v>
      </c>
      <c r="H96" s="325"/>
      <c r="I96" s="326">
        <v>0</v>
      </c>
      <c r="J96" s="324"/>
      <c r="K96" s="324"/>
      <c r="L96" s="327"/>
    </row>
    <row r="97" spans="1:12" s="86" customFormat="1" ht="12.75" customHeight="1">
      <c r="A97" s="224"/>
      <c r="B97" s="77" t="s">
        <v>97</v>
      </c>
      <c r="C97" s="69" t="s">
        <v>98</v>
      </c>
      <c r="D97" s="164">
        <v>7300</v>
      </c>
      <c r="E97" s="346">
        <f t="shared" si="18"/>
        <v>0.00021487510914110209</v>
      </c>
      <c r="F97" s="164">
        <f aca="true" t="shared" si="24" ref="F97:F105">D97</f>
        <v>7300</v>
      </c>
      <c r="G97" s="164">
        <v>0</v>
      </c>
      <c r="H97" s="325"/>
      <c r="I97" s="326">
        <v>0</v>
      </c>
      <c r="J97" s="324"/>
      <c r="K97" s="324"/>
      <c r="L97" s="327"/>
    </row>
    <row r="98" spans="1:12" s="86" customFormat="1" ht="12.75" customHeight="1">
      <c r="A98" s="224"/>
      <c r="B98" s="77" t="s">
        <v>99</v>
      </c>
      <c r="C98" s="69" t="s">
        <v>178</v>
      </c>
      <c r="D98" s="164">
        <v>7100</v>
      </c>
      <c r="E98" s="346">
        <f t="shared" si="18"/>
        <v>0.00020898811984956504</v>
      </c>
      <c r="F98" s="164">
        <f t="shared" si="24"/>
        <v>7100</v>
      </c>
      <c r="G98" s="164">
        <v>0</v>
      </c>
      <c r="H98" s="325"/>
      <c r="I98" s="326">
        <v>0</v>
      </c>
      <c r="J98" s="324"/>
      <c r="K98" s="324"/>
      <c r="L98" s="327"/>
    </row>
    <row r="99" spans="1:12" s="86" customFormat="1" ht="12.75" customHeight="1">
      <c r="A99" s="224"/>
      <c r="B99" s="77" t="s">
        <v>103</v>
      </c>
      <c r="C99" s="69" t="s">
        <v>180</v>
      </c>
      <c r="D99" s="164">
        <v>7660</v>
      </c>
      <c r="E99" s="346">
        <f t="shared" si="18"/>
        <v>0.00022547168986586879</v>
      </c>
      <c r="F99" s="164">
        <f t="shared" si="24"/>
        <v>7660</v>
      </c>
      <c r="G99" s="164">
        <v>0</v>
      </c>
      <c r="H99" s="325"/>
      <c r="I99" s="326">
        <v>0</v>
      </c>
      <c r="J99" s="324"/>
      <c r="K99" s="324"/>
      <c r="L99" s="327"/>
    </row>
    <row r="100" spans="1:12" s="86" customFormat="1" ht="12.75" customHeight="1">
      <c r="A100" s="224"/>
      <c r="B100" s="77" t="s">
        <v>326</v>
      </c>
      <c r="C100" s="69" t="s">
        <v>330</v>
      </c>
      <c r="D100" s="164">
        <v>450</v>
      </c>
      <c r="E100" s="346">
        <f t="shared" si="18"/>
        <v>1.3245725905958349E-05</v>
      </c>
      <c r="F100" s="164">
        <f t="shared" si="24"/>
        <v>450</v>
      </c>
      <c r="G100" s="164"/>
      <c r="H100" s="325"/>
      <c r="I100" s="326"/>
      <c r="J100" s="324"/>
      <c r="K100" s="324"/>
      <c r="L100" s="327"/>
    </row>
    <row r="101" spans="1:12" s="86" customFormat="1" ht="12.75" customHeight="1">
      <c r="A101" s="224"/>
      <c r="B101" s="77" t="s">
        <v>105</v>
      </c>
      <c r="C101" s="69" t="s">
        <v>106</v>
      </c>
      <c r="D101" s="164">
        <v>200</v>
      </c>
      <c r="E101" s="346">
        <f t="shared" si="18"/>
        <v>5.886989291537043E-06</v>
      </c>
      <c r="F101" s="164">
        <f t="shared" si="24"/>
        <v>200</v>
      </c>
      <c r="G101" s="164"/>
      <c r="H101" s="325"/>
      <c r="I101" s="326"/>
      <c r="J101" s="324"/>
      <c r="K101" s="324"/>
      <c r="L101" s="327"/>
    </row>
    <row r="102" spans="1:12" s="86" customFormat="1" ht="12.75" customHeight="1">
      <c r="A102" s="224"/>
      <c r="B102" s="77" t="s">
        <v>727</v>
      </c>
      <c r="C102" s="69" t="s">
        <v>728</v>
      </c>
      <c r="D102" s="164">
        <v>100</v>
      </c>
      <c r="E102" s="346">
        <f t="shared" si="18"/>
        <v>2.9434946457685217E-06</v>
      </c>
      <c r="F102" s="164">
        <f t="shared" si="24"/>
        <v>100</v>
      </c>
      <c r="G102" s="164"/>
      <c r="H102" s="325"/>
      <c r="I102" s="326"/>
      <c r="J102" s="324"/>
      <c r="K102" s="324"/>
      <c r="L102" s="327"/>
    </row>
    <row r="103" spans="1:12" s="86" customFormat="1" ht="12.75" customHeight="1">
      <c r="A103" s="224"/>
      <c r="B103" s="77" t="s">
        <v>327</v>
      </c>
      <c r="C103" s="69" t="s">
        <v>331</v>
      </c>
      <c r="D103" s="164">
        <v>1000</v>
      </c>
      <c r="E103" s="346">
        <f t="shared" si="18"/>
        <v>2.9434946457685218E-05</v>
      </c>
      <c r="F103" s="164">
        <f t="shared" si="24"/>
        <v>1000</v>
      </c>
      <c r="G103" s="164"/>
      <c r="H103" s="325"/>
      <c r="I103" s="326"/>
      <c r="J103" s="324"/>
      <c r="K103" s="324"/>
      <c r="L103" s="327"/>
    </row>
    <row r="104" spans="1:12" s="86" customFormat="1" ht="12.75" customHeight="1">
      <c r="A104" s="224"/>
      <c r="B104" s="77" t="s">
        <v>328</v>
      </c>
      <c r="C104" s="69" t="s">
        <v>332</v>
      </c>
      <c r="D104" s="164">
        <v>1500</v>
      </c>
      <c r="E104" s="346">
        <f t="shared" si="18"/>
        <v>4.415241968652783E-05</v>
      </c>
      <c r="F104" s="164">
        <f t="shared" si="24"/>
        <v>1500</v>
      </c>
      <c r="G104" s="164"/>
      <c r="H104" s="325"/>
      <c r="I104" s="326"/>
      <c r="J104" s="324"/>
      <c r="K104" s="324"/>
      <c r="L104" s="327"/>
    </row>
    <row r="105" spans="1:12" s="86" customFormat="1" ht="12.75" customHeight="1">
      <c r="A105" s="224"/>
      <c r="B105" s="77" t="s">
        <v>329</v>
      </c>
      <c r="C105" s="69" t="s">
        <v>333</v>
      </c>
      <c r="D105" s="164">
        <v>4500</v>
      </c>
      <c r="E105" s="346">
        <f aca="true" t="shared" si="25" ref="E105:E135">D105/$D$608</f>
        <v>0.0001324572590595835</v>
      </c>
      <c r="F105" s="164">
        <f t="shared" si="24"/>
        <v>4500</v>
      </c>
      <c r="G105" s="164"/>
      <c r="H105" s="325"/>
      <c r="I105" s="326"/>
      <c r="J105" s="324"/>
      <c r="K105" s="324"/>
      <c r="L105" s="327"/>
    </row>
    <row r="106" spans="1:12" s="85" customFormat="1" ht="15.75" customHeight="1">
      <c r="A106" s="222" t="s">
        <v>153</v>
      </c>
      <c r="B106" s="218"/>
      <c r="C106" s="138" t="s">
        <v>154</v>
      </c>
      <c r="D106" s="322">
        <f>SUM(D107:D130)</f>
        <v>2896382</v>
      </c>
      <c r="E106" s="344">
        <f t="shared" si="25"/>
        <v>0.08525484909100323</v>
      </c>
      <c r="F106" s="322">
        <f aca="true" t="shared" si="26" ref="F106:L106">SUM(F107:F130)</f>
        <v>2896382</v>
      </c>
      <c r="G106" s="322">
        <f t="shared" si="26"/>
        <v>1913556</v>
      </c>
      <c r="H106" s="322">
        <f t="shared" si="26"/>
        <v>315565</v>
      </c>
      <c r="I106" s="322">
        <f t="shared" si="26"/>
        <v>10000</v>
      </c>
      <c r="J106" s="322">
        <f t="shared" si="26"/>
        <v>0</v>
      </c>
      <c r="K106" s="322">
        <f t="shared" si="26"/>
        <v>0</v>
      </c>
      <c r="L106" s="323">
        <f t="shared" si="26"/>
        <v>0</v>
      </c>
    </row>
    <row r="107" spans="1:12" s="85" customFormat="1" ht="15.75" customHeight="1">
      <c r="A107" s="226"/>
      <c r="B107" s="345" t="s">
        <v>149</v>
      </c>
      <c r="C107" s="69" t="s">
        <v>741</v>
      </c>
      <c r="D107" s="340">
        <v>10000</v>
      </c>
      <c r="E107" s="346">
        <f t="shared" si="25"/>
        <v>0.0002943494645768522</v>
      </c>
      <c r="F107" s="340">
        <f>D107</f>
        <v>10000</v>
      </c>
      <c r="G107" s="340"/>
      <c r="H107" s="340"/>
      <c r="I107" s="340">
        <f>F107</f>
        <v>10000</v>
      </c>
      <c r="J107" s="341"/>
      <c r="K107" s="341"/>
      <c r="L107" s="272"/>
    </row>
    <row r="108" spans="1:12" s="86" customFormat="1" ht="16.5" customHeight="1">
      <c r="A108" s="224"/>
      <c r="B108" s="77" t="s">
        <v>740</v>
      </c>
      <c r="C108" s="69" t="s">
        <v>691</v>
      </c>
      <c r="D108" s="164">
        <v>1000</v>
      </c>
      <c r="E108" s="346">
        <f t="shared" si="25"/>
        <v>2.9434946457685218E-05</v>
      </c>
      <c r="F108" s="164">
        <f>D108</f>
        <v>1000</v>
      </c>
      <c r="G108" s="164">
        <v>0</v>
      </c>
      <c r="H108" s="325"/>
      <c r="I108" s="326">
        <v>0</v>
      </c>
      <c r="J108" s="324"/>
      <c r="K108" s="324"/>
      <c r="L108" s="327"/>
    </row>
    <row r="109" spans="1:12" s="86" customFormat="1" ht="15.75" customHeight="1">
      <c r="A109" s="224"/>
      <c r="B109" s="77" t="s">
        <v>89</v>
      </c>
      <c r="C109" s="69" t="s">
        <v>714</v>
      </c>
      <c r="D109" s="164">
        <v>1759600</v>
      </c>
      <c r="E109" s="346">
        <f t="shared" si="25"/>
        <v>0.05179373178694291</v>
      </c>
      <c r="F109" s="164">
        <f aca="true" t="shared" si="27" ref="F109:F130">D109</f>
        <v>1759600</v>
      </c>
      <c r="G109" s="164">
        <f>F109</f>
        <v>1759600</v>
      </c>
      <c r="H109" s="325"/>
      <c r="I109" s="326">
        <v>0</v>
      </c>
      <c r="J109" s="324"/>
      <c r="K109" s="324"/>
      <c r="L109" s="327"/>
    </row>
    <row r="110" spans="1:12" s="86" customFormat="1" ht="16.5" customHeight="1">
      <c r="A110" s="224"/>
      <c r="B110" s="77" t="s">
        <v>93</v>
      </c>
      <c r="C110" s="69" t="s">
        <v>94</v>
      </c>
      <c r="D110" s="164">
        <v>123956</v>
      </c>
      <c r="E110" s="346">
        <f t="shared" si="25"/>
        <v>0.0036486382231088288</v>
      </c>
      <c r="F110" s="164">
        <f t="shared" si="27"/>
        <v>123956</v>
      </c>
      <c r="G110" s="164">
        <f>F110</f>
        <v>123956</v>
      </c>
      <c r="H110" s="325"/>
      <c r="I110" s="326">
        <v>0</v>
      </c>
      <c r="J110" s="324"/>
      <c r="K110" s="324"/>
      <c r="L110" s="327"/>
    </row>
    <row r="111" spans="1:12" s="86" customFormat="1" ht="15" customHeight="1">
      <c r="A111" s="224"/>
      <c r="B111" s="228" t="s">
        <v>143</v>
      </c>
      <c r="C111" s="69" t="s">
        <v>121</v>
      </c>
      <c r="D111" s="164">
        <v>269417</v>
      </c>
      <c r="E111" s="346">
        <f t="shared" si="25"/>
        <v>0.007930274969790178</v>
      </c>
      <c r="F111" s="164">
        <f t="shared" si="27"/>
        <v>269417</v>
      </c>
      <c r="G111" s="164">
        <v>0</v>
      </c>
      <c r="H111" s="325">
        <f>F111</f>
        <v>269417</v>
      </c>
      <c r="I111" s="326">
        <v>0</v>
      </c>
      <c r="J111" s="324"/>
      <c r="K111" s="324"/>
      <c r="L111" s="327"/>
    </row>
    <row r="112" spans="1:12" s="86" customFormat="1" ht="15" customHeight="1">
      <c r="A112" s="224"/>
      <c r="B112" s="228" t="s">
        <v>95</v>
      </c>
      <c r="C112" s="69" t="s">
        <v>96</v>
      </c>
      <c r="D112" s="164">
        <v>46148</v>
      </c>
      <c r="E112" s="346">
        <f t="shared" si="25"/>
        <v>0.0013583639091292576</v>
      </c>
      <c r="F112" s="164">
        <f t="shared" si="27"/>
        <v>46148</v>
      </c>
      <c r="G112" s="164"/>
      <c r="H112" s="325">
        <f>D112</f>
        <v>46148</v>
      </c>
      <c r="I112" s="326">
        <v>0</v>
      </c>
      <c r="J112" s="324"/>
      <c r="K112" s="324"/>
      <c r="L112" s="327"/>
    </row>
    <row r="113" spans="1:12" s="86" customFormat="1" ht="13.5" customHeight="1">
      <c r="A113" s="224"/>
      <c r="B113" s="228" t="s">
        <v>633</v>
      </c>
      <c r="C113" s="69" t="s">
        <v>634</v>
      </c>
      <c r="D113" s="164">
        <v>30000</v>
      </c>
      <c r="E113" s="346">
        <f t="shared" si="25"/>
        <v>0.0008830483937305566</v>
      </c>
      <c r="F113" s="164">
        <f t="shared" si="27"/>
        <v>30000</v>
      </c>
      <c r="G113" s="164">
        <f>F113</f>
        <v>30000</v>
      </c>
      <c r="H113" s="325"/>
      <c r="I113" s="326">
        <v>0</v>
      </c>
      <c r="J113" s="324"/>
      <c r="K113" s="324"/>
      <c r="L113" s="327"/>
    </row>
    <row r="114" spans="1:12" s="86" customFormat="1" ht="15.75" customHeight="1">
      <c r="A114" s="224"/>
      <c r="B114" s="77" t="s">
        <v>97</v>
      </c>
      <c r="C114" s="69" t="s">
        <v>98</v>
      </c>
      <c r="D114" s="164">
        <v>60000</v>
      </c>
      <c r="E114" s="346">
        <f t="shared" si="25"/>
        <v>0.0017660967874611132</v>
      </c>
      <c r="F114" s="164">
        <f t="shared" si="27"/>
        <v>60000</v>
      </c>
      <c r="G114" s="164">
        <v>0</v>
      </c>
      <c r="H114" s="325"/>
      <c r="I114" s="326">
        <v>0</v>
      </c>
      <c r="J114" s="324"/>
      <c r="K114" s="324"/>
      <c r="L114" s="327"/>
    </row>
    <row r="115" spans="1:12" s="86" customFormat="1" ht="15.75" customHeight="1">
      <c r="A115" s="224"/>
      <c r="B115" s="77" t="s">
        <v>99</v>
      </c>
      <c r="C115" s="69" t="s">
        <v>178</v>
      </c>
      <c r="D115" s="164">
        <v>49000</v>
      </c>
      <c r="E115" s="346">
        <f t="shared" si="25"/>
        <v>0.0014423123764265757</v>
      </c>
      <c r="F115" s="164">
        <f t="shared" si="27"/>
        <v>49000</v>
      </c>
      <c r="G115" s="164">
        <v>0</v>
      </c>
      <c r="H115" s="325"/>
      <c r="I115" s="326">
        <v>0</v>
      </c>
      <c r="J115" s="324"/>
      <c r="K115" s="324"/>
      <c r="L115" s="327"/>
    </row>
    <row r="116" spans="1:12" s="86" customFormat="1" ht="15.75" customHeight="1">
      <c r="A116" s="224"/>
      <c r="B116" s="77" t="s">
        <v>163</v>
      </c>
      <c r="C116" s="69" t="s">
        <v>164</v>
      </c>
      <c r="D116" s="164">
        <v>2000</v>
      </c>
      <c r="E116" s="346">
        <f t="shared" si="25"/>
        <v>5.8869892915370436E-05</v>
      </c>
      <c r="F116" s="164">
        <f t="shared" si="27"/>
        <v>2000</v>
      </c>
      <c r="G116" s="164">
        <v>0</v>
      </c>
      <c r="H116" s="325"/>
      <c r="I116" s="326">
        <v>0</v>
      </c>
      <c r="J116" s="324"/>
      <c r="K116" s="324"/>
      <c r="L116" s="327"/>
    </row>
    <row r="117" spans="1:12" s="86" customFormat="1" ht="13.5" customHeight="1">
      <c r="A117" s="224"/>
      <c r="B117" s="77" t="s">
        <v>103</v>
      </c>
      <c r="C117" s="69" t="s">
        <v>180</v>
      </c>
      <c r="D117" s="164">
        <v>430000</v>
      </c>
      <c r="E117" s="346">
        <f t="shared" si="25"/>
        <v>0.012657026976804644</v>
      </c>
      <c r="F117" s="164">
        <f t="shared" si="27"/>
        <v>430000</v>
      </c>
      <c r="G117" s="164">
        <v>0</v>
      </c>
      <c r="H117" s="325"/>
      <c r="I117" s="326">
        <v>0</v>
      </c>
      <c r="J117" s="324"/>
      <c r="K117" s="324"/>
      <c r="L117" s="327"/>
    </row>
    <row r="118" spans="1:12" s="86" customFormat="1" ht="13.5" customHeight="1">
      <c r="A118" s="224"/>
      <c r="B118" s="77" t="s">
        <v>635</v>
      </c>
      <c r="C118" s="69" t="s">
        <v>486</v>
      </c>
      <c r="D118" s="164">
        <v>2928</v>
      </c>
      <c r="E118" s="346">
        <f t="shared" si="25"/>
        <v>8.618552322810233E-05</v>
      </c>
      <c r="F118" s="164">
        <f t="shared" si="27"/>
        <v>2928</v>
      </c>
      <c r="G118" s="164">
        <v>0</v>
      </c>
      <c r="H118" s="325"/>
      <c r="I118" s="326">
        <v>0</v>
      </c>
      <c r="J118" s="324"/>
      <c r="K118" s="324"/>
      <c r="L118" s="327"/>
    </row>
    <row r="119" spans="1:12" s="86" customFormat="1" ht="13.5" customHeight="1">
      <c r="A119" s="224"/>
      <c r="B119" s="77" t="s">
        <v>334</v>
      </c>
      <c r="C119" s="69" t="s">
        <v>336</v>
      </c>
      <c r="D119" s="164">
        <v>10000</v>
      </c>
      <c r="E119" s="346">
        <f t="shared" si="25"/>
        <v>0.0002943494645768522</v>
      </c>
      <c r="F119" s="164">
        <f t="shared" si="27"/>
        <v>10000</v>
      </c>
      <c r="G119" s="164"/>
      <c r="H119" s="325"/>
      <c r="I119" s="326"/>
      <c r="J119" s="324"/>
      <c r="K119" s="324"/>
      <c r="L119" s="327"/>
    </row>
    <row r="120" spans="1:12" s="86" customFormat="1" ht="13.5" customHeight="1">
      <c r="A120" s="224"/>
      <c r="B120" s="77" t="s">
        <v>326</v>
      </c>
      <c r="C120" s="69" t="s">
        <v>330</v>
      </c>
      <c r="D120" s="164">
        <v>12870</v>
      </c>
      <c r="E120" s="346">
        <f t="shared" si="25"/>
        <v>0.0003788277609104088</v>
      </c>
      <c r="F120" s="164">
        <f t="shared" si="27"/>
        <v>12870</v>
      </c>
      <c r="G120" s="164"/>
      <c r="H120" s="325"/>
      <c r="I120" s="326"/>
      <c r="J120" s="324"/>
      <c r="K120" s="324"/>
      <c r="L120" s="327"/>
    </row>
    <row r="121" spans="1:12" s="86" customFormat="1" ht="13.5" customHeight="1">
      <c r="A121" s="224"/>
      <c r="B121" s="77" t="s">
        <v>335</v>
      </c>
      <c r="C121" s="69" t="s">
        <v>337</v>
      </c>
      <c r="D121" s="164">
        <v>1000</v>
      </c>
      <c r="E121" s="346">
        <f t="shared" si="25"/>
        <v>2.9434946457685218E-05</v>
      </c>
      <c r="F121" s="164">
        <f t="shared" si="27"/>
        <v>1000</v>
      </c>
      <c r="G121" s="164"/>
      <c r="H121" s="325"/>
      <c r="I121" s="326"/>
      <c r="J121" s="324"/>
      <c r="K121" s="324"/>
      <c r="L121" s="327"/>
    </row>
    <row r="122" spans="1:12" s="86" customFormat="1" ht="14.25" customHeight="1">
      <c r="A122" s="224"/>
      <c r="B122" s="77" t="s">
        <v>105</v>
      </c>
      <c r="C122" s="69" t="s">
        <v>106</v>
      </c>
      <c r="D122" s="164">
        <v>10500</v>
      </c>
      <c r="E122" s="346">
        <f t="shared" si="25"/>
        <v>0.0003090669378056948</v>
      </c>
      <c r="F122" s="164">
        <f t="shared" si="27"/>
        <v>10500</v>
      </c>
      <c r="G122" s="164">
        <v>0</v>
      </c>
      <c r="H122" s="325"/>
      <c r="I122" s="326">
        <v>0</v>
      </c>
      <c r="J122" s="324"/>
      <c r="K122" s="324"/>
      <c r="L122" s="327"/>
    </row>
    <row r="123" spans="1:12" s="86" customFormat="1" ht="14.25" customHeight="1">
      <c r="A123" s="224"/>
      <c r="B123" s="77" t="s">
        <v>727</v>
      </c>
      <c r="C123" s="69" t="s">
        <v>728</v>
      </c>
      <c r="D123" s="164">
        <v>500</v>
      </c>
      <c r="E123" s="346">
        <f t="shared" si="25"/>
        <v>1.4717473228842609E-05</v>
      </c>
      <c r="F123" s="164">
        <f t="shared" si="27"/>
        <v>500</v>
      </c>
      <c r="G123" s="164">
        <v>0</v>
      </c>
      <c r="H123" s="325"/>
      <c r="I123" s="326">
        <v>0</v>
      </c>
      <c r="J123" s="324"/>
      <c r="K123" s="324"/>
      <c r="L123" s="327"/>
    </row>
    <row r="124" spans="1:12" s="86" customFormat="1" ht="15" customHeight="1">
      <c r="A124" s="224"/>
      <c r="B124" s="77" t="s">
        <v>107</v>
      </c>
      <c r="C124" s="69" t="s">
        <v>108</v>
      </c>
      <c r="D124" s="164">
        <v>700</v>
      </c>
      <c r="E124" s="346">
        <f t="shared" si="25"/>
        <v>2.0604462520379653E-05</v>
      </c>
      <c r="F124" s="164">
        <f t="shared" si="27"/>
        <v>700</v>
      </c>
      <c r="G124" s="164">
        <v>0</v>
      </c>
      <c r="H124" s="325"/>
      <c r="I124" s="326">
        <v>0</v>
      </c>
      <c r="J124" s="324"/>
      <c r="K124" s="324"/>
      <c r="L124" s="327"/>
    </row>
    <row r="125" spans="1:12" s="86" customFormat="1" ht="15.75" customHeight="1">
      <c r="A125" s="224"/>
      <c r="B125" s="77" t="s">
        <v>109</v>
      </c>
      <c r="C125" s="69" t="s">
        <v>110</v>
      </c>
      <c r="D125" s="164">
        <v>37723</v>
      </c>
      <c r="E125" s="346">
        <f t="shared" si="25"/>
        <v>0.0011103744852232595</v>
      </c>
      <c r="F125" s="164">
        <f t="shared" si="27"/>
        <v>37723</v>
      </c>
      <c r="G125" s="164">
        <v>0</v>
      </c>
      <c r="H125" s="325"/>
      <c r="I125" s="326">
        <v>0</v>
      </c>
      <c r="J125" s="324"/>
      <c r="K125" s="324"/>
      <c r="L125" s="327"/>
    </row>
    <row r="126" spans="1:12" s="86" customFormat="1" ht="15.75" customHeight="1">
      <c r="A126" s="225"/>
      <c r="B126" s="228" t="s">
        <v>125</v>
      </c>
      <c r="C126" s="69" t="s">
        <v>126</v>
      </c>
      <c r="D126" s="164">
        <v>200</v>
      </c>
      <c r="E126" s="346">
        <f t="shared" si="25"/>
        <v>5.886989291537043E-06</v>
      </c>
      <c r="F126" s="164">
        <f t="shared" si="27"/>
        <v>200</v>
      </c>
      <c r="G126" s="164">
        <v>0</v>
      </c>
      <c r="H126" s="325"/>
      <c r="I126" s="326">
        <v>0</v>
      </c>
      <c r="J126" s="324"/>
      <c r="K126" s="324"/>
      <c r="L126" s="327"/>
    </row>
    <row r="127" spans="1:12" s="86" customFormat="1" ht="16.5" customHeight="1">
      <c r="A127" s="225"/>
      <c r="B127" s="228" t="s">
        <v>651</v>
      </c>
      <c r="C127" s="69" t="s">
        <v>499</v>
      </c>
      <c r="D127" s="164">
        <v>600</v>
      </c>
      <c r="E127" s="346">
        <f t="shared" si="25"/>
        <v>1.7660967874611133E-05</v>
      </c>
      <c r="F127" s="164">
        <f t="shared" si="27"/>
        <v>600</v>
      </c>
      <c r="G127" s="164">
        <v>0</v>
      </c>
      <c r="H127" s="325"/>
      <c r="I127" s="326">
        <v>0</v>
      </c>
      <c r="J127" s="324"/>
      <c r="K127" s="324"/>
      <c r="L127" s="327"/>
    </row>
    <row r="128" spans="1:12" s="86" customFormat="1" ht="21" customHeight="1">
      <c r="A128" s="225"/>
      <c r="B128" s="228" t="s">
        <v>327</v>
      </c>
      <c r="C128" s="69" t="s">
        <v>331</v>
      </c>
      <c r="D128" s="164">
        <v>11500</v>
      </c>
      <c r="E128" s="346">
        <f t="shared" si="25"/>
        <v>0.00033850188426338</v>
      </c>
      <c r="F128" s="164">
        <f t="shared" si="27"/>
        <v>11500</v>
      </c>
      <c r="G128" s="164"/>
      <c r="H128" s="325"/>
      <c r="I128" s="326"/>
      <c r="J128" s="324"/>
      <c r="K128" s="324"/>
      <c r="L128" s="327"/>
    </row>
    <row r="129" spans="1:12" s="86" customFormat="1" ht="13.5" customHeight="1">
      <c r="A129" s="225"/>
      <c r="B129" s="228" t="s">
        <v>328</v>
      </c>
      <c r="C129" s="69" t="s">
        <v>332</v>
      </c>
      <c r="D129" s="164">
        <v>4000</v>
      </c>
      <c r="E129" s="346">
        <f t="shared" si="25"/>
        <v>0.00011773978583074087</v>
      </c>
      <c r="F129" s="164">
        <f t="shared" si="27"/>
        <v>4000</v>
      </c>
      <c r="G129" s="164"/>
      <c r="H129" s="325"/>
      <c r="I129" s="326"/>
      <c r="J129" s="324"/>
      <c r="K129" s="324"/>
      <c r="L129" s="327"/>
    </row>
    <row r="130" spans="1:12" s="86" customFormat="1" ht="13.5" customHeight="1">
      <c r="A130" s="225"/>
      <c r="B130" s="228" t="s">
        <v>329</v>
      </c>
      <c r="C130" s="69" t="s">
        <v>333</v>
      </c>
      <c r="D130" s="164">
        <v>22740</v>
      </c>
      <c r="E130" s="346">
        <f t="shared" si="25"/>
        <v>0.0006693506824477619</v>
      </c>
      <c r="F130" s="164">
        <f t="shared" si="27"/>
        <v>22740</v>
      </c>
      <c r="G130" s="164"/>
      <c r="H130" s="325"/>
      <c r="I130" s="326"/>
      <c r="J130" s="324"/>
      <c r="K130" s="324"/>
      <c r="L130" s="327"/>
    </row>
    <row r="131" spans="1:12" s="86" customFormat="1" ht="15" customHeight="1">
      <c r="A131" s="222" t="s">
        <v>155</v>
      </c>
      <c r="B131" s="218"/>
      <c r="C131" s="138" t="s">
        <v>156</v>
      </c>
      <c r="D131" s="322">
        <f>SUM(D132:D139)</f>
        <v>14000</v>
      </c>
      <c r="E131" s="344">
        <f t="shared" si="25"/>
        <v>0.0004120892504075931</v>
      </c>
      <c r="F131" s="322">
        <f aca="true" t="shared" si="28" ref="F131:L131">SUM(F132:F139)</f>
        <v>14000</v>
      </c>
      <c r="G131" s="322">
        <f t="shared" si="28"/>
        <v>5800</v>
      </c>
      <c r="H131" s="322">
        <f t="shared" si="28"/>
        <v>958</v>
      </c>
      <c r="I131" s="322">
        <f t="shared" si="28"/>
        <v>0</v>
      </c>
      <c r="J131" s="322">
        <f t="shared" si="28"/>
        <v>0</v>
      </c>
      <c r="K131" s="322">
        <f t="shared" si="28"/>
        <v>0</v>
      </c>
      <c r="L131" s="323">
        <f t="shared" si="28"/>
        <v>0</v>
      </c>
    </row>
    <row r="132" spans="1:12" s="86" customFormat="1" ht="16.5" customHeight="1">
      <c r="A132" s="225"/>
      <c r="B132" s="77" t="s">
        <v>88</v>
      </c>
      <c r="C132" s="69" t="s">
        <v>152</v>
      </c>
      <c r="D132" s="164">
        <v>5330</v>
      </c>
      <c r="E132" s="346">
        <f t="shared" si="25"/>
        <v>0.0001568882646194622</v>
      </c>
      <c r="F132" s="164">
        <f>D132</f>
        <v>5330</v>
      </c>
      <c r="G132" s="164"/>
      <c r="H132" s="325">
        <v>0</v>
      </c>
      <c r="I132" s="326">
        <v>0</v>
      </c>
      <c r="J132" s="324"/>
      <c r="K132" s="324"/>
      <c r="L132" s="327"/>
    </row>
    <row r="133" spans="1:12" s="86" customFormat="1" ht="15.75" customHeight="1">
      <c r="A133" s="224"/>
      <c r="B133" s="77" t="s">
        <v>120</v>
      </c>
      <c r="C133" s="69" t="s">
        <v>157</v>
      </c>
      <c r="D133" s="164">
        <v>838</v>
      </c>
      <c r="E133" s="346">
        <f t="shared" si="25"/>
        <v>2.4666485131540213E-05</v>
      </c>
      <c r="F133" s="164">
        <f aca="true" t="shared" si="29" ref="F133:F139">D133</f>
        <v>838</v>
      </c>
      <c r="G133" s="164"/>
      <c r="H133" s="325">
        <f>F133</f>
        <v>838</v>
      </c>
      <c r="I133" s="326">
        <v>0</v>
      </c>
      <c r="J133" s="324"/>
      <c r="K133" s="324"/>
      <c r="L133" s="327"/>
    </row>
    <row r="134" spans="1:12" s="86" customFormat="1" ht="15.75" customHeight="1">
      <c r="A134" s="224"/>
      <c r="B134" s="77" t="s">
        <v>95</v>
      </c>
      <c r="C134" s="69" t="s">
        <v>96</v>
      </c>
      <c r="D134" s="164">
        <v>120</v>
      </c>
      <c r="E134" s="346">
        <f t="shared" si="25"/>
        <v>3.532193574922226E-06</v>
      </c>
      <c r="F134" s="164">
        <f t="shared" si="29"/>
        <v>120</v>
      </c>
      <c r="G134" s="164"/>
      <c r="H134" s="325">
        <f>F134</f>
        <v>120</v>
      </c>
      <c r="I134" s="326">
        <v>0</v>
      </c>
      <c r="J134" s="324"/>
      <c r="K134" s="324"/>
      <c r="L134" s="327"/>
    </row>
    <row r="135" spans="1:12" s="86" customFormat="1" ht="15.75" customHeight="1">
      <c r="A135" s="224"/>
      <c r="B135" s="77" t="s">
        <v>633</v>
      </c>
      <c r="C135" s="69" t="s">
        <v>634</v>
      </c>
      <c r="D135" s="164">
        <v>5800</v>
      </c>
      <c r="E135" s="346">
        <f t="shared" si="25"/>
        <v>0.00017072268945457427</v>
      </c>
      <c r="F135" s="164">
        <f t="shared" si="29"/>
        <v>5800</v>
      </c>
      <c r="G135" s="164">
        <f>F135</f>
        <v>5800</v>
      </c>
      <c r="H135" s="325">
        <v>0</v>
      </c>
      <c r="I135" s="326">
        <v>0</v>
      </c>
      <c r="J135" s="324"/>
      <c r="K135" s="324"/>
      <c r="L135" s="327"/>
    </row>
    <row r="136" spans="1:12" s="86" customFormat="1" ht="16.5" customHeight="1">
      <c r="A136" s="224"/>
      <c r="B136" s="77" t="s">
        <v>97</v>
      </c>
      <c r="C136" s="69" t="s">
        <v>98</v>
      </c>
      <c r="D136" s="164">
        <v>820</v>
      </c>
      <c r="E136" s="346">
        <f aca="true" t="shared" si="30" ref="E136:E167">D136/$D$608</f>
        <v>2.413665609530188E-05</v>
      </c>
      <c r="F136" s="164">
        <f t="shared" si="29"/>
        <v>820</v>
      </c>
      <c r="G136" s="164"/>
      <c r="H136" s="325">
        <v>0</v>
      </c>
      <c r="I136" s="326">
        <v>0</v>
      </c>
      <c r="J136" s="324"/>
      <c r="K136" s="324"/>
      <c r="L136" s="327"/>
    </row>
    <row r="137" spans="1:12" s="86" customFormat="1" ht="15.75" customHeight="1">
      <c r="A137" s="224"/>
      <c r="B137" s="77" t="s">
        <v>103</v>
      </c>
      <c r="C137" s="69" t="s">
        <v>180</v>
      </c>
      <c r="D137" s="164">
        <v>927</v>
      </c>
      <c r="E137" s="346">
        <f t="shared" si="30"/>
        <v>2.7286195366274197E-05</v>
      </c>
      <c r="F137" s="164">
        <f t="shared" si="29"/>
        <v>927</v>
      </c>
      <c r="G137" s="164"/>
      <c r="H137" s="325">
        <v>0</v>
      </c>
      <c r="I137" s="326">
        <v>0</v>
      </c>
      <c r="J137" s="324"/>
      <c r="K137" s="324"/>
      <c r="L137" s="327"/>
    </row>
    <row r="138" spans="1:12" s="86" customFormat="1" ht="15.75" customHeight="1">
      <c r="A138" s="224"/>
      <c r="B138" s="77" t="s">
        <v>326</v>
      </c>
      <c r="C138" s="69" t="s">
        <v>330</v>
      </c>
      <c r="D138" s="164">
        <v>100</v>
      </c>
      <c r="E138" s="346">
        <f t="shared" si="30"/>
        <v>2.9434946457685217E-06</v>
      </c>
      <c r="F138" s="164">
        <f t="shared" si="29"/>
        <v>100</v>
      </c>
      <c r="G138" s="164"/>
      <c r="H138" s="325"/>
      <c r="I138" s="326"/>
      <c r="J138" s="324"/>
      <c r="K138" s="324"/>
      <c r="L138" s="327"/>
    </row>
    <row r="139" spans="1:12" s="86" customFormat="1" ht="15.75" customHeight="1">
      <c r="A139" s="224"/>
      <c r="B139" s="77" t="s">
        <v>328</v>
      </c>
      <c r="C139" s="69" t="s">
        <v>332</v>
      </c>
      <c r="D139" s="164">
        <v>65</v>
      </c>
      <c r="E139" s="346">
        <f t="shared" si="30"/>
        <v>1.913271519749539E-06</v>
      </c>
      <c r="F139" s="164">
        <f t="shared" si="29"/>
        <v>65</v>
      </c>
      <c r="G139" s="164"/>
      <c r="H139" s="325"/>
      <c r="I139" s="326"/>
      <c r="J139" s="332"/>
      <c r="K139" s="324"/>
      <c r="L139" s="327"/>
    </row>
    <row r="140" spans="1:12" s="85" customFormat="1" ht="24.75" customHeight="1">
      <c r="A140" s="222" t="s">
        <v>375</v>
      </c>
      <c r="B140" s="218"/>
      <c r="C140" s="138" t="s">
        <v>376</v>
      </c>
      <c r="D140" s="322">
        <f aca="true" t="shared" si="31" ref="D140:L140">SUM(D141:D168)</f>
        <v>576810</v>
      </c>
      <c r="E140" s="344">
        <f t="shared" si="30"/>
        <v>0.01697837146625741</v>
      </c>
      <c r="F140" s="322">
        <f t="shared" si="31"/>
        <v>576810</v>
      </c>
      <c r="G140" s="322">
        <f t="shared" si="31"/>
        <v>100290</v>
      </c>
      <c r="H140" s="322">
        <f t="shared" si="31"/>
        <v>13810</v>
      </c>
      <c r="I140" s="322">
        <f t="shared" si="31"/>
        <v>3000</v>
      </c>
      <c r="J140" s="322">
        <f t="shared" si="31"/>
        <v>0</v>
      </c>
      <c r="K140" s="322">
        <f t="shared" si="31"/>
        <v>0</v>
      </c>
      <c r="L140" s="323">
        <f t="shared" si="31"/>
        <v>0</v>
      </c>
    </row>
    <row r="141" spans="1:12" s="85" customFormat="1" ht="15.75" customHeight="1">
      <c r="A141" s="226"/>
      <c r="B141" s="345" t="s">
        <v>787</v>
      </c>
      <c r="C141" s="69" t="s">
        <v>714</v>
      </c>
      <c r="D141" s="340">
        <v>66886</v>
      </c>
      <c r="E141" s="346">
        <f t="shared" si="30"/>
        <v>0.0019687858287687336</v>
      </c>
      <c r="F141" s="340">
        <f>D141</f>
        <v>66886</v>
      </c>
      <c r="G141" s="340">
        <f>F141</f>
        <v>66886</v>
      </c>
      <c r="H141" s="340"/>
      <c r="I141" s="340"/>
      <c r="J141" s="341"/>
      <c r="K141" s="341"/>
      <c r="L141" s="342"/>
    </row>
    <row r="142" spans="1:12" s="85" customFormat="1" ht="15.75" customHeight="1" thickBot="1">
      <c r="A142" s="226"/>
      <c r="B142" s="345" t="s">
        <v>788</v>
      </c>
      <c r="C142" s="69" t="s">
        <v>714</v>
      </c>
      <c r="D142" s="340">
        <v>11804</v>
      </c>
      <c r="E142" s="346">
        <f t="shared" si="30"/>
        <v>0.00034745010798651634</v>
      </c>
      <c r="F142" s="340">
        <f aca="true" t="shared" si="32" ref="F142:F163">D142</f>
        <v>11804</v>
      </c>
      <c r="G142" s="389">
        <f>F142</f>
        <v>11804</v>
      </c>
      <c r="H142" s="340"/>
      <c r="I142" s="340"/>
      <c r="J142" s="341"/>
      <c r="K142" s="341"/>
      <c r="L142" s="342"/>
    </row>
    <row r="143" spans="1:12" s="85" customFormat="1" ht="15.75" customHeight="1" thickBot="1">
      <c r="A143" s="226"/>
      <c r="B143" s="345" t="s">
        <v>789</v>
      </c>
      <c r="C143" s="69" t="s">
        <v>157</v>
      </c>
      <c r="D143" s="340">
        <v>10100</v>
      </c>
      <c r="E143" s="346">
        <f t="shared" si="30"/>
        <v>0.0002972929592226207</v>
      </c>
      <c r="F143" s="387">
        <f t="shared" si="32"/>
        <v>10100</v>
      </c>
      <c r="G143" s="390"/>
      <c r="H143" s="388">
        <f>F143</f>
        <v>10100</v>
      </c>
      <c r="I143" s="340"/>
      <c r="J143" s="341"/>
      <c r="K143" s="341"/>
      <c r="L143" s="342"/>
    </row>
    <row r="144" spans="1:12" s="85" customFormat="1" ht="15.75" customHeight="1">
      <c r="A144" s="226"/>
      <c r="B144" s="345" t="s">
        <v>790</v>
      </c>
      <c r="C144" s="69" t="s">
        <v>157</v>
      </c>
      <c r="D144" s="340">
        <v>1782</v>
      </c>
      <c r="E144" s="346">
        <f t="shared" si="30"/>
        <v>5.245307458759506E-05</v>
      </c>
      <c r="F144" s="340">
        <f t="shared" si="32"/>
        <v>1782</v>
      </c>
      <c r="G144" s="341"/>
      <c r="H144" s="340">
        <f>F144</f>
        <v>1782</v>
      </c>
      <c r="I144" s="340"/>
      <c r="J144" s="341"/>
      <c r="K144" s="341"/>
      <c r="L144" s="342"/>
    </row>
    <row r="145" spans="1:12" s="85" customFormat="1" ht="15.75" customHeight="1">
      <c r="A145" s="226"/>
      <c r="B145" s="345" t="s">
        <v>791</v>
      </c>
      <c r="C145" s="69" t="s">
        <v>96</v>
      </c>
      <c r="D145" s="340">
        <v>1639</v>
      </c>
      <c r="E145" s="346">
        <f t="shared" si="30"/>
        <v>4.824387724414607E-05</v>
      </c>
      <c r="F145" s="340">
        <f t="shared" si="32"/>
        <v>1639</v>
      </c>
      <c r="G145" s="340"/>
      <c r="H145" s="340">
        <f>F145</f>
        <v>1639</v>
      </c>
      <c r="I145" s="340"/>
      <c r="J145" s="341"/>
      <c r="K145" s="341"/>
      <c r="L145" s="342"/>
    </row>
    <row r="146" spans="1:12" s="85" customFormat="1" ht="16.5" customHeight="1">
      <c r="A146" s="226"/>
      <c r="B146" s="345" t="s">
        <v>792</v>
      </c>
      <c r="C146" s="69" t="s">
        <v>96</v>
      </c>
      <c r="D146" s="340">
        <v>289</v>
      </c>
      <c r="E146" s="346">
        <f t="shared" si="30"/>
        <v>8.506699526271028E-06</v>
      </c>
      <c r="F146" s="340">
        <f t="shared" si="32"/>
        <v>289</v>
      </c>
      <c r="G146" s="340"/>
      <c r="H146" s="340">
        <f>F146</f>
        <v>289</v>
      </c>
      <c r="I146" s="340"/>
      <c r="J146" s="341"/>
      <c r="K146" s="341"/>
      <c r="L146" s="342"/>
    </row>
    <row r="147" spans="1:12" s="86" customFormat="1" ht="15.75" customHeight="1">
      <c r="A147" s="224"/>
      <c r="B147" s="77" t="s">
        <v>633</v>
      </c>
      <c r="C147" s="69" t="s">
        <v>377</v>
      </c>
      <c r="D147" s="330">
        <v>3600</v>
      </c>
      <c r="E147" s="346">
        <f t="shared" si="30"/>
        <v>0.00010596580724766679</v>
      </c>
      <c r="F147" s="340">
        <f t="shared" si="32"/>
        <v>3600</v>
      </c>
      <c r="G147" s="164">
        <f>F147</f>
        <v>3600</v>
      </c>
      <c r="H147" s="325"/>
      <c r="I147" s="326"/>
      <c r="J147" s="324"/>
      <c r="K147" s="324"/>
      <c r="L147" s="327"/>
    </row>
    <row r="148" spans="1:12" s="86" customFormat="1" ht="15.75" customHeight="1">
      <c r="A148" s="224"/>
      <c r="B148" s="77" t="s">
        <v>793</v>
      </c>
      <c r="C148" s="69" t="s">
        <v>82</v>
      </c>
      <c r="D148" s="330">
        <v>15300</v>
      </c>
      <c r="E148" s="346">
        <f t="shared" si="30"/>
        <v>0.00045035468080258383</v>
      </c>
      <c r="F148" s="340">
        <f t="shared" si="32"/>
        <v>15300</v>
      </c>
      <c r="G148" s="164">
        <f>F148</f>
        <v>15300</v>
      </c>
      <c r="H148" s="325"/>
      <c r="I148" s="326"/>
      <c r="J148" s="324"/>
      <c r="K148" s="324"/>
      <c r="L148" s="327"/>
    </row>
    <row r="149" spans="1:12" s="86" customFormat="1" ht="15.75" customHeight="1">
      <c r="A149" s="224"/>
      <c r="B149" s="77" t="s">
        <v>794</v>
      </c>
      <c r="C149" s="69" t="s">
        <v>82</v>
      </c>
      <c r="D149" s="330">
        <v>2700</v>
      </c>
      <c r="E149" s="346">
        <f t="shared" si="30"/>
        <v>7.947435543575009E-05</v>
      </c>
      <c r="F149" s="340">
        <f t="shared" si="32"/>
        <v>2700</v>
      </c>
      <c r="G149" s="164">
        <f>F149</f>
        <v>2700</v>
      </c>
      <c r="H149" s="325"/>
      <c r="I149" s="326"/>
      <c r="J149" s="324"/>
      <c r="K149" s="324"/>
      <c r="L149" s="327"/>
    </row>
    <row r="150" spans="1:12" s="86" customFormat="1" ht="15.75" customHeight="1">
      <c r="A150" s="224"/>
      <c r="B150" s="77" t="s">
        <v>97</v>
      </c>
      <c r="C150" s="69" t="s">
        <v>98</v>
      </c>
      <c r="D150" s="330">
        <v>5450</v>
      </c>
      <c r="E150" s="346">
        <f t="shared" si="30"/>
        <v>0.00016042045819438444</v>
      </c>
      <c r="F150" s="340">
        <f t="shared" si="32"/>
        <v>5450</v>
      </c>
      <c r="G150" s="164"/>
      <c r="H150" s="325"/>
      <c r="I150" s="326"/>
      <c r="J150" s="324"/>
      <c r="K150" s="324"/>
      <c r="L150" s="327"/>
    </row>
    <row r="151" spans="1:12" s="86" customFormat="1" ht="15.75" customHeight="1">
      <c r="A151" s="232"/>
      <c r="B151" s="233" t="s">
        <v>795</v>
      </c>
      <c r="C151" s="69" t="s">
        <v>98</v>
      </c>
      <c r="D151" s="682">
        <v>25500</v>
      </c>
      <c r="E151" s="346">
        <f t="shared" si="30"/>
        <v>0.000750591134670973</v>
      </c>
      <c r="F151" s="340">
        <f t="shared" si="32"/>
        <v>25500</v>
      </c>
      <c r="G151" s="164"/>
      <c r="H151" s="325"/>
      <c r="I151" s="334"/>
      <c r="J151" s="324"/>
      <c r="K151" s="324"/>
      <c r="L151" s="327"/>
    </row>
    <row r="152" spans="1:12" s="86" customFormat="1" ht="15.75" customHeight="1">
      <c r="A152" s="232"/>
      <c r="B152" s="233" t="s">
        <v>796</v>
      </c>
      <c r="C152" s="69" t="s">
        <v>98</v>
      </c>
      <c r="D152" s="682">
        <v>4500</v>
      </c>
      <c r="E152" s="346">
        <f t="shared" si="30"/>
        <v>0.0001324572590595835</v>
      </c>
      <c r="F152" s="340">
        <f t="shared" si="32"/>
        <v>4500</v>
      </c>
      <c r="G152" s="164"/>
      <c r="H152" s="325"/>
      <c r="I152" s="334"/>
      <c r="J152" s="324"/>
      <c r="K152" s="324"/>
      <c r="L152" s="327"/>
    </row>
    <row r="153" spans="1:12" s="86" customFormat="1" ht="15.75" customHeight="1">
      <c r="A153" s="232"/>
      <c r="B153" s="233" t="s">
        <v>797</v>
      </c>
      <c r="C153" s="70" t="s">
        <v>308</v>
      </c>
      <c r="D153" s="682">
        <v>104503</v>
      </c>
      <c r="E153" s="346">
        <f t="shared" si="30"/>
        <v>0.0030760402096674786</v>
      </c>
      <c r="F153" s="340">
        <f t="shared" si="32"/>
        <v>104503</v>
      </c>
      <c r="G153" s="164"/>
      <c r="H153" s="325"/>
      <c r="I153" s="334"/>
      <c r="J153" s="324"/>
      <c r="K153" s="324"/>
      <c r="L153" s="327"/>
    </row>
    <row r="154" spans="1:12" s="86" customFormat="1" ht="15.75" customHeight="1">
      <c r="A154" s="232"/>
      <c r="B154" s="233" t="s">
        <v>798</v>
      </c>
      <c r="C154" s="70" t="s">
        <v>308</v>
      </c>
      <c r="D154" s="682">
        <v>18442</v>
      </c>
      <c r="E154" s="346">
        <f t="shared" si="30"/>
        <v>0.0005428392825726308</v>
      </c>
      <c r="F154" s="340">
        <f t="shared" si="32"/>
        <v>18442</v>
      </c>
      <c r="G154" s="164"/>
      <c r="H154" s="325"/>
      <c r="I154" s="334"/>
      <c r="J154" s="324"/>
      <c r="K154" s="324"/>
      <c r="L154" s="327"/>
    </row>
    <row r="155" spans="1:12" s="86" customFormat="1" ht="15.75" customHeight="1">
      <c r="A155" s="232"/>
      <c r="B155" s="233" t="s">
        <v>799</v>
      </c>
      <c r="C155" s="69" t="s">
        <v>325</v>
      </c>
      <c r="D155" s="682">
        <v>5950</v>
      </c>
      <c r="E155" s="346">
        <f t="shared" si="30"/>
        <v>0.00017513793142322705</v>
      </c>
      <c r="F155" s="340">
        <f t="shared" si="32"/>
        <v>5950</v>
      </c>
      <c r="G155" s="164"/>
      <c r="H155" s="325"/>
      <c r="I155" s="334"/>
      <c r="J155" s="324"/>
      <c r="K155" s="324"/>
      <c r="L155" s="327"/>
    </row>
    <row r="156" spans="1:12" s="86" customFormat="1" ht="15.75" customHeight="1">
      <c r="A156" s="232"/>
      <c r="B156" s="233" t="s">
        <v>800</v>
      </c>
      <c r="C156" s="69" t="s">
        <v>325</v>
      </c>
      <c r="D156" s="682">
        <v>1050</v>
      </c>
      <c r="E156" s="346">
        <f t="shared" si="30"/>
        <v>3.090669378056948E-05</v>
      </c>
      <c r="F156" s="340">
        <f t="shared" si="32"/>
        <v>1050</v>
      </c>
      <c r="G156" s="164"/>
      <c r="H156" s="325"/>
      <c r="I156" s="334"/>
      <c r="J156" s="324"/>
      <c r="K156" s="324"/>
      <c r="L156" s="327"/>
    </row>
    <row r="157" spans="1:12" s="95" customFormat="1" ht="15.75" customHeight="1">
      <c r="A157" s="232"/>
      <c r="B157" s="233" t="s">
        <v>103</v>
      </c>
      <c r="C157" s="71" t="s">
        <v>180</v>
      </c>
      <c r="D157" s="682">
        <v>4000</v>
      </c>
      <c r="E157" s="346">
        <f t="shared" si="30"/>
        <v>0.00011773978583074087</v>
      </c>
      <c r="F157" s="340">
        <f t="shared" si="32"/>
        <v>4000</v>
      </c>
      <c r="G157" s="164"/>
      <c r="H157" s="325"/>
      <c r="I157" s="334"/>
      <c r="J157" s="324"/>
      <c r="K157" s="324"/>
      <c r="L157" s="327"/>
    </row>
    <row r="158" spans="1:12" s="95" customFormat="1" ht="15.75" customHeight="1">
      <c r="A158" s="232"/>
      <c r="B158" s="233" t="s">
        <v>801</v>
      </c>
      <c r="C158" s="71" t="s">
        <v>180</v>
      </c>
      <c r="D158" s="682">
        <v>212020</v>
      </c>
      <c r="E158" s="346">
        <f t="shared" si="30"/>
        <v>0.00624079734795842</v>
      </c>
      <c r="F158" s="340">
        <f t="shared" si="32"/>
        <v>212020</v>
      </c>
      <c r="G158" s="164"/>
      <c r="H158" s="325"/>
      <c r="I158" s="334"/>
      <c r="J158" s="324"/>
      <c r="K158" s="324"/>
      <c r="L158" s="327"/>
    </row>
    <row r="159" spans="1:12" s="95" customFormat="1" ht="15.75" customHeight="1">
      <c r="A159" s="232"/>
      <c r="B159" s="233" t="s">
        <v>802</v>
      </c>
      <c r="C159" s="71" t="s">
        <v>180</v>
      </c>
      <c r="D159" s="682">
        <v>37415</v>
      </c>
      <c r="E159" s="346">
        <f t="shared" si="30"/>
        <v>0.0011013085217142925</v>
      </c>
      <c r="F159" s="340">
        <f t="shared" si="32"/>
        <v>37415</v>
      </c>
      <c r="G159" s="164"/>
      <c r="H159" s="325"/>
      <c r="I159" s="334"/>
      <c r="J159" s="324"/>
      <c r="K159" s="324"/>
      <c r="L159" s="327"/>
    </row>
    <row r="160" spans="1:12" s="95" customFormat="1" ht="15.75" customHeight="1">
      <c r="A160" s="232"/>
      <c r="B160" s="233" t="s">
        <v>803</v>
      </c>
      <c r="C160" s="69" t="s">
        <v>728</v>
      </c>
      <c r="D160" s="682">
        <v>2805</v>
      </c>
      <c r="E160" s="346">
        <f t="shared" si="30"/>
        <v>8.256502481380704E-05</v>
      </c>
      <c r="F160" s="340">
        <f t="shared" si="32"/>
        <v>2805</v>
      </c>
      <c r="G160" s="164"/>
      <c r="H160" s="325"/>
      <c r="I160" s="334"/>
      <c r="J160" s="324"/>
      <c r="K160" s="324"/>
      <c r="L160" s="327"/>
    </row>
    <row r="161" spans="1:12" s="95" customFormat="1" ht="15.75" customHeight="1">
      <c r="A161" s="232"/>
      <c r="B161" s="233" t="s">
        <v>804</v>
      </c>
      <c r="C161" s="69" t="s">
        <v>728</v>
      </c>
      <c r="D161" s="682">
        <v>495</v>
      </c>
      <c r="E161" s="346">
        <f t="shared" si="30"/>
        <v>1.4570298496554183E-05</v>
      </c>
      <c r="F161" s="340">
        <f t="shared" si="32"/>
        <v>495</v>
      </c>
      <c r="G161" s="164"/>
      <c r="H161" s="325"/>
      <c r="I161" s="334"/>
      <c r="J161" s="324"/>
      <c r="K161" s="324"/>
      <c r="L161" s="327"/>
    </row>
    <row r="162" spans="1:12" s="95" customFormat="1" ht="15.75" customHeight="1">
      <c r="A162" s="232"/>
      <c r="B162" s="233" t="s">
        <v>805</v>
      </c>
      <c r="C162" s="69" t="s">
        <v>81</v>
      </c>
      <c r="D162" s="682">
        <v>3213</v>
      </c>
      <c r="E162" s="346">
        <f t="shared" si="30"/>
        <v>9.45744829685426E-05</v>
      </c>
      <c r="F162" s="340">
        <f t="shared" si="32"/>
        <v>3213</v>
      </c>
      <c r="G162" s="164"/>
      <c r="H162" s="325"/>
      <c r="I162" s="334"/>
      <c r="J162" s="324"/>
      <c r="K162" s="324"/>
      <c r="L162" s="327"/>
    </row>
    <row r="163" spans="1:12" s="95" customFormat="1" ht="15.75" customHeight="1">
      <c r="A163" s="224"/>
      <c r="B163" s="77" t="s">
        <v>806</v>
      </c>
      <c r="C163" s="69" t="s">
        <v>81</v>
      </c>
      <c r="D163" s="330">
        <v>567</v>
      </c>
      <c r="E163" s="346">
        <f t="shared" si="30"/>
        <v>1.668961464150752E-05</v>
      </c>
      <c r="F163" s="340">
        <f t="shared" si="32"/>
        <v>567</v>
      </c>
      <c r="G163" s="164"/>
      <c r="H163" s="325"/>
      <c r="I163" s="326"/>
      <c r="J163" s="330"/>
      <c r="K163" s="330"/>
      <c r="L163" s="565"/>
    </row>
    <row r="164" spans="1:12" s="95" customFormat="1" ht="15.75" customHeight="1">
      <c r="A164" s="232"/>
      <c r="B164" s="233" t="s">
        <v>335</v>
      </c>
      <c r="C164" s="69" t="s">
        <v>337</v>
      </c>
      <c r="D164" s="682">
        <v>2000</v>
      </c>
      <c r="E164" s="346">
        <f t="shared" si="30"/>
        <v>5.8869892915370436E-05</v>
      </c>
      <c r="F164" s="330">
        <f>D164</f>
        <v>2000</v>
      </c>
      <c r="G164" s="164"/>
      <c r="H164" s="325"/>
      <c r="I164" s="334"/>
      <c r="J164" s="324"/>
      <c r="K164" s="324"/>
      <c r="L164" s="327"/>
    </row>
    <row r="165" spans="1:12" s="95" customFormat="1" ht="15.75" customHeight="1">
      <c r="A165" s="232"/>
      <c r="B165" s="233" t="s">
        <v>329</v>
      </c>
      <c r="C165" s="69" t="s">
        <v>333</v>
      </c>
      <c r="D165" s="682">
        <v>1200</v>
      </c>
      <c r="E165" s="346">
        <f t="shared" si="30"/>
        <v>3.5321935749222265E-05</v>
      </c>
      <c r="F165" s="330">
        <f>D165</f>
        <v>1200</v>
      </c>
      <c r="G165" s="164"/>
      <c r="H165" s="325"/>
      <c r="I165" s="334"/>
      <c r="J165" s="324"/>
      <c r="K165" s="324"/>
      <c r="L165" s="327"/>
    </row>
    <row r="166" spans="1:12" s="95" customFormat="1" ht="15.75" customHeight="1">
      <c r="A166" s="232"/>
      <c r="B166" s="233" t="s">
        <v>807</v>
      </c>
      <c r="C166" s="69" t="s">
        <v>333</v>
      </c>
      <c r="D166" s="682">
        <v>26010</v>
      </c>
      <c r="E166" s="346">
        <f t="shared" si="30"/>
        <v>0.0007656029573643925</v>
      </c>
      <c r="F166" s="330">
        <f>D166</f>
        <v>26010</v>
      </c>
      <c r="G166" s="164"/>
      <c r="H166" s="325"/>
      <c r="I166" s="334"/>
      <c r="J166" s="324"/>
      <c r="K166" s="324"/>
      <c r="L166" s="327"/>
    </row>
    <row r="167" spans="1:12" s="95" customFormat="1" ht="15.75" customHeight="1">
      <c r="A167" s="232"/>
      <c r="B167" s="233" t="s">
        <v>808</v>
      </c>
      <c r="C167" s="69" t="s">
        <v>333</v>
      </c>
      <c r="D167" s="682">
        <v>4590</v>
      </c>
      <c r="E167" s="346">
        <f t="shared" si="30"/>
        <v>0.00013510640424077515</v>
      </c>
      <c r="F167" s="330">
        <f>D167</f>
        <v>4590</v>
      </c>
      <c r="G167" s="164"/>
      <c r="H167" s="325"/>
      <c r="I167" s="334"/>
      <c r="J167" s="324"/>
      <c r="K167" s="324"/>
      <c r="L167" s="327"/>
    </row>
    <row r="168" spans="1:12" s="95" customFormat="1" ht="32.25" customHeight="1">
      <c r="A168" s="232"/>
      <c r="B168" s="233" t="s">
        <v>346</v>
      </c>
      <c r="C168" s="69" t="s">
        <v>786</v>
      </c>
      <c r="D168" s="682">
        <v>3000</v>
      </c>
      <c r="E168" s="346">
        <f aca="true" t="shared" si="33" ref="E168:E197">D168/$D$608</f>
        <v>8.830483937305565E-05</v>
      </c>
      <c r="F168" s="330">
        <f>D168</f>
        <v>3000</v>
      </c>
      <c r="G168" s="164"/>
      <c r="H168" s="325"/>
      <c r="I168" s="334">
        <f>F168</f>
        <v>3000</v>
      </c>
      <c r="J168" s="324"/>
      <c r="K168" s="324"/>
      <c r="L168" s="327"/>
    </row>
    <row r="169" spans="1:12" s="95" customFormat="1" ht="15.75" customHeight="1">
      <c r="A169" s="222" t="s">
        <v>158</v>
      </c>
      <c r="B169" s="218"/>
      <c r="C169" s="138" t="s">
        <v>159</v>
      </c>
      <c r="D169" s="322">
        <f>SUM(D170:D172)</f>
        <v>22868</v>
      </c>
      <c r="E169" s="344">
        <f t="shared" si="33"/>
        <v>0.0006731183555943455</v>
      </c>
      <c r="F169" s="322">
        <f aca="true" t="shared" si="34" ref="F169:L169">SUM(F170:F172)</f>
        <v>22868</v>
      </c>
      <c r="G169" s="322">
        <f t="shared" si="34"/>
        <v>0</v>
      </c>
      <c r="H169" s="322">
        <f t="shared" si="34"/>
        <v>0</v>
      </c>
      <c r="I169" s="322">
        <f t="shared" si="34"/>
        <v>0</v>
      </c>
      <c r="J169" s="322">
        <f t="shared" si="34"/>
        <v>0</v>
      </c>
      <c r="K169" s="322">
        <f t="shared" si="34"/>
        <v>0</v>
      </c>
      <c r="L169" s="323">
        <f t="shared" si="34"/>
        <v>0</v>
      </c>
    </row>
    <row r="170" spans="1:12" s="86" customFormat="1" ht="15.75" customHeight="1">
      <c r="A170" s="224"/>
      <c r="B170" s="77" t="s">
        <v>97</v>
      </c>
      <c r="C170" s="69" t="s">
        <v>98</v>
      </c>
      <c r="D170" s="164">
        <v>350</v>
      </c>
      <c r="E170" s="346">
        <f t="shared" si="33"/>
        <v>1.0302231260189827E-05</v>
      </c>
      <c r="F170" s="164">
        <f>D170</f>
        <v>350</v>
      </c>
      <c r="G170" s="164">
        <v>0</v>
      </c>
      <c r="H170" s="325"/>
      <c r="I170" s="326">
        <v>0</v>
      </c>
      <c r="J170" s="324"/>
      <c r="K170" s="324"/>
      <c r="L170" s="327"/>
    </row>
    <row r="171" spans="1:12" s="86" customFormat="1" ht="15.75" customHeight="1">
      <c r="A171" s="224"/>
      <c r="B171" s="77" t="s">
        <v>103</v>
      </c>
      <c r="C171" s="69" t="s">
        <v>180</v>
      </c>
      <c r="D171" s="164">
        <v>1060</v>
      </c>
      <c r="E171" s="346">
        <f t="shared" si="33"/>
        <v>3.120104324514633E-05</v>
      </c>
      <c r="F171" s="164">
        <f>D171</f>
        <v>1060</v>
      </c>
      <c r="G171" s="164">
        <v>0</v>
      </c>
      <c r="H171" s="325"/>
      <c r="I171" s="326">
        <v>0</v>
      </c>
      <c r="J171" s="324"/>
      <c r="K171" s="324"/>
      <c r="L171" s="327"/>
    </row>
    <row r="172" spans="1:12" s="86" customFormat="1" ht="20.25" customHeight="1">
      <c r="A172" s="224"/>
      <c r="B172" s="77" t="s">
        <v>107</v>
      </c>
      <c r="C172" s="69" t="s">
        <v>108</v>
      </c>
      <c r="D172" s="164">
        <v>21458</v>
      </c>
      <c r="E172" s="346">
        <f t="shared" si="33"/>
        <v>0.0006316150810890094</v>
      </c>
      <c r="F172" s="164">
        <f>D172</f>
        <v>21458</v>
      </c>
      <c r="G172" s="164">
        <v>0</v>
      </c>
      <c r="H172" s="325"/>
      <c r="I172" s="326">
        <v>0</v>
      </c>
      <c r="J172" s="324"/>
      <c r="K172" s="324"/>
      <c r="L172" s="327"/>
    </row>
    <row r="173" spans="1:12" s="86" customFormat="1" ht="39" customHeight="1">
      <c r="A173" s="220" t="s">
        <v>160</v>
      </c>
      <c r="B173" s="231"/>
      <c r="C173" s="102" t="s">
        <v>161</v>
      </c>
      <c r="D173" s="328">
        <f>D174+D176+D204</f>
        <v>2740058</v>
      </c>
      <c r="E173" s="343">
        <f t="shared" si="33"/>
        <v>0.08065346052095204</v>
      </c>
      <c r="F173" s="328">
        <f>F174+F176+F204</f>
        <v>2563658</v>
      </c>
      <c r="G173" s="328">
        <f aca="true" t="shared" si="35" ref="G173:L173">G174+G176+G204</f>
        <v>2060667</v>
      </c>
      <c r="H173" s="328">
        <f t="shared" si="35"/>
        <v>15031</v>
      </c>
      <c r="I173" s="328">
        <f t="shared" si="35"/>
        <v>0</v>
      </c>
      <c r="J173" s="328">
        <f t="shared" si="35"/>
        <v>0</v>
      </c>
      <c r="K173" s="328">
        <f t="shared" si="35"/>
        <v>0</v>
      </c>
      <c r="L173" s="328">
        <f t="shared" si="35"/>
        <v>176400</v>
      </c>
    </row>
    <row r="174" spans="1:12" s="86" customFormat="1" ht="24.75" customHeight="1">
      <c r="A174" s="407" t="s">
        <v>812</v>
      </c>
      <c r="B174" s="218"/>
      <c r="C174" s="138" t="s">
        <v>813</v>
      </c>
      <c r="D174" s="322">
        <f aca="true" t="shared" si="36" ref="D174:L174">D175</f>
        <v>12000</v>
      </c>
      <c r="E174" s="344">
        <f t="shared" si="33"/>
        <v>0.0003532193574922226</v>
      </c>
      <c r="F174" s="322">
        <f t="shared" si="36"/>
        <v>0</v>
      </c>
      <c r="G174" s="322">
        <f t="shared" si="36"/>
        <v>0</v>
      </c>
      <c r="H174" s="322">
        <f t="shared" si="36"/>
        <v>0</v>
      </c>
      <c r="I174" s="322">
        <f t="shared" si="36"/>
        <v>0</v>
      </c>
      <c r="J174" s="322">
        <f t="shared" si="36"/>
        <v>0</v>
      </c>
      <c r="K174" s="322">
        <f t="shared" si="36"/>
        <v>0</v>
      </c>
      <c r="L174" s="323">
        <f t="shared" si="36"/>
        <v>12000</v>
      </c>
    </row>
    <row r="175" spans="1:12" s="86" customFormat="1" ht="23.25" customHeight="1">
      <c r="A175" s="357"/>
      <c r="B175" s="345" t="s">
        <v>814</v>
      </c>
      <c r="C175" s="352" t="s">
        <v>815</v>
      </c>
      <c r="D175" s="340">
        <v>12000</v>
      </c>
      <c r="E175" s="346">
        <f t="shared" si="33"/>
        <v>0.0003532193574922226</v>
      </c>
      <c r="F175" s="340"/>
      <c r="G175" s="340"/>
      <c r="H175" s="340"/>
      <c r="I175" s="340"/>
      <c r="J175" s="340"/>
      <c r="K175" s="340"/>
      <c r="L175" s="408">
        <f>D175</f>
        <v>12000</v>
      </c>
    </row>
    <row r="176" spans="1:12" s="86" customFormat="1" ht="26.25" customHeight="1">
      <c r="A176" s="222" t="s">
        <v>181</v>
      </c>
      <c r="B176" s="218"/>
      <c r="C176" s="141" t="s">
        <v>182</v>
      </c>
      <c r="D176" s="322">
        <f aca="true" t="shared" si="37" ref="D176:L176">SUM(D177:D203)</f>
        <v>2683400</v>
      </c>
      <c r="E176" s="344">
        <f t="shared" si="33"/>
        <v>0.07898573532455251</v>
      </c>
      <c r="F176" s="322">
        <f t="shared" si="37"/>
        <v>2519000</v>
      </c>
      <c r="G176" s="322">
        <f t="shared" si="37"/>
        <v>2032000</v>
      </c>
      <c r="H176" s="322">
        <f t="shared" si="37"/>
        <v>10000</v>
      </c>
      <c r="I176" s="322">
        <f t="shared" si="37"/>
        <v>0</v>
      </c>
      <c r="J176" s="322">
        <f t="shared" si="37"/>
        <v>0</v>
      </c>
      <c r="K176" s="322">
        <f t="shared" si="37"/>
        <v>0</v>
      </c>
      <c r="L176" s="323">
        <f t="shared" si="37"/>
        <v>164400</v>
      </c>
    </row>
    <row r="177" spans="1:12" s="86" customFormat="1" ht="15.75" customHeight="1">
      <c r="A177" s="224"/>
      <c r="B177" s="77" t="s">
        <v>488</v>
      </c>
      <c r="C177" s="69" t="s">
        <v>489</v>
      </c>
      <c r="D177" s="164">
        <v>155000</v>
      </c>
      <c r="E177" s="346">
        <f t="shared" si="33"/>
        <v>0.004562416700941209</v>
      </c>
      <c r="F177" s="164">
        <f aca="true" t="shared" si="38" ref="F177:F201">D177</f>
        <v>155000</v>
      </c>
      <c r="G177" s="164"/>
      <c r="H177" s="325">
        <v>0</v>
      </c>
      <c r="I177" s="325">
        <v>0</v>
      </c>
      <c r="J177" s="324"/>
      <c r="K177" s="324"/>
      <c r="L177" s="327"/>
    </row>
    <row r="178" spans="1:12" s="86" customFormat="1" ht="15.75" customHeight="1">
      <c r="A178" s="224"/>
      <c r="B178" s="77" t="s">
        <v>91</v>
      </c>
      <c r="C178" s="69" t="s">
        <v>500</v>
      </c>
      <c r="D178" s="164">
        <v>56000</v>
      </c>
      <c r="E178" s="346">
        <f t="shared" si="33"/>
        <v>0.0016483570016303723</v>
      </c>
      <c r="F178" s="164">
        <f t="shared" si="38"/>
        <v>56000</v>
      </c>
      <c r="G178" s="164">
        <f>F178</f>
        <v>56000</v>
      </c>
      <c r="H178" s="325">
        <v>0</v>
      </c>
      <c r="I178" s="325">
        <v>0</v>
      </c>
      <c r="J178" s="324"/>
      <c r="K178" s="324"/>
      <c r="L178" s="327"/>
    </row>
    <row r="179" spans="1:12" s="86" customFormat="1" ht="15.75" customHeight="1">
      <c r="A179" s="224"/>
      <c r="B179" s="77" t="s">
        <v>93</v>
      </c>
      <c r="C179" s="69" t="s">
        <v>94</v>
      </c>
      <c r="D179" s="164">
        <v>2000</v>
      </c>
      <c r="E179" s="346">
        <f t="shared" si="33"/>
        <v>5.8869892915370436E-05</v>
      </c>
      <c r="F179" s="164">
        <f t="shared" si="38"/>
        <v>2000</v>
      </c>
      <c r="G179" s="164">
        <f>F179</f>
        <v>2000</v>
      </c>
      <c r="H179" s="325">
        <v>0</v>
      </c>
      <c r="I179" s="325">
        <v>0</v>
      </c>
      <c r="J179" s="324"/>
      <c r="K179" s="324"/>
      <c r="L179" s="327"/>
    </row>
    <row r="180" spans="1:12" s="86" customFormat="1" ht="21.75" customHeight="1">
      <c r="A180" s="224"/>
      <c r="B180" s="77" t="s">
        <v>169</v>
      </c>
      <c r="C180" s="69" t="s">
        <v>170</v>
      </c>
      <c r="D180" s="164">
        <v>1743000</v>
      </c>
      <c r="E180" s="346">
        <f t="shared" si="33"/>
        <v>0.051305111675745335</v>
      </c>
      <c r="F180" s="164">
        <f t="shared" si="38"/>
        <v>1743000</v>
      </c>
      <c r="G180" s="164">
        <f>F180</f>
        <v>1743000</v>
      </c>
      <c r="H180" s="325">
        <v>0</v>
      </c>
      <c r="I180" s="325">
        <v>0</v>
      </c>
      <c r="J180" s="324"/>
      <c r="K180" s="324"/>
      <c r="L180" s="327"/>
    </row>
    <row r="181" spans="1:12" s="86" customFormat="1" ht="15" customHeight="1">
      <c r="A181" s="224"/>
      <c r="B181" s="77" t="s">
        <v>171</v>
      </c>
      <c r="C181" s="69" t="s">
        <v>172</v>
      </c>
      <c r="D181" s="164">
        <v>86000</v>
      </c>
      <c r="E181" s="346">
        <f t="shared" si="33"/>
        <v>0.002531405395360929</v>
      </c>
      <c r="F181" s="164">
        <f t="shared" si="38"/>
        <v>86000</v>
      </c>
      <c r="G181" s="164">
        <f>F181</f>
        <v>86000</v>
      </c>
      <c r="H181" s="325">
        <v>0</v>
      </c>
      <c r="I181" s="325">
        <v>0</v>
      </c>
      <c r="J181" s="324"/>
      <c r="K181" s="324"/>
      <c r="L181" s="327"/>
    </row>
    <row r="182" spans="1:12" s="86" customFormat="1" ht="15.75" customHeight="1">
      <c r="A182" s="224"/>
      <c r="B182" s="77" t="s">
        <v>173</v>
      </c>
      <c r="C182" s="69" t="s">
        <v>174</v>
      </c>
      <c r="D182" s="164">
        <v>145000</v>
      </c>
      <c r="E182" s="346">
        <f t="shared" si="33"/>
        <v>0.004268067236364356</v>
      </c>
      <c r="F182" s="164">
        <f t="shared" si="38"/>
        <v>145000</v>
      </c>
      <c r="G182" s="164">
        <f>F182</f>
        <v>145000</v>
      </c>
      <c r="H182" s="325">
        <v>0</v>
      </c>
      <c r="I182" s="325">
        <v>0</v>
      </c>
      <c r="J182" s="324"/>
      <c r="K182" s="324"/>
      <c r="L182" s="327"/>
    </row>
    <row r="183" spans="1:12" s="86" customFormat="1" ht="18" customHeight="1">
      <c r="A183" s="224"/>
      <c r="B183" s="228" t="s">
        <v>143</v>
      </c>
      <c r="C183" s="69" t="s">
        <v>157</v>
      </c>
      <c r="D183" s="164">
        <v>8500</v>
      </c>
      <c r="E183" s="346">
        <f t="shared" si="33"/>
        <v>0.0002501970448903244</v>
      </c>
      <c r="F183" s="164">
        <f t="shared" si="38"/>
        <v>8500</v>
      </c>
      <c r="G183" s="164"/>
      <c r="H183" s="325">
        <f>F183</f>
        <v>8500</v>
      </c>
      <c r="I183" s="325">
        <v>0</v>
      </c>
      <c r="J183" s="324"/>
      <c r="K183" s="324"/>
      <c r="L183" s="327"/>
    </row>
    <row r="184" spans="1:12" s="86" customFormat="1" ht="15.75" customHeight="1">
      <c r="A184" s="224"/>
      <c r="B184" s="77" t="s">
        <v>95</v>
      </c>
      <c r="C184" s="69" t="s">
        <v>96</v>
      </c>
      <c r="D184" s="164">
        <v>1500</v>
      </c>
      <c r="E184" s="346">
        <f t="shared" si="33"/>
        <v>4.415241968652783E-05</v>
      </c>
      <c r="F184" s="164">
        <f t="shared" si="38"/>
        <v>1500</v>
      </c>
      <c r="G184" s="164"/>
      <c r="H184" s="325">
        <f>F184</f>
        <v>1500</v>
      </c>
      <c r="I184" s="325">
        <v>0</v>
      </c>
      <c r="J184" s="324"/>
      <c r="K184" s="324"/>
      <c r="L184" s="327"/>
    </row>
    <row r="185" spans="1:12" s="86" customFormat="1" ht="15.75" customHeight="1">
      <c r="A185" s="224"/>
      <c r="B185" s="77" t="s">
        <v>490</v>
      </c>
      <c r="C185" s="69" t="s">
        <v>491</v>
      </c>
      <c r="D185" s="164">
        <v>92000</v>
      </c>
      <c r="E185" s="346">
        <f t="shared" si="33"/>
        <v>0.00270801507410704</v>
      </c>
      <c r="F185" s="164">
        <f t="shared" si="38"/>
        <v>92000</v>
      </c>
      <c r="G185" s="164"/>
      <c r="H185" s="325">
        <v>0</v>
      </c>
      <c r="I185" s="325">
        <v>0</v>
      </c>
      <c r="J185" s="324"/>
      <c r="K185" s="324"/>
      <c r="L185" s="327"/>
    </row>
    <row r="186" spans="1:12" s="86" customFormat="1" ht="15.75" customHeight="1">
      <c r="A186" s="224"/>
      <c r="B186" s="77" t="s">
        <v>97</v>
      </c>
      <c r="C186" s="69" t="s">
        <v>98</v>
      </c>
      <c r="D186" s="164">
        <v>108000</v>
      </c>
      <c r="E186" s="346">
        <f t="shared" si="33"/>
        <v>0.0031789742174300035</v>
      </c>
      <c r="F186" s="164">
        <f t="shared" si="38"/>
        <v>108000</v>
      </c>
      <c r="G186" s="164"/>
      <c r="H186" s="325">
        <v>0</v>
      </c>
      <c r="I186" s="325">
        <v>0</v>
      </c>
      <c r="J186" s="324"/>
      <c r="K186" s="324"/>
      <c r="L186" s="327"/>
    </row>
    <row r="187" spans="1:12" s="86" customFormat="1" ht="16.5" customHeight="1">
      <c r="A187" s="224"/>
      <c r="B187" s="77" t="s">
        <v>176</v>
      </c>
      <c r="C187" s="69" t="s">
        <v>177</v>
      </c>
      <c r="D187" s="164">
        <v>10000</v>
      </c>
      <c r="E187" s="346">
        <f t="shared" si="33"/>
        <v>0.0002943494645768522</v>
      </c>
      <c r="F187" s="164">
        <f t="shared" si="38"/>
        <v>10000</v>
      </c>
      <c r="G187" s="164"/>
      <c r="H187" s="325">
        <v>0</v>
      </c>
      <c r="I187" s="325">
        <v>0</v>
      </c>
      <c r="J187" s="324"/>
      <c r="K187" s="324"/>
      <c r="L187" s="327"/>
    </row>
    <row r="188" spans="1:12" s="86" customFormat="1" ht="15.75" customHeight="1">
      <c r="A188" s="224"/>
      <c r="B188" s="77" t="s">
        <v>99</v>
      </c>
      <c r="C188" s="69" t="s">
        <v>178</v>
      </c>
      <c r="D188" s="164">
        <v>17000</v>
      </c>
      <c r="E188" s="346">
        <f t="shared" si="33"/>
        <v>0.0005003940897806488</v>
      </c>
      <c r="F188" s="164">
        <f t="shared" si="38"/>
        <v>17000</v>
      </c>
      <c r="G188" s="164"/>
      <c r="H188" s="325">
        <v>0</v>
      </c>
      <c r="I188" s="325">
        <v>0</v>
      </c>
      <c r="J188" s="324"/>
      <c r="K188" s="324"/>
      <c r="L188" s="327"/>
    </row>
    <row r="189" spans="1:12" s="86" customFormat="1" ht="17.25" customHeight="1">
      <c r="A189" s="224"/>
      <c r="B189" s="77" t="s">
        <v>101</v>
      </c>
      <c r="C189" s="69" t="s">
        <v>179</v>
      </c>
      <c r="D189" s="164">
        <v>11000</v>
      </c>
      <c r="E189" s="346">
        <f t="shared" si="33"/>
        <v>0.0003237844110345374</v>
      </c>
      <c r="F189" s="164">
        <f t="shared" si="38"/>
        <v>11000</v>
      </c>
      <c r="G189" s="164"/>
      <c r="H189" s="325">
        <v>0</v>
      </c>
      <c r="I189" s="325">
        <v>0</v>
      </c>
      <c r="J189" s="324"/>
      <c r="K189" s="324"/>
      <c r="L189" s="327"/>
    </row>
    <row r="190" spans="1:12" s="86" customFormat="1" ht="17.25" customHeight="1">
      <c r="A190" s="224"/>
      <c r="B190" s="77" t="s">
        <v>163</v>
      </c>
      <c r="C190" s="69" t="s">
        <v>164</v>
      </c>
      <c r="D190" s="164">
        <v>14000</v>
      </c>
      <c r="E190" s="346">
        <f t="shared" si="33"/>
        <v>0.0004120892504075931</v>
      </c>
      <c r="F190" s="164">
        <f t="shared" si="38"/>
        <v>14000</v>
      </c>
      <c r="G190" s="164"/>
      <c r="H190" s="325">
        <v>0</v>
      </c>
      <c r="I190" s="325">
        <v>0</v>
      </c>
      <c r="J190" s="324"/>
      <c r="K190" s="324"/>
      <c r="L190" s="327"/>
    </row>
    <row r="191" spans="1:12" s="86" customFormat="1" ht="17.25" customHeight="1">
      <c r="A191" s="224"/>
      <c r="B191" s="77" t="s">
        <v>103</v>
      </c>
      <c r="C191" s="69" t="s">
        <v>180</v>
      </c>
      <c r="D191" s="164">
        <v>30000</v>
      </c>
      <c r="E191" s="346">
        <f t="shared" si="33"/>
        <v>0.0008830483937305566</v>
      </c>
      <c r="F191" s="164">
        <f t="shared" si="38"/>
        <v>30000</v>
      </c>
      <c r="G191" s="164"/>
      <c r="H191" s="325">
        <v>0</v>
      </c>
      <c r="I191" s="325">
        <v>0</v>
      </c>
      <c r="J191" s="324"/>
      <c r="K191" s="324"/>
      <c r="L191" s="327"/>
    </row>
    <row r="192" spans="1:12" s="86" customFormat="1" ht="17.25" customHeight="1">
      <c r="A192" s="224"/>
      <c r="B192" s="77" t="s">
        <v>635</v>
      </c>
      <c r="C192" s="70" t="s">
        <v>636</v>
      </c>
      <c r="D192" s="164">
        <v>1500</v>
      </c>
      <c r="E192" s="346">
        <f t="shared" si="33"/>
        <v>4.415241968652783E-05</v>
      </c>
      <c r="F192" s="164">
        <f t="shared" si="38"/>
        <v>1500</v>
      </c>
      <c r="G192" s="164"/>
      <c r="H192" s="325"/>
      <c r="I192" s="325"/>
      <c r="J192" s="324"/>
      <c r="K192" s="324"/>
      <c r="L192" s="327"/>
    </row>
    <row r="193" spans="1:12" s="86" customFormat="1" ht="17.25" customHeight="1">
      <c r="A193" s="224"/>
      <c r="B193" s="77" t="s">
        <v>334</v>
      </c>
      <c r="C193" s="69" t="s">
        <v>336</v>
      </c>
      <c r="D193" s="164">
        <v>4500</v>
      </c>
      <c r="E193" s="346">
        <f t="shared" si="33"/>
        <v>0.0001324572590595835</v>
      </c>
      <c r="F193" s="164">
        <f t="shared" si="38"/>
        <v>4500</v>
      </c>
      <c r="G193" s="164"/>
      <c r="H193" s="325"/>
      <c r="I193" s="325"/>
      <c r="J193" s="324"/>
      <c r="K193" s="324"/>
      <c r="L193" s="327"/>
    </row>
    <row r="194" spans="1:12" s="86" customFormat="1" ht="17.25" customHeight="1">
      <c r="A194" s="224"/>
      <c r="B194" s="77" t="s">
        <v>326</v>
      </c>
      <c r="C194" s="69" t="s">
        <v>330</v>
      </c>
      <c r="D194" s="164">
        <v>7500</v>
      </c>
      <c r="E194" s="346">
        <f t="shared" si="33"/>
        <v>0.00022076209843263915</v>
      </c>
      <c r="F194" s="164">
        <f t="shared" si="38"/>
        <v>7500</v>
      </c>
      <c r="G194" s="164"/>
      <c r="H194" s="325"/>
      <c r="I194" s="325"/>
      <c r="J194" s="324"/>
      <c r="K194" s="324"/>
      <c r="L194" s="327"/>
    </row>
    <row r="195" spans="1:12" s="86" customFormat="1" ht="14.25" customHeight="1">
      <c r="A195" s="224"/>
      <c r="B195" s="77" t="s">
        <v>105</v>
      </c>
      <c r="C195" s="69" t="s">
        <v>106</v>
      </c>
      <c r="D195" s="164">
        <v>5000</v>
      </c>
      <c r="E195" s="346">
        <f t="shared" si="33"/>
        <v>0.0001471747322884261</v>
      </c>
      <c r="F195" s="164">
        <f t="shared" si="38"/>
        <v>5000</v>
      </c>
      <c r="G195" s="164"/>
      <c r="H195" s="325">
        <v>0</v>
      </c>
      <c r="I195" s="325">
        <v>0</v>
      </c>
      <c r="J195" s="324"/>
      <c r="K195" s="324"/>
      <c r="L195" s="327"/>
    </row>
    <row r="196" spans="1:12" s="86" customFormat="1" ht="15.75" customHeight="1">
      <c r="A196" s="224"/>
      <c r="B196" s="77" t="s">
        <v>107</v>
      </c>
      <c r="C196" s="69" t="s">
        <v>108</v>
      </c>
      <c r="D196" s="164">
        <v>1500</v>
      </c>
      <c r="E196" s="346">
        <f t="shared" si="33"/>
        <v>4.415241968652783E-05</v>
      </c>
      <c r="F196" s="164">
        <f t="shared" si="38"/>
        <v>1500</v>
      </c>
      <c r="G196" s="164"/>
      <c r="H196" s="325">
        <v>0</v>
      </c>
      <c r="I196" s="325">
        <v>0</v>
      </c>
      <c r="J196" s="324"/>
      <c r="K196" s="324"/>
      <c r="L196" s="327"/>
    </row>
    <row r="197" spans="1:12" s="86" customFormat="1" ht="18" customHeight="1">
      <c r="A197" s="224"/>
      <c r="B197" s="77" t="s">
        <v>109</v>
      </c>
      <c r="C197" s="69" t="s">
        <v>110</v>
      </c>
      <c r="D197" s="164">
        <v>2000</v>
      </c>
      <c r="E197" s="346">
        <f t="shared" si="33"/>
        <v>5.8869892915370436E-05</v>
      </c>
      <c r="F197" s="164">
        <f t="shared" si="38"/>
        <v>2000</v>
      </c>
      <c r="G197" s="164"/>
      <c r="H197" s="325">
        <v>0</v>
      </c>
      <c r="I197" s="325">
        <v>0</v>
      </c>
      <c r="J197" s="324"/>
      <c r="K197" s="324"/>
      <c r="L197" s="327"/>
    </row>
    <row r="198" spans="1:12" s="86" customFormat="1" ht="20.25" customHeight="1">
      <c r="A198" s="224"/>
      <c r="B198" s="77" t="s">
        <v>162</v>
      </c>
      <c r="C198" s="69" t="s">
        <v>342</v>
      </c>
      <c r="D198" s="164">
        <v>12840</v>
      </c>
      <c r="E198" s="346">
        <f aca="true" t="shared" si="39" ref="E198:E265">D198/$D$608</f>
        <v>0.0003779447125166782</v>
      </c>
      <c r="F198" s="164">
        <f t="shared" si="38"/>
        <v>12840</v>
      </c>
      <c r="G198" s="164"/>
      <c r="H198" s="325">
        <v>0</v>
      </c>
      <c r="I198" s="325">
        <v>0</v>
      </c>
      <c r="J198" s="324"/>
      <c r="K198" s="324"/>
      <c r="L198" s="327"/>
    </row>
    <row r="199" spans="1:12" s="86" customFormat="1" ht="18.75" customHeight="1">
      <c r="A199" s="224"/>
      <c r="B199" s="77" t="s">
        <v>183</v>
      </c>
      <c r="C199" s="69" t="s">
        <v>343</v>
      </c>
      <c r="D199" s="164">
        <v>160</v>
      </c>
      <c r="E199" s="346">
        <f t="shared" si="39"/>
        <v>4.709591433229635E-06</v>
      </c>
      <c r="F199" s="164">
        <f t="shared" si="38"/>
        <v>160</v>
      </c>
      <c r="G199" s="164"/>
      <c r="H199" s="325">
        <v>0</v>
      </c>
      <c r="I199" s="325">
        <v>0</v>
      </c>
      <c r="J199" s="324"/>
      <c r="K199" s="324"/>
      <c r="L199" s="327"/>
    </row>
    <row r="200" spans="1:12" s="86" customFormat="1" ht="18.75" customHeight="1">
      <c r="A200" s="224"/>
      <c r="B200" s="77" t="s">
        <v>328</v>
      </c>
      <c r="C200" s="69" t="s">
        <v>332</v>
      </c>
      <c r="D200" s="164">
        <v>4000</v>
      </c>
      <c r="E200" s="346">
        <f t="shared" si="39"/>
        <v>0.00011773978583074087</v>
      </c>
      <c r="F200" s="164">
        <f t="shared" si="38"/>
        <v>4000</v>
      </c>
      <c r="G200" s="164"/>
      <c r="H200" s="325"/>
      <c r="I200" s="325"/>
      <c r="J200" s="324"/>
      <c r="K200" s="324"/>
      <c r="L200" s="327"/>
    </row>
    <row r="201" spans="1:12" s="86" customFormat="1" ht="18.75" customHeight="1">
      <c r="A201" s="224"/>
      <c r="B201" s="77" t="s">
        <v>329</v>
      </c>
      <c r="C201" s="69" t="s">
        <v>333</v>
      </c>
      <c r="D201" s="164">
        <v>1000</v>
      </c>
      <c r="E201" s="346">
        <f t="shared" si="39"/>
        <v>2.9434946457685218E-05</v>
      </c>
      <c r="F201" s="164">
        <f t="shared" si="38"/>
        <v>1000</v>
      </c>
      <c r="G201" s="164"/>
      <c r="H201" s="325"/>
      <c r="I201" s="325"/>
      <c r="J201" s="324"/>
      <c r="K201" s="324"/>
      <c r="L201" s="327"/>
    </row>
    <row r="202" spans="1:12" s="86" customFormat="1" ht="22.5" customHeight="1">
      <c r="A202" s="224"/>
      <c r="B202" s="77" t="s">
        <v>129</v>
      </c>
      <c r="C202" s="69" t="s">
        <v>713</v>
      </c>
      <c r="D202" s="164">
        <v>150000</v>
      </c>
      <c r="E202" s="346">
        <f t="shared" si="39"/>
        <v>0.004415241968652782</v>
      </c>
      <c r="F202" s="164"/>
      <c r="G202" s="164"/>
      <c r="H202" s="325">
        <v>0</v>
      </c>
      <c r="I202" s="325">
        <v>0</v>
      </c>
      <c r="J202" s="324"/>
      <c r="K202" s="324"/>
      <c r="L202" s="327">
        <f>D202</f>
        <v>150000</v>
      </c>
    </row>
    <row r="203" spans="1:12" s="86" customFormat="1" ht="35.25" customHeight="1">
      <c r="A203" s="224"/>
      <c r="B203" s="77" t="s">
        <v>810</v>
      </c>
      <c r="C203" s="69" t="s">
        <v>811</v>
      </c>
      <c r="D203" s="164">
        <v>14400</v>
      </c>
      <c r="E203" s="346">
        <f t="shared" si="39"/>
        <v>0.00042386322899066716</v>
      </c>
      <c r="F203" s="164"/>
      <c r="G203" s="164"/>
      <c r="H203" s="325"/>
      <c r="I203" s="325"/>
      <c r="J203" s="324"/>
      <c r="K203" s="324"/>
      <c r="L203" s="327">
        <f>D203</f>
        <v>14400</v>
      </c>
    </row>
    <row r="204" spans="1:12" s="86" customFormat="1" ht="19.5" customHeight="1">
      <c r="A204" s="561" t="s">
        <v>85</v>
      </c>
      <c r="B204" s="562"/>
      <c r="C204" s="563" t="s">
        <v>86</v>
      </c>
      <c r="D204" s="564">
        <f>SUM(D205:D210)</f>
        <v>44658</v>
      </c>
      <c r="E204" s="344">
        <f t="shared" si="39"/>
        <v>0.0013145058389073066</v>
      </c>
      <c r="F204" s="564">
        <f>SUM(F205:F210)</f>
        <v>44658</v>
      </c>
      <c r="G204" s="564">
        <f aca="true" t="shared" si="40" ref="G204:L204">SUM(G205:G210)</f>
        <v>28667</v>
      </c>
      <c r="H204" s="564">
        <f t="shared" si="40"/>
        <v>5031</v>
      </c>
      <c r="I204" s="564">
        <f t="shared" si="40"/>
        <v>0</v>
      </c>
      <c r="J204" s="564">
        <f t="shared" si="40"/>
        <v>0</v>
      </c>
      <c r="K204" s="564">
        <f t="shared" si="40"/>
        <v>0</v>
      </c>
      <c r="L204" s="701">
        <f t="shared" si="40"/>
        <v>0</v>
      </c>
    </row>
    <row r="205" spans="1:12" s="86" customFormat="1" ht="19.5" customHeight="1">
      <c r="A205" s="700"/>
      <c r="B205" s="345" t="s">
        <v>89</v>
      </c>
      <c r="C205" s="69" t="s">
        <v>382</v>
      </c>
      <c r="D205" s="340">
        <v>26611</v>
      </c>
      <c r="E205" s="346">
        <f t="shared" si="39"/>
        <v>0.0007832933601854613</v>
      </c>
      <c r="F205" s="340">
        <f aca="true" t="shared" si="41" ref="F205:F210">D205</f>
        <v>26611</v>
      </c>
      <c r="G205" s="340">
        <f>F205</f>
        <v>26611</v>
      </c>
      <c r="H205" s="340"/>
      <c r="I205" s="340"/>
      <c r="J205" s="341"/>
      <c r="K205" s="341"/>
      <c r="L205" s="342"/>
    </row>
    <row r="206" spans="1:12" s="86" customFormat="1" ht="19.5" customHeight="1">
      <c r="A206" s="700"/>
      <c r="B206" s="345" t="s">
        <v>93</v>
      </c>
      <c r="C206" s="69" t="s">
        <v>94</v>
      </c>
      <c r="D206" s="340">
        <v>2056</v>
      </c>
      <c r="E206" s="346">
        <f t="shared" si="39"/>
        <v>6.051824991700081E-05</v>
      </c>
      <c r="F206" s="340">
        <f t="shared" si="41"/>
        <v>2056</v>
      </c>
      <c r="G206" s="340">
        <f>F206</f>
        <v>2056</v>
      </c>
      <c r="H206" s="340"/>
      <c r="I206" s="340"/>
      <c r="J206" s="341"/>
      <c r="K206" s="341"/>
      <c r="L206" s="342"/>
    </row>
    <row r="207" spans="1:12" s="86" customFormat="1" ht="19.5" customHeight="1">
      <c r="A207" s="700"/>
      <c r="B207" s="345" t="s">
        <v>120</v>
      </c>
      <c r="C207" s="69" t="s">
        <v>157</v>
      </c>
      <c r="D207" s="340">
        <v>4329</v>
      </c>
      <c r="E207" s="346">
        <f t="shared" si="39"/>
        <v>0.0001274238832153193</v>
      </c>
      <c r="F207" s="340">
        <f t="shared" si="41"/>
        <v>4329</v>
      </c>
      <c r="G207" s="340"/>
      <c r="H207" s="340">
        <f>F207</f>
        <v>4329</v>
      </c>
      <c r="I207" s="340"/>
      <c r="J207" s="341"/>
      <c r="K207" s="341"/>
      <c r="L207" s="342"/>
    </row>
    <row r="208" spans="1:12" s="86" customFormat="1" ht="19.5" customHeight="1">
      <c r="A208" s="700"/>
      <c r="B208" s="345" t="s">
        <v>95</v>
      </c>
      <c r="C208" s="69" t="s">
        <v>96</v>
      </c>
      <c r="D208" s="340">
        <v>702</v>
      </c>
      <c r="E208" s="346">
        <f t="shared" si="39"/>
        <v>2.0663332413295022E-05</v>
      </c>
      <c r="F208" s="340">
        <f t="shared" si="41"/>
        <v>702</v>
      </c>
      <c r="G208" s="340"/>
      <c r="H208" s="340">
        <f>F208</f>
        <v>702</v>
      </c>
      <c r="I208" s="340"/>
      <c r="J208" s="341"/>
      <c r="K208" s="341"/>
      <c r="L208" s="342"/>
    </row>
    <row r="209" spans="1:12" s="86" customFormat="1" ht="17.25" customHeight="1">
      <c r="A209" s="224"/>
      <c r="B209" s="77" t="s">
        <v>97</v>
      </c>
      <c r="C209" s="69" t="s">
        <v>98</v>
      </c>
      <c r="D209" s="164">
        <v>4000</v>
      </c>
      <c r="E209" s="346">
        <f t="shared" si="39"/>
        <v>0.00011773978583074087</v>
      </c>
      <c r="F209" s="164">
        <f t="shared" si="41"/>
        <v>4000</v>
      </c>
      <c r="G209" s="164"/>
      <c r="H209" s="325"/>
      <c r="I209" s="325"/>
      <c r="J209" s="324"/>
      <c r="K209" s="324"/>
      <c r="L209" s="327"/>
    </row>
    <row r="210" spans="1:12" s="86" customFormat="1" ht="16.5" customHeight="1">
      <c r="A210" s="224"/>
      <c r="B210" s="77" t="s">
        <v>103</v>
      </c>
      <c r="C210" s="69" t="s">
        <v>180</v>
      </c>
      <c r="D210" s="164">
        <v>6960</v>
      </c>
      <c r="E210" s="346">
        <f t="shared" si="39"/>
        <v>0.00020486722734548913</v>
      </c>
      <c r="F210" s="164">
        <f t="shared" si="41"/>
        <v>6960</v>
      </c>
      <c r="G210" s="164"/>
      <c r="H210" s="325"/>
      <c r="I210" s="325"/>
      <c r="J210" s="324"/>
      <c r="K210" s="324"/>
      <c r="L210" s="327"/>
    </row>
    <row r="211" spans="1:12" s="86" customFormat="1" ht="15.75" customHeight="1">
      <c r="A211" s="220" t="s">
        <v>194</v>
      </c>
      <c r="B211" s="231"/>
      <c r="C211" s="102" t="s">
        <v>550</v>
      </c>
      <c r="D211" s="328">
        <f>D212+D216</f>
        <v>850247</v>
      </c>
      <c r="E211" s="343">
        <f t="shared" si="39"/>
        <v>0.025026974920807483</v>
      </c>
      <c r="F211" s="328">
        <f aca="true" t="shared" si="42" ref="F211:L211">F212+F216</f>
        <v>850247</v>
      </c>
      <c r="G211" s="328">
        <f t="shared" si="42"/>
        <v>0</v>
      </c>
      <c r="H211" s="328">
        <f t="shared" si="42"/>
        <v>0</v>
      </c>
      <c r="I211" s="328">
        <f t="shared" si="42"/>
        <v>0</v>
      </c>
      <c r="J211" s="328">
        <f t="shared" si="42"/>
        <v>570370</v>
      </c>
      <c r="K211" s="328">
        <f t="shared" si="42"/>
        <v>279877</v>
      </c>
      <c r="L211" s="329">
        <f t="shared" si="42"/>
        <v>0</v>
      </c>
    </row>
    <row r="212" spans="1:12" s="86" customFormat="1" ht="27" customHeight="1">
      <c r="A212" s="222" t="s">
        <v>195</v>
      </c>
      <c r="B212" s="218"/>
      <c r="C212" s="138" t="s">
        <v>196</v>
      </c>
      <c r="D212" s="322">
        <f>SUM(D213:D215)</f>
        <v>570370</v>
      </c>
      <c r="E212" s="344">
        <f t="shared" si="39"/>
        <v>0.01678881041106992</v>
      </c>
      <c r="F212" s="322">
        <f>SUM(F213:F215)</f>
        <v>570370</v>
      </c>
      <c r="G212" s="322">
        <f aca="true" t="shared" si="43" ref="G212:L212">SUM(G213:G215)</f>
        <v>0</v>
      </c>
      <c r="H212" s="322">
        <f t="shared" si="43"/>
        <v>0</v>
      </c>
      <c r="I212" s="322">
        <f t="shared" si="43"/>
        <v>0</v>
      </c>
      <c r="J212" s="322">
        <f t="shared" si="43"/>
        <v>570370</v>
      </c>
      <c r="K212" s="322">
        <f t="shared" si="43"/>
        <v>0</v>
      </c>
      <c r="L212" s="323">
        <f t="shared" si="43"/>
        <v>0</v>
      </c>
    </row>
    <row r="213" spans="1:12" s="86" customFormat="1" ht="24" customHeight="1">
      <c r="A213" s="234"/>
      <c r="B213" s="227" t="s">
        <v>11</v>
      </c>
      <c r="C213" s="69" t="s">
        <v>12</v>
      </c>
      <c r="D213" s="330">
        <v>10000</v>
      </c>
      <c r="E213" s="346">
        <f t="shared" si="39"/>
        <v>0.0002943494645768522</v>
      </c>
      <c r="F213" s="330">
        <f>D213</f>
        <v>10000</v>
      </c>
      <c r="G213" s="330"/>
      <c r="H213" s="330"/>
      <c r="I213" s="330"/>
      <c r="J213" s="324">
        <f>F213</f>
        <v>10000</v>
      </c>
      <c r="K213" s="324"/>
      <c r="L213" s="327"/>
    </row>
    <row r="214" spans="1:12" s="86" customFormat="1" ht="24" customHeight="1">
      <c r="A214" s="234"/>
      <c r="B214" s="227" t="s">
        <v>13</v>
      </c>
      <c r="C214" s="69" t="s">
        <v>14</v>
      </c>
      <c r="D214" s="330">
        <v>11400</v>
      </c>
      <c r="E214" s="346">
        <f t="shared" si="39"/>
        <v>0.0003355583896176115</v>
      </c>
      <c r="F214" s="330">
        <f>D214</f>
        <v>11400</v>
      </c>
      <c r="G214" s="330"/>
      <c r="H214" s="330"/>
      <c r="I214" s="330"/>
      <c r="J214" s="324">
        <f>F214</f>
        <v>11400</v>
      </c>
      <c r="K214" s="324"/>
      <c r="L214" s="327"/>
    </row>
    <row r="215" spans="1:12" s="86" customFormat="1" ht="20.25" customHeight="1">
      <c r="A215" s="224"/>
      <c r="B215" s="77" t="s">
        <v>197</v>
      </c>
      <c r="C215" s="69" t="s">
        <v>322</v>
      </c>
      <c r="D215" s="164">
        <v>548970</v>
      </c>
      <c r="E215" s="346">
        <f t="shared" si="39"/>
        <v>0.016158902556875455</v>
      </c>
      <c r="F215" s="330">
        <f>D215</f>
        <v>548970</v>
      </c>
      <c r="G215" s="164">
        <v>0</v>
      </c>
      <c r="H215" s="325"/>
      <c r="I215" s="326">
        <v>0</v>
      </c>
      <c r="J215" s="324">
        <f>F215</f>
        <v>548970</v>
      </c>
      <c r="K215" s="324"/>
      <c r="L215" s="327"/>
    </row>
    <row r="216" spans="1:12" s="85" customFormat="1" ht="52.5" customHeight="1">
      <c r="A216" s="222" t="s">
        <v>198</v>
      </c>
      <c r="B216" s="218"/>
      <c r="C216" s="138" t="s">
        <v>389</v>
      </c>
      <c r="D216" s="322">
        <f>D217+D218</f>
        <v>279877</v>
      </c>
      <c r="E216" s="344">
        <f t="shared" si="39"/>
        <v>0.008238164509737566</v>
      </c>
      <c r="F216" s="322">
        <f aca="true" t="shared" si="44" ref="F216:L216">F217+F218</f>
        <v>279877</v>
      </c>
      <c r="G216" s="322">
        <f t="shared" si="44"/>
        <v>0</v>
      </c>
      <c r="H216" s="322">
        <f t="shared" si="44"/>
        <v>0</v>
      </c>
      <c r="I216" s="322">
        <f t="shared" si="44"/>
        <v>0</v>
      </c>
      <c r="J216" s="322">
        <f t="shared" si="44"/>
        <v>0</v>
      </c>
      <c r="K216" s="322">
        <f t="shared" si="44"/>
        <v>279877</v>
      </c>
      <c r="L216" s="323">
        <f t="shared" si="44"/>
        <v>0</v>
      </c>
    </row>
    <row r="217" spans="1:12" s="85" customFormat="1" ht="26.25" customHeight="1">
      <c r="A217" s="224"/>
      <c r="B217" s="77" t="s">
        <v>199</v>
      </c>
      <c r="C217" s="69" t="s">
        <v>597</v>
      </c>
      <c r="D217" s="164">
        <v>159720</v>
      </c>
      <c r="E217" s="346">
        <f t="shared" si="39"/>
        <v>0.004701349648221483</v>
      </c>
      <c r="F217" s="164">
        <f>D217</f>
        <v>159720</v>
      </c>
      <c r="G217" s="178">
        <f>G218+G219</f>
        <v>0</v>
      </c>
      <c r="H217" s="164"/>
      <c r="I217" s="330"/>
      <c r="J217" s="324"/>
      <c r="K217" s="324">
        <f>F217</f>
        <v>159720</v>
      </c>
      <c r="L217" s="327"/>
    </row>
    <row r="218" spans="1:12" s="86" customFormat="1" ht="18.75" customHeight="1">
      <c r="A218" s="224"/>
      <c r="B218" s="77" t="s">
        <v>199</v>
      </c>
      <c r="C218" s="69" t="s">
        <v>597</v>
      </c>
      <c r="D218" s="164">
        <v>120157</v>
      </c>
      <c r="E218" s="346">
        <f t="shared" si="39"/>
        <v>0.003536814861516083</v>
      </c>
      <c r="F218" s="164">
        <f>D218</f>
        <v>120157</v>
      </c>
      <c r="G218" s="164">
        <v>0</v>
      </c>
      <c r="H218" s="325"/>
      <c r="I218" s="326">
        <v>0</v>
      </c>
      <c r="J218" s="324"/>
      <c r="K218" s="324">
        <f>F218</f>
        <v>120157</v>
      </c>
      <c r="L218" s="327"/>
    </row>
    <row r="219" spans="1:12" s="86" customFormat="1" ht="16.5" customHeight="1">
      <c r="A219" s="220" t="s">
        <v>200</v>
      </c>
      <c r="B219" s="231"/>
      <c r="C219" s="102" t="s">
        <v>201</v>
      </c>
      <c r="D219" s="328">
        <f>D220</f>
        <v>802016</v>
      </c>
      <c r="E219" s="343">
        <f t="shared" si="39"/>
        <v>0.02360729801820687</v>
      </c>
      <c r="F219" s="328">
        <f aca="true" t="shared" si="45" ref="F219:L219">F220</f>
        <v>802016</v>
      </c>
      <c r="G219" s="328">
        <f t="shared" si="45"/>
        <v>0</v>
      </c>
      <c r="H219" s="328">
        <f t="shared" si="45"/>
        <v>0</v>
      </c>
      <c r="I219" s="328">
        <f t="shared" si="45"/>
        <v>0</v>
      </c>
      <c r="J219" s="328">
        <f t="shared" si="45"/>
        <v>0</v>
      </c>
      <c r="K219" s="328">
        <f t="shared" si="45"/>
        <v>0</v>
      </c>
      <c r="L219" s="329">
        <f t="shared" si="45"/>
        <v>0</v>
      </c>
    </row>
    <row r="220" spans="1:12" s="86" customFormat="1" ht="18.75" customHeight="1">
      <c r="A220" s="222" t="s">
        <v>202</v>
      </c>
      <c r="B220" s="218"/>
      <c r="C220" s="138" t="s">
        <v>203</v>
      </c>
      <c r="D220" s="322">
        <f>D221+D222</f>
        <v>802016</v>
      </c>
      <c r="E220" s="344">
        <f t="shared" si="39"/>
        <v>0.02360729801820687</v>
      </c>
      <c r="F220" s="322">
        <f aca="true" t="shared" si="46" ref="F220:L220">F221+F222</f>
        <v>802016</v>
      </c>
      <c r="G220" s="322">
        <f t="shared" si="46"/>
        <v>0</v>
      </c>
      <c r="H220" s="322">
        <f t="shared" si="46"/>
        <v>0</v>
      </c>
      <c r="I220" s="322">
        <f t="shared" si="46"/>
        <v>0</v>
      </c>
      <c r="J220" s="322">
        <f t="shared" si="46"/>
        <v>0</v>
      </c>
      <c r="K220" s="322">
        <f t="shared" si="46"/>
        <v>0</v>
      </c>
      <c r="L220" s="323">
        <f t="shared" si="46"/>
        <v>0</v>
      </c>
    </row>
    <row r="221" spans="1:12" s="86" customFormat="1" ht="17.25" customHeight="1">
      <c r="A221" s="224"/>
      <c r="B221" s="77" t="s">
        <v>204</v>
      </c>
      <c r="C221" s="69" t="s">
        <v>205</v>
      </c>
      <c r="D221" s="164">
        <v>1000</v>
      </c>
      <c r="E221" s="346">
        <f t="shared" si="39"/>
        <v>2.9434946457685218E-05</v>
      </c>
      <c r="F221" s="164">
        <f>D221</f>
        <v>1000</v>
      </c>
      <c r="G221" s="164">
        <v>0</v>
      </c>
      <c r="H221" s="325"/>
      <c r="I221" s="326">
        <v>0</v>
      </c>
      <c r="J221" s="324"/>
      <c r="K221" s="324"/>
      <c r="L221" s="327"/>
    </row>
    <row r="222" spans="1:12" s="86" customFormat="1" ht="17.25" customHeight="1">
      <c r="A222" s="224"/>
      <c r="B222" s="77" t="s">
        <v>204</v>
      </c>
      <c r="C222" s="69" t="s">
        <v>206</v>
      </c>
      <c r="D222" s="164">
        <v>801016</v>
      </c>
      <c r="E222" s="346">
        <f t="shared" si="39"/>
        <v>0.023577863071749184</v>
      </c>
      <c r="F222" s="164">
        <f>D222</f>
        <v>801016</v>
      </c>
      <c r="G222" s="164">
        <v>0</v>
      </c>
      <c r="H222" s="325"/>
      <c r="I222" s="326">
        <v>0</v>
      </c>
      <c r="J222" s="324"/>
      <c r="K222" s="324"/>
      <c r="L222" s="327"/>
    </row>
    <row r="223" spans="1:12" s="86" customFormat="1" ht="16.5" customHeight="1">
      <c r="A223" s="220" t="s">
        <v>207</v>
      </c>
      <c r="B223" s="231"/>
      <c r="C223" s="102" t="s">
        <v>208</v>
      </c>
      <c r="D223" s="328">
        <f>D224+D242+D244+D258+D282+D292+D355+D369+D372+D380</f>
        <v>10871456</v>
      </c>
      <c r="E223" s="343">
        <f t="shared" si="39"/>
        <v>0.32000072527708073</v>
      </c>
      <c r="F223" s="328">
        <f aca="true" t="shared" si="47" ref="F223:L223">F224+F242+F244+F258+F282+F292+F355+F369+F372+F380</f>
        <v>10871456</v>
      </c>
      <c r="G223" s="328">
        <f t="shared" si="47"/>
        <v>6548904</v>
      </c>
      <c r="H223" s="328">
        <f t="shared" si="47"/>
        <v>1147647</v>
      </c>
      <c r="I223" s="328">
        <f t="shared" si="47"/>
        <v>1548976</v>
      </c>
      <c r="J223" s="328">
        <f t="shared" si="47"/>
        <v>0</v>
      </c>
      <c r="K223" s="328">
        <f t="shared" si="47"/>
        <v>0</v>
      </c>
      <c r="L223" s="329">
        <f t="shared" si="47"/>
        <v>0</v>
      </c>
    </row>
    <row r="224" spans="1:12" s="86" customFormat="1" ht="27.75" customHeight="1">
      <c r="A224" s="222" t="s">
        <v>209</v>
      </c>
      <c r="B224" s="218"/>
      <c r="C224" s="138" t="s">
        <v>210</v>
      </c>
      <c r="D224" s="322">
        <f aca="true" t="shared" si="48" ref="D224:L224">SUM(D225:D241)</f>
        <v>919752</v>
      </c>
      <c r="E224" s="344">
        <f t="shared" si="39"/>
        <v>0.027072850874348894</v>
      </c>
      <c r="F224" s="322">
        <f t="shared" si="48"/>
        <v>919752</v>
      </c>
      <c r="G224" s="322">
        <f t="shared" si="48"/>
        <v>380348</v>
      </c>
      <c r="H224" s="322">
        <f t="shared" si="48"/>
        <v>69411</v>
      </c>
      <c r="I224" s="322">
        <f t="shared" si="48"/>
        <v>334712</v>
      </c>
      <c r="J224" s="322">
        <f t="shared" si="48"/>
        <v>0</v>
      </c>
      <c r="K224" s="322">
        <f t="shared" si="48"/>
        <v>0</v>
      </c>
      <c r="L224" s="323">
        <f t="shared" si="48"/>
        <v>0</v>
      </c>
    </row>
    <row r="225" spans="1:12" s="86" customFormat="1" ht="25.5" customHeight="1">
      <c r="A225" s="226"/>
      <c r="B225" s="345" t="s">
        <v>214</v>
      </c>
      <c r="C225" s="352" t="s">
        <v>15</v>
      </c>
      <c r="D225" s="340">
        <v>334712</v>
      </c>
      <c r="E225" s="346">
        <f t="shared" si="39"/>
        <v>0.009852229798744734</v>
      </c>
      <c r="F225" s="164">
        <f>D225</f>
        <v>334712</v>
      </c>
      <c r="G225" s="340"/>
      <c r="H225" s="340"/>
      <c r="I225" s="340">
        <f>F225</f>
        <v>334712</v>
      </c>
      <c r="J225" s="341"/>
      <c r="K225" s="341"/>
      <c r="L225" s="342"/>
    </row>
    <row r="226" spans="1:12" s="86" customFormat="1" ht="21" customHeight="1">
      <c r="A226" s="225"/>
      <c r="B226" s="77" t="s">
        <v>89</v>
      </c>
      <c r="C226" s="69" t="s">
        <v>90</v>
      </c>
      <c r="D226" s="164">
        <v>353516</v>
      </c>
      <c r="E226" s="346">
        <f t="shared" si="39"/>
        <v>0.010405724531935048</v>
      </c>
      <c r="F226" s="164">
        <f>D226</f>
        <v>353516</v>
      </c>
      <c r="G226" s="164">
        <f>F226</f>
        <v>353516</v>
      </c>
      <c r="H226" s="325"/>
      <c r="I226" s="326">
        <v>0</v>
      </c>
      <c r="J226" s="324"/>
      <c r="K226" s="324"/>
      <c r="L226" s="327"/>
    </row>
    <row r="227" spans="1:12" s="86" customFormat="1" ht="15.75" customHeight="1">
      <c r="A227" s="225"/>
      <c r="B227" s="77" t="s">
        <v>93</v>
      </c>
      <c r="C227" s="69" t="s">
        <v>94</v>
      </c>
      <c r="D227" s="164">
        <v>25832</v>
      </c>
      <c r="E227" s="346">
        <f t="shared" si="39"/>
        <v>0.0007603635368949246</v>
      </c>
      <c r="F227" s="164">
        <f aca="true" t="shared" si="49" ref="F227:F241">D227</f>
        <v>25832</v>
      </c>
      <c r="G227" s="164">
        <f>F227</f>
        <v>25832</v>
      </c>
      <c r="H227" s="325"/>
      <c r="I227" s="326">
        <v>0</v>
      </c>
      <c r="J227" s="324"/>
      <c r="K227" s="324"/>
      <c r="L227" s="327"/>
    </row>
    <row r="228" spans="1:12" s="86" customFormat="1" ht="15" customHeight="1">
      <c r="A228" s="225"/>
      <c r="B228" s="228" t="s">
        <v>143</v>
      </c>
      <c r="C228" s="69" t="s">
        <v>121</v>
      </c>
      <c r="D228" s="164">
        <v>59603</v>
      </c>
      <c r="E228" s="346">
        <f t="shared" si="39"/>
        <v>0.001754411113717412</v>
      </c>
      <c r="F228" s="164">
        <f t="shared" si="49"/>
        <v>59603</v>
      </c>
      <c r="G228" s="164">
        <v>0</v>
      </c>
      <c r="H228" s="325">
        <f>D228</f>
        <v>59603</v>
      </c>
      <c r="I228" s="326">
        <v>0</v>
      </c>
      <c r="J228" s="324"/>
      <c r="K228" s="324"/>
      <c r="L228" s="327"/>
    </row>
    <row r="229" spans="1:12" s="86" customFormat="1" ht="15" customHeight="1">
      <c r="A229" s="225"/>
      <c r="B229" s="228" t="s">
        <v>95</v>
      </c>
      <c r="C229" s="69" t="s">
        <v>96</v>
      </c>
      <c r="D229" s="164">
        <v>9808</v>
      </c>
      <c r="E229" s="346">
        <f t="shared" si="39"/>
        <v>0.0002886979548569766</v>
      </c>
      <c r="F229" s="164">
        <f t="shared" si="49"/>
        <v>9808</v>
      </c>
      <c r="G229" s="164">
        <v>0</v>
      </c>
      <c r="H229" s="325">
        <f>D229</f>
        <v>9808</v>
      </c>
      <c r="I229" s="326">
        <v>0</v>
      </c>
      <c r="J229" s="324"/>
      <c r="K229" s="324"/>
      <c r="L229" s="327"/>
    </row>
    <row r="230" spans="1:12" s="86" customFormat="1" ht="15" customHeight="1">
      <c r="A230" s="225"/>
      <c r="B230" s="228" t="s">
        <v>633</v>
      </c>
      <c r="C230" s="69" t="s">
        <v>634</v>
      </c>
      <c r="D230" s="164">
        <v>1000</v>
      </c>
      <c r="E230" s="346">
        <f t="shared" si="39"/>
        <v>2.9434946457685218E-05</v>
      </c>
      <c r="F230" s="164">
        <f t="shared" si="49"/>
        <v>1000</v>
      </c>
      <c r="G230" s="164">
        <f>F230</f>
        <v>1000</v>
      </c>
      <c r="H230" s="325"/>
      <c r="I230" s="326"/>
      <c r="J230" s="324"/>
      <c r="K230" s="324"/>
      <c r="L230" s="327"/>
    </row>
    <row r="231" spans="1:12" s="86" customFormat="1" ht="16.5" customHeight="1">
      <c r="A231" s="225"/>
      <c r="B231" s="228" t="s">
        <v>97</v>
      </c>
      <c r="C231" s="69" t="s">
        <v>212</v>
      </c>
      <c r="D231" s="164">
        <v>78112</v>
      </c>
      <c r="E231" s="346">
        <f t="shared" si="39"/>
        <v>0.002299222537702708</v>
      </c>
      <c r="F231" s="164">
        <f t="shared" si="49"/>
        <v>78112</v>
      </c>
      <c r="G231" s="164">
        <v>0</v>
      </c>
      <c r="H231" s="325"/>
      <c r="I231" s="326">
        <v>0</v>
      </c>
      <c r="J231" s="324"/>
      <c r="K231" s="324"/>
      <c r="L231" s="327"/>
    </row>
    <row r="232" spans="1:12" s="86" customFormat="1" ht="16.5" customHeight="1">
      <c r="A232" s="225"/>
      <c r="B232" s="228" t="s">
        <v>99</v>
      </c>
      <c r="C232" s="69" t="s">
        <v>178</v>
      </c>
      <c r="D232" s="164">
        <v>9900</v>
      </c>
      <c r="E232" s="346">
        <f t="shared" si="39"/>
        <v>0.00029140596993108364</v>
      </c>
      <c r="F232" s="164">
        <f t="shared" si="49"/>
        <v>9900</v>
      </c>
      <c r="G232" s="164">
        <v>0</v>
      </c>
      <c r="H232" s="325"/>
      <c r="I232" s="326">
        <v>0</v>
      </c>
      <c r="J232" s="324"/>
      <c r="K232" s="324"/>
      <c r="L232" s="327"/>
    </row>
    <row r="233" spans="1:12" s="86" customFormat="1" ht="16.5" customHeight="1">
      <c r="A233" s="225"/>
      <c r="B233" s="228" t="s">
        <v>163</v>
      </c>
      <c r="C233" s="69" t="s">
        <v>164</v>
      </c>
      <c r="D233" s="164">
        <v>2000</v>
      </c>
      <c r="E233" s="346">
        <f t="shared" si="39"/>
        <v>5.8869892915370436E-05</v>
      </c>
      <c r="F233" s="164">
        <f t="shared" si="49"/>
        <v>2000</v>
      </c>
      <c r="G233" s="164">
        <v>0</v>
      </c>
      <c r="H233" s="325"/>
      <c r="I233" s="326">
        <v>0</v>
      </c>
      <c r="J233" s="324"/>
      <c r="K233" s="324"/>
      <c r="L233" s="327"/>
    </row>
    <row r="234" spans="1:12" s="86" customFormat="1" ht="16.5" customHeight="1">
      <c r="A234" s="225"/>
      <c r="B234" s="228" t="s">
        <v>103</v>
      </c>
      <c r="C234" s="69" t="s">
        <v>180</v>
      </c>
      <c r="D234" s="164">
        <v>12315</v>
      </c>
      <c r="E234" s="346">
        <f t="shared" si="39"/>
        <v>0.00036249136562639347</v>
      </c>
      <c r="F234" s="164">
        <f t="shared" si="49"/>
        <v>12315</v>
      </c>
      <c r="G234" s="164">
        <v>0</v>
      </c>
      <c r="H234" s="325"/>
      <c r="I234" s="326">
        <v>0</v>
      </c>
      <c r="J234" s="324"/>
      <c r="K234" s="324"/>
      <c r="L234" s="327"/>
    </row>
    <row r="235" spans="1:12" s="86" customFormat="1" ht="16.5" customHeight="1">
      <c r="A235" s="225"/>
      <c r="B235" s="228" t="s">
        <v>635</v>
      </c>
      <c r="C235" s="70" t="s">
        <v>636</v>
      </c>
      <c r="D235" s="164">
        <v>500</v>
      </c>
      <c r="E235" s="346">
        <f t="shared" si="39"/>
        <v>1.4717473228842609E-05</v>
      </c>
      <c r="F235" s="164">
        <f t="shared" si="49"/>
        <v>500</v>
      </c>
      <c r="G235" s="164"/>
      <c r="H235" s="325"/>
      <c r="I235" s="326"/>
      <c r="J235" s="324"/>
      <c r="K235" s="324"/>
      <c r="L235" s="327"/>
    </row>
    <row r="236" spans="1:12" s="86" customFormat="1" ht="16.5" customHeight="1">
      <c r="A236" s="225"/>
      <c r="B236" s="228" t="s">
        <v>326</v>
      </c>
      <c r="C236" s="69" t="s">
        <v>330</v>
      </c>
      <c r="D236" s="164">
        <v>3000</v>
      </c>
      <c r="E236" s="346">
        <f t="shared" si="39"/>
        <v>8.830483937305565E-05</v>
      </c>
      <c r="F236" s="164">
        <f t="shared" si="49"/>
        <v>3000</v>
      </c>
      <c r="G236" s="164"/>
      <c r="H236" s="325"/>
      <c r="I236" s="326"/>
      <c r="J236" s="324"/>
      <c r="K236" s="324"/>
      <c r="L236" s="327"/>
    </row>
    <row r="237" spans="1:12" s="86" customFormat="1" ht="15" customHeight="1">
      <c r="A237" s="225"/>
      <c r="B237" s="228" t="s">
        <v>105</v>
      </c>
      <c r="C237" s="69" t="s">
        <v>106</v>
      </c>
      <c r="D237" s="164">
        <v>1300</v>
      </c>
      <c r="E237" s="346">
        <f t="shared" si="39"/>
        <v>3.8265430394990786E-05</v>
      </c>
      <c r="F237" s="164">
        <f t="shared" si="49"/>
        <v>1300</v>
      </c>
      <c r="G237" s="164">
        <v>0</v>
      </c>
      <c r="H237" s="325"/>
      <c r="I237" s="326">
        <v>0</v>
      </c>
      <c r="J237" s="324"/>
      <c r="K237" s="324"/>
      <c r="L237" s="327"/>
    </row>
    <row r="238" spans="1:12" s="86" customFormat="1" ht="17.25" customHeight="1">
      <c r="A238" s="225"/>
      <c r="B238" s="228" t="s">
        <v>109</v>
      </c>
      <c r="C238" s="69" t="s">
        <v>110</v>
      </c>
      <c r="D238" s="164">
        <v>20500</v>
      </c>
      <c r="E238" s="346">
        <f t="shared" si="39"/>
        <v>0.0006034164023825469</v>
      </c>
      <c r="F238" s="164">
        <f t="shared" si="49"/>
        <v>20500</v>
      </c>
      <c r="G238" s="164">
        <v>0</v>
      </c>
      <c r="H238" s="325"/>
      <c r="I238" s="326">
        <v>0</v>
      </c>
      <c r="J238" s="324"/>
      <c r="K238" s="324"/>
      <c r="L238" s="327"/>
    </row>
    <row r="239" spans="1:12" s="86" customFormat="1" ht="17.25" customHeight="1">
      <c r="A239" s="225"/>
      <c r="B239" s="228" t="s">
        <v>327</v>
      </c>
      <c r="C239" s="69" t="s">
        <v>761</v>
      </c>
      <c r="D239" s="164">
        <v>2000</v>
      </c>
      <c r="E239" s="346">
        <f t="shared" si="39"/>
        <v>5.8869892915370436E-05</v>
      </c>
      <c r="F239" s="164">
        <f t="shared" si="49"/>
        <v>2000</v>
      </c>
      <c r="G239" s="164"/>
      <c r="H239" s="325"/>
      <c r="I239" s="326"/>
      <c r="J239" s="324"/>
      <c r="K239" s="324"/>
      <c r="L239" s="327"/>
    </row>
    <row r="240" spans="1:12" s="86" customFormat="1" ht="17.25" customHeight="1">
      <c r="A240" s="225"/>
      <c r="B240" s="228" t="s">
        <v>328</v>
      </c>
      <c r="C240" s="69" t="s">
        <v>332</v>
      </c>
      <c r="D240" s="164">
        <v>1100</v>
      </c>
      <c r="E240" s="346">
        <f t="shared" si="39"/>
        <v>3.237844110345374E-05</v>
      </c>
      <c r="F240" s="164">
        <f t="shared" si="49"/>
        <v>1100</v>
      </c>
      <c r="G240" s="164"/>
      <c r="H240" s="325"/>
      <c r="I240" s="326"/>
      <c r="J240" s="324"/>
      <c r="K240" s="324"/>
      <c r="L240" s="327"/>
    </row>
    <row r="241" spans="1:12" s="86" customFormat="1" ht="17.25" customHeight="1">
      <c r="A241" s="225"/>
      <c r="B241" s="228" t="s">
        <v>329</v>
      </c>
      <c r="C241" s="69" t="s">
        <v>333</v>
      </c>
      <c r="D241" s="164">
        <v>4554</v>
      </c>
      <c r="E241" s="346">
        <f t="shared" si="39"/>
        <v>0.00013404674616829848</v>
      </c>
      <c r="F241" s="164">
        <f t="shared" si="49"/>
        <v>4554</v>
      </c>
      <c r="G241" s="164"/>
      <c r="H241" s="325"/>
      <c r="I241" s="326"/>
      <c r="J241" s="324"/>
      <c r="K241" s="324"/>
      <c r="L241" s="327"/>
    </row>
    <row r="242" spans="1:12" s="86" customFormat="1" ht="18.75" customHeight="1">
      <c r="A242" s="222" t="s">
        <v>408</v>
      </c>
      <c r="B242" s="218"/>
      <c r="C242" s="138" t="s">
        <v>407</v>
      </c>
      <c r="D242" s="322">
        <f>D243</f>
        <v>326163</v>
      </c>
      <c r="E242" s="344">
        <f t="shared" si="39"/>
        <v>0.009600590441477984</v>
      </c>
      <c r="F242" s="322">
        <f aca="true" t="shared" si="50" ref="F242:L242">F243</f>
        <v>326163</v>
      </c>
      <c r="G242" s="322">
        <f t="shared" si="50"/>
        <v>0</v>
      </c>
      <c r="H242" s="322">
        <f t="shared" si="50"/>
        <v>0</v>
      </c>
      <c r="I242" s="322">
        <f t="shared" si="50"/>
        <v>326163</v>
      </c>
      <c r="J242" s="322">
        <f t="shared" si="50"/>
        <v>0</v>
      </c>
      <c r="K242" s="322">
        <f t="shared" si="50"/>
        <v>0</v>
      </c>
      <c r="L242" s="323">
        <f t="shared" si="50"/>
        <v>0</v>
      </c>
    </row>
    <row r="243" spans="1:12" s="86" customFormat="1" ht="24" customHeight="1">
      <c r="A243" s="225"/>
      <c r="B243" s="77" t="s">
        <v>214</v>
      </c>
      <c r="C243" s="352" t="s">
        <v>15</v>
      </c>
      <c r="D243" s="164">
        <v>326163</v>
      </c>
      <c r="E243" s="346">
        <f t="shared" si="39"/>
        <v>0.009600590441477984</v>
      </c>
      <c r="F243" s="164">
        <f>D243</f>
        <v>326163</v>
      </c>
      <c r="G243" s="164">
        <v>0</v>
      </c>
      <c r="H243" s="325"/>
      <c r="I243" s="325">
        <f>F243</f>
        <v>326163</v>
      </c>
      <c r="J243" s="324"/>
      <c r="K243" s="324"/>
      <c r="L243" s="327"/>
    </row>
    <row r="244" spans="1:12" s="86" customFormat="1" ht="18.75" customHeight="1">
      <c r="A244" s="222" t="s">
        <v>216</v>
      </c>
      <c r="B244" s="218"/>
      <c r="C244" s="138" t="s">
        <v>217</v>
      </c>
      <c r="D244" s="322">
        <f>SUM(D245:D257)</f>
        <v>640837</v>
      </c>
      <c r="E244" s="344">
        <f t="shared" si="39"/>
        <v>0.018863002783103624</v>
      </c>
      <c r="F244" s="322">
        <f aca="true" t="shared" si="51" ref="F244:L244">SUM(F245:F257)</f>
        <v>640837</v>
      </c>
      <c r="G244" s="322">
        <f t="shared" si="51"/>
        <v>321858</v>
      </c>
      <c r="H244" s="322">
        <f t="shared" si="51"/>
        <v>58262</v>
      </c>
      <c r="I244" s="322">
        <f t="shared" si="51"/>
        <v>224386</v>
      </c>
      <c r="J244" s="322">
        <f t="shared" si="51"/>
        <v>0</v>
      </c>
      <c r="K244" s="322">
        <f t="shared" si="51"/>
        <v>0</v>
      </c>
      <c r="L244" s="323">
        <f t="shared" si="51"/>
        <v>0</v>
      </c>
    </row>
    <row r="245" spans="1:12" s="86" customFormat="1" ht="23.25" customHeight="1">
      <c r="A245" s="226"/>
      <c r="B245" s="345" t="s">
        <v>214</v>
      </c>
      <c r="C245" s="352" t="s">
        <v>15</v>
      </c>
      <c r="D245" s="340">
        <v>224386</v>
      </c>
      <c r="E245" s="346">
        <f t="shared" si="39"/>
        <v>0.006604789895854155</v>
      </c>
      <c r="F245" s="164">
        <f>D245</f>
        <v>224386</v>
      </c>
      <c r="G245" s="340"/>
      <c r="H245" s="340"/>
      <c r="I245" s="340">
        <f>F245</f>
        <v>224386</v>
      </c>
      <c r="J245" s="341"/>
      <c r="K245" s="341"/>
      <c r="L245" s="342"/>
    </row>
    <row r="246" spans="1:12" s="86" customFormat="1" ht="18" customHeight="1">
      <c r="A246" s="225"/>
      <c r="B246" s="77" t="s">
        <v>89</v>
      </c>
      <c r="C246" s="69" t="s">
        <v>90</v>
      </c>
      <c r="D246" s="164">
        <v>300633</v>
      </c>
      <c r="E246" s="346">
        <f t="shared" si="39"/>
        <v>0.008849116258413281</v>
      </c>
      <c r="F246" s="164">
        <f>D246</f>
        <v>300633</v>
      </c>
      <c r="G246" s="164">
        <f>F246</f>
        <v>300633</v>
      </c>
      <c r="H246" s="325"/>
      <c r="I246" s="326">
        <v>0</v>
      </c>
      <c r="J246" s="324"/>
      <c r="K246" s="324"/>
      <c r="L246" s="327"/>
    </row>
    <row r="247" spans="1:12" s="86" customFormat="1" ht="17.25" customHeight="1">
      <c r="A247" s="225"/>
      <c r="B247" s="77" t="s">
        <v>93</v>
      </c>
      <c r="C247" s="69" t="s">
        <v>94</v>
      </c>
      <c r="D247" s="164">
        <v>21225</v>
      </c>
      <c r="E247" s="346">
        <f t="shared" si="39"/>
        <v>0.0006247567385643688</v>
      </c>
      <c r="F247" s="164">
        <f aca="true" t="shared" si="52" ref="F247:F257">D247</f>
        <v>21225</v>
      </c>
      <c r="G247" s="164">
        <f>F247</f>
        <v>21225</v>
      </c>
      <c r="H247" s="325"/>
      <c r="I247" s="326">
        <v>0</v>
      </c>
      <c r="J247" s="324"/>
      <c r="K247" s="324"/>
      <c r="L247" s="327"/>
    </row>
    <row r="248" spans="1:12" s="86" customFormat="1" ht="15.75" customHeight="1">
      <c r="A248" s="225"/>
      <c r="B248" s="228" t="s">
        <v>143</v>
      </c>
      <c r="C248" s="69" t="s">
        <v>121</v>
      </c>
      <c r="D248" s="164">
        <v>49979</v>
      </c>
      <c r="E248" s="346">
        <f t="shared" si="39"/>
        <v>0.0014711291890086495</v>
      </c>
      <c r="F248" s="164">
        <f t="shared" si="52"/>
        <v>49979</v>
      </c>
      <c r="G248" s="164">
        <v>0</v>
      </c>
      <c r="H248" s="325">
        <f>F248</f>
        <v>49979</v>
      </c>
      <c r="I248" s="326">
        <v>0</v>
      </c>
      <c r="J248" s="324"/>
      <c r="K248" s="324"/>
      <c r="L248" s="327"/>
    </row>
    <row r="249" spans="1:12" s="86" customFormat="1" ht="14.25" customHeight="1">
      <c r="A249" s="225"/>
      <c r="B249" s="228" t="s">
        <v>95</v>
      </c>
      <c r="C249" s="69" t="s">
        <v>96</v>
      </c>
      <c r="D249" s="164">
        <v>8283</v>
      </c>
      <c r="E249" s="346">
        <f t="shared" si="39"/>
        <v>0.00024380966150900667</v>
      </c>
      <c r="F249" s="164">
        <f t="shared" si="52"/>
        <v>8283</v>
      </c>
      <c r="G249" s="164">
        <v>0</v>
      </c>
      <c r="H249" s="325">
        <f>F249</f>
        <v>8283</v>
      </c>
      <c r="I249" s="326">
        <v>0</v>
      </c>
      <c r="J249" s="324"/>
      <c r="K249" s="324"/>
      <c r="L249" s="327"/>
    </row>
    <row r="250" spans="1:12" s="86" customFormat="1" ht="14.25" customHeight="1">
      <c r="A250" s="225"/>
      <c r="B250" s="77" t="s">
        <v>97</v>
      </c>
      <c r="C250" s="70" t="s">
        <v>323</v>
      </c>
      <c r="D250" s="164">
        <v>9000</v>
      </c>
      <c r="E250" s="346">
        <f t="shared" si="39"/>
        <v>0.000264914518119167</v>
      </c>
      <c r="F250" s="164">
        <f t="shared" si="52"/>
        <v>9000</v>
      </c>
      <c r="G250" s="164">
        <v>0</v>
      </c>
      <c r="H250" s="325"/>
      <c r="I250" s="326">
        <v>0</v>
      </c>
      <c r="J250" s="324"/>
      <c r="K250" s="324"/>
      <c r="L250" s="327"/>
    </row>
    <row r="251" spans="1:12" s="86" customFormat="1" ht="14.25" customHeight="1">
      <c r="A251" s="225"/>
      <c r="B251" s="77" t="s">
        <v>99</v>
      </c>
      <c r="C251" s="70" t="s">
        <v>178</v>
      </c>
      <c r="D251" s="164">
        <v>2300</v>
      </c>
      <c r="E251" s="346">
        <f t="shared" si="39"/>
        <v>6.7700376852676E-05</v>
      </c>
      <c r="F251" s="164">
        <f t="shared" si="52"/>
        <v>2300</v>
      </c>
      <c r="G251" s="164">
        <v>0</v>
      </c>
      <c r="H251" s="325"/>
      <c r="I251" s="326">
        <v>0</v>
      </c>
      <c r="J251" s="324"/>
      <c r="K251" s="324"/>
      <c r="L251" s="327"/>
    </row>
    <row r="252" spans="1:12" s="86" customFormat="1" ht="14.25" customHeight="1">
      <c r="A252" s="225"/>
      <c r="B252" s="77" t="s">
        <v>163</v>
      </c>
      <c r="C252" s="69" t="s">
        <v>164</v>
      </c>
      <c r="D252" s="164">
        <v>1500</v>
      </c>
      <c r="E252" s="346">
        <f t="shared" si="39"/>
        <v>4.415241968652783E-05</v>
      </c>
      <c r="F252" s="164">
        <f t="shared" si="52"/>
        <v>1500</v>
      </c>
      <c r="G252" s="164"/>
      <c r="H252" s="325"/>
      <c r="I252" s="326"/>
      <c r="J252" s="324"/>
      <c r="K252" s="324"/>
      <c r="L252" s="327"/>
    </row>
    <row r="253" spans="1:12" s="86" customFormat="1" ht="15" customHeight="1">
      <c r="A253" s="225"/>
      <c r="B253" s="77" t="s">
        <v>103</v>
      </c>
      <c r="C253" s="70" t="s">
        <v>180</v>
      </c>
      <c r="D253" s="164">
        <v>2300</v>
      </c>
      <c r="E253" s="346">
        <f t="shared" si="39"/>
        <v>6.7700376852676E-05</v>
      </c>
      <c r="F253" s="164">
        <f t="shared" si="52"/>
        <v>2300</v>
      </c>
      <c r="G253" s="164">
        <v>0</v>
      </c>
      <c r="H253" s="325"/>
      <c r="I253" s="326">
        <v>0</v>
      </c>
      <c r="J253" s="324"/>
      <c r="K253" s="324"/>
      <c r="L253" s="327"/>
    </row>
    <row r="254" spans="1:12" s="86" customFormat="1" ht="15" customHeight="1">
      <c r="A254" s="225"/>
      <c r="B254" s="77" t="s">
        <v>635</v>
      </c>
      <c r="C254" s="70" t="s">
        <v>636</v>
      </c>
      <c r="D254" s="164">
        <v>500</v>
      </c>
      <c r="E254" s="346">
        <f t="shared" si="39"/>
        <v>1.4717473228842609E-05</v>
      </c>
      <c r="F254" s="164">
        <f t="shared" si="52"/>
        <v>500</v>
      </c>
      <c r="G254" s="164"/>
      <c r="H254" s="325"/>
      <c r="I254" s="326"/>
      <c r="J254" s="324"/>
      <c r="K254" s="324"/>
      <c r="L254" s="327"/>
    </row>
    <row r="255" spans="1:12" s="86" customFormat="1" ht="15" customHeight="1">
      <c r="A255" s="225"/>
      <c r="B255" s="77" t="s">
        <v>326</v>
      </c>
      <c r="C255" s="69" t="s">
        <v>330</v>
      </c>
      <c r="D255" s="164">
        <v>650</v>
      </c>
      <c r="E255" s="346">
        <f t="shared" si="39"/>
        <v>1.9132715197495393E-05</v>
      </c>
      <c r="F255" s="164">
        <f t="shared" si="52"/>
        <v>650</v>
      </c>
      <c r="G255" s="164"/>
      <c r="H255" s="325"/>
      <c r="I255" s="326"/>
      <c r="J255" s="324"/>
      <c r="K255" s="324"/>
      <c r="L255" s="327"/>
    </row>
    <row r="256" spans="1:12" s="86" customFormat="1" ht="16.5" customHeight="1">
      <c r="A256" s="225"/>
      <c r="B256" s="77" t="s">
        <v>109</v>
      </c>
      <c r="C256" s="70" t="s">
        <v>110</v>
      </c>
      <c r="D256" s="164">
        <v>18081</v>
      </c>
      <c r="E256" s="346">
        <f t="shared" si="39"/>
        <v>0.0005322132669014065</v>
      </c>
      <c r="F256" s="164">
        <f t="shared" si="52"/>
        <v>18081</v>
      </c>
      <c r="G256" s="164">
        <v>0</v>
      </c>
      <c r="H256" s="325"/>
      <c r="I256" s="326">
        <v>0</v>
      </c>
      <c r="J256" s="324"/>
      <c r="K256" s="324"/>
      <c r="L256" s="327"/>
    </row>
    <row r="257" spans="1:12" s="86" customFormat="1" ht="15.75" customHeight="1">
      <c r="A257" s="225"/>
      <c r="B257" s="77" t="s">
        <v>328</v>
      </c>
      <c r="C257" s="69" t="s">
        <v>332</v>
      </c>
      <c r="D257" s="164">
        <v>2000</v>
      </c>
      <c r="E257" s="346">
        <f t="shared" si="39"/>
        <v>5.8869892915370436E-05</v>
      </c>
      <c r="F257" s="164">
        <f t="shared" si="52"/>
        <v>2000</v>
      </c>
      <c r="G257" s="164"/>
      <c r="H257" s="325"/>
      <c r="I257" s="326"/>
      <c r="J257" s="324"/>
      <c r="K257" s="324"/>
      <c r="L257" s="327"/>
    </row>
    <row r="258" spans="1:12" s="86" customFormat="1" ht="15" customHeight="1">
      <c r="A258" s="222" t="s">
        <v>219</v>
      </c>
      <c r="B258" s="223"/>
      <c r="C258" s="137" t="s">
        <v>220</v>
      </c>
      <c r="D258" s="322">
        <f>SUM(D259:D281)</f>
        <v>2250922</v>
      </c>
      <c r="E258" s="344">
        <f t="shared" si="39"/>
        <v>0.06625576855042573</v>
      </c>
      <c r="F258" s="322">
        <f aca="true" t="shared" si="53" ref="F258:L258">SUM(F259:F281)</f>
        <v>2250922</v>
      </c>
      <c r="G258" s="322">
        <f t="shared" si="53"/>
        <v>1437030</v>
      </c>
      <c r="H258" s="322">
        <f t="shared" si="53"/>
        <v>249434</v>
      </c>
      <c r="I258" s="322">
        <f t="shared" si="53"/>
        <v>280343</v>
      </c>
      <c r="J258" s="322">
        <f t="shared" si="53"/>
        <v>0</v>
      </c>
      <c r="K258" s="322">
        <f t="shared" si="53"/>
        <v>0</v>
      </c>
      <c r="L258" s="323">
        <f t="shared" si="53"/>
        <v>0</v>
      </c>
    </row>
    <row r="259" spans="1:12" s="86" customFormat="1" ht="24" customHeight="1">
      <c r="A259" s="226"/>
      <c r="B259" s="227" t="s">
        <v>214</v>
      </c>
      <c r="C259" s="352" t="s">
        <v>15</v>
      </c>
      <c r="D259" s="340">
        <v>280343</v>
      </c>
      <c r="E259" s="346">
        <f t="shared" si="39"/>
        <v>0.008251881194786847</v>
      </c>
      <c r="F259" s="331">
        <f>D259</f>
        <v>280343</v>
      </c>
      <c r="G259" s="340"/>
      <c r="H259" s="340"/>
      <c r="I259" s="340">
        <f>F259</f>
        <v>280343</v>
      </c>
      <c r="J259" s="341"/>
      <c r="K259" s="341"/>
      <c r="L259" s="342"/>
    </row>
    <row r="260" spans="1:12" s="147" customFormat="1" ht="17.25" customHeight="1">
      <c r="A260" s="219"/>
      <c r="B260" s="77" t="s">
        <v>740</v>
      </c>
      <c r="C260" s="139" t="s">
        <v>221</v>
      </c>
      <c r="D260" s="331">
        <v>5000</v>
      </c>
      <c r="E260" s="346">
        <f t="shared" si="39"/>
        <v>0.0001471747322884261</v>
      </c>
      <c r="F260" s="331">
        <f>D260</f>
        <v>5000</v>
      </c>
      <c r="G260" s="331"/>
      <c r="H260" s="325"/>
      <c r="I260" s="326"/>
      <c r="J260" s="324"/>
      <c r="K260" s="324"/>
      <c r="L260" s="327"/>
    </row>
    <row r="261" spans="1:12" s="86" customFormat="1" ht="15" customHeight="1">
      <c r="A261" s="219"/>
      <c r="B261" s="77" t="s">
        <v>89</v>
      </c>
      <c r="C261" s="69" t="s">
        <v>382</v>
      </c>
      <c r="D261" s="164">
        <v>1335343</v>
      </c>
      <c r="E261" s="346">
        <f t="shared" si="39"/>
        <v>0.039305749707644756</v>
      </c>
      <c r="F261" s="331">
        <f aca="true" t="shared" si="54" ref="F261:F281">D261</f>
        <v>1335343</v>
      </c>
      <c r="G261" s="164">
        <f>F261</f>
        <v>1335343</v>
      </c>
      <c r="H261" s="325"/>
      <c r="I261" s="326"/>
      <c r="J261" s="324"/>
      <c r="K261" s="324"/>
      <c r="L261" s="327"/>
    </row>
    <row r="262" spans="1:12" s="86" customFormat="1" ht="14.25" customHeight="1">
      <c r="A262" s="219"/>
      <c r="B262" s="77" t="s">
        <v>93</v>
      </c>
      <c r="C262" s="69" t="s">
        <v>94</v>
      </c>
      <c r="D262" s="164">
        <v>100587</v>
      </c>
      <c r="E262" s="346">
        <f t="shared" si="39"/>
        <v>0.002960772959339183</v>
      </c>
      <c r="F262" s="331">
        <f t="shared" si="54"/>
        <v>100587</v>
      </c>
      <c r="G262" s="164">
        <f>F262</f>
        <v>100587</v>
      </c>
      <c r="H262" s="325"/>
      <c r="I262" s="326"/>
      <c r="J262" s="324"/>
      <c r="K262" s="324"/>
      <c r="L262" s="327"/>
    </row>
    <row r="263" spans="1:12" s="86" customFormat="1" ht="15" customHeight="1">
      <c r="A263" s="219"/>
      <c r="B263" s="228" t="s">
        <v>143</v>
      </c>
      <c r="C263" s="69" t="s">
        <v>157</v>
      </c>
      <c r="D263" s="164">
        <v>216768</v>
      </c>
      <c r="E263" s="346">
        <f t="shared" si="39"/>
        <v>0.0063805544737395095</v>
      </c>
      <c r="F263" s="331">
        <f t="shared" si="54"/>
        <v>216768</v>
      </c>
      <c r="G263" s="164"/>
      <c r="H263" s="325">
        <f>F263</f>
        <v>216768</v>
      </c>
      <c r="I263" s="326"/>
      <c r="J263" s="324"/>
      <c r="K263" s="324"/>
      <c r="L263" s="327"/>
    </row>
    <row r="264" spans="1:12" s="86" customFormat="1" ht="16.5" customHeight="1">
      <c r="A264" s="219"/>
      <c r="B264" s="228" t="s">
        <v>95</v>
      </c>
      <c r="C264" s="69" t="s">
        <v>96</v>
      </c>
      <c r="D264" s="164">
        <v>32666</v>
      </c>
      <c r="E264" s="346">
        <f t="shared" si="39"/>
        <v>0.0009615219609867454</v>
      </c>
      <c r="F264" s="331">
        <f t="shared" si="54"/>
        <v>32666</v>
      </c>
      <c r="G264" s="164"/>
      <c r="H264" s="325">
        <f>F264</f>
        <v>32666</v>
      </c>
      <c r="I264" s="326"/>
      <c r="J264" s="324"/>
      <c r="K264" s="324"/>
      <c r="L264" s="327"/>
    </row>
    <row r="265" spans="1:12" s="86" customFormat="1" ht="15.75" customHeight="1">
      <c r="A265" s="219"/>
      <c r="B265" s="77" t="s">
        <v>222</v>
      </c>
      <c r="C265" s="70" t="s">
        <v>324</v>
      </c>
      <c r="D265" s="164">
        <v>5000</v>
      </c>
      <c r="E265" s="346">
        <f t="shared" si="39"/>
        <v>0.0001471747322884261</v>
      </c>
      <c r="F265" s="331">
        <f t="shared" si="54"/>
        <v>5000</v>
      </c>
      <c r="G265" s="164"/>
      <c r="H265" s="325"/>
      <c r="I265" s="326"/>
      <c r="J265" s="324"/>
      <c r="K265" s="324"/>
      <c r="L265" s="327"/>
    </row>
    <row r="266" spans="1:12" s="86" customFormat="1" ht="15" customHeight="1">
      <c r="A266" s="219"/>
      <c r="B266" s="76">
        <v>4170</v>
      </c>
      <c r="C266" s="391" t="s">
        <v>634</v>
      </c>
      <c r="D266" s="164">
        <v>1100</v>
      </c>
      <c r="E266" s="346">
        <f aca="true" t="shared" si="55" ref="E266:E329">D266/$D$608</f>
        <v>3.237844110345374E-05</v>
      </c>
      <c r="F266" s="331">
        <f t="shared" si="54"/>
        <v>1100</v>
      </c>
      <c r="G266" s="164">
        <f>F266</f>
        <v>1100</v>
      </c>
      <c r="H266" s="325"/>
      <c r="I266" s="326"/>
      <c r="J266" s="324"/>
      <c r="K266" s="324"/>
      <c r="L266" s="327"/>
    </row>
    <row r="267" spans="1:12" s="86" customFormat="1" ht="15" customHeight="1">
      <c r="A267" s="219"/>
      <c r="B267" s="392">
        <v>4210</v>
      </c>
      <c r="C267" s="70" t="s">
        <v>98</v>
      </c>
      <c r="D267" s="164">
        <v>85000</v>
      </c>
      <c r="E267" s="346">
        <f t="shared" si="55"/>
        <v>0.0025019704489032436</v>
      </c>
      <c r="F267" s="331">
        <f t="shared" si="54"/>
        <v>85000</v>
      </c>
      <c r="G267" s="164"/>
      <c r="H267" s="325"/>
      <c r="I267" s="326"/>
      <c r="J267" s="324"/>
      <c r="K267" s="324"/>
      <c r="L267" s="327"/>
    </row>
    <row r="268" spans="1:12" s="86" customFormat="1" ht="15" customHeight="1">
      <c r="A268" s="219"/>
      <c r="B268" s="76">
        <v>4240</v>
      </c>
      <c r="C268" s="70" t="s">
        <v>325</v>
      </c>
      <c r="D268" s="164">
        <v>7000</v>
      </c>
      <c r="E268" s="346">
        <f t="shared" si="55"/>
        <v>0.00020604462520379654</v>
      </c>
      <c r="F268" s="331">
        <f t="shared" si="54"/>
        <v>7000</v>
      </c>
      <c r="G268" s="164"/>
      <c r="H268" s="325"/>
      <c r="I268" s="326"/>
      <c r="J268" s="324"/>
      <c r="K268" s="324"/>
      <c r="L268" s="327"/>
    </row>
    <row r="269" spans="1:12" s="86" customFormat="1" ht="15.75" customHeight="1">
      <c r="A269" s="219"/>
      <c r="B269" s="77" t="s">
        <v>99</v>
      </c>
      <c r="C269" s="70" t="s">
        <v>178</v>
      </c>
      <c r="D269" s="164">
        <v>34348</v>
      </c>
      <c r="E269" s="346">
        <f t="shared" si="55"/>
        <v>0.0010110315409285718</v>
      </c>
      <c r="F269" s="331">
        <f t="shared" si="54"/>
        <v>34348</v>
      </c>
      <c r="G269" s="164"/>
      <c r="H269" s="325"/>
      <c r="I269" s="326"/>
      <c r="J269" s="324"/>
      <c r="K269" s="324"/>
      <c r="L269" s="327"/>
    </row>
    <row r="270" spans="1:12" s="86" customFormat="1" ht="18" customHeight="1">
      <c r="A270" s="219"/>
      <c r="B270" s="77" t="s">
        <v>101</v>
      </c>
      <c r="C270" s="70" t="s">
        <v>179</v>
      </c>
      <c r="D270" s="164">
        <v>0</v>
      </c>
      <c r="E270" s="346">
        <f t="shared" si="55"/>
        <v>0</v>
      </c>
      <c r="F270" s="331">
        <f t="shared" si="54"/>
        <v>0</v>
      </c>
      <c r="G270" s="164"/>
      <c r="H270" s="325"/>
      <c r="I270" s="326"/>
      <c r="J270" s="324"/>
      <c r="K270" s="324"/>
      <c r="L270" s="327"/>
    </row>
    <row r="271" spans="1:12" s="86" customFormat="1" ht="18" customHeight="1">
      <c r="A271" s="219"/>
      <c r="B271" s="77" t="s">
        <v>163</v>
      </c>
      <c r="C271" s="70" t="s">
        <v>164</v>
      </c>
      <c r="D271" s="164">
        <v>2400</v>
      </c>
      <c r="E271" s="346">
        <f t="shared" si="55"/>
        <v>7.064387149844453E-05</v>
      </c>
      <c r="F271" s="331">
        <f t="shared" si="54"/>
        <v>2400</v>
      </c>
      <c r="G271" s="164"/>
      <c r="H271" s="325"/>
      <c r="I271" s="326"/>
      <c r="J271" s="324"/>
      <c r="K271" s="324"/>
      <c r="L271" s="327"/>
    </row>
    <row r="272" spans="1:12" s="86" customFormat="1" ht="16.5" customHeight="1">
      <c r="A272" s="219"/>
      <c r="B272" s="77" t="s">
        <v>103</v>
      </c>
      <c r="C272" s="70" t="s">
        <v>180</v>
      </c>
      <c r="D272" s="164">
        <v>27000</v>
      </c>
      <c r="E272" s="346">
        <f t="shared" si="55"/>
        <v>0.0007947435543575009</v>
      </c>
      <c r="F272" s="331">
        <f t="shared" si="54"/>
        <v>27000</v>
      </c>
      <c r="G272" s="164"/>
      <c r="H272" s="325"/>
      <c r="I272" s="326"/>
      <c r="J272" s="324"/>
      <c r="K272" s="324"/>
      <c r="L272" s="327"/>
    </row>
    <row r="273" spans="1:12" s="86" customFormat="1" ht="16.5" customHeight="1">
      <c r="A273" s="219"/>
      <c r="B273" s="77" t="s">
        <v>635</v>
      </c>
      <c r="C273" s="70" t="s">
        <v>636</v>
      </c>
      <c r="D273" s="164">
        <v>3920</v>
      </c>
      <c r="E273" s="346">
        <f t="shared" si="55"/>
        <v>0.00011538499011412605</v>
      </c>
      <c r="F273" s="331">
        <f t="shared" si="54"/>
        <v>3920</v>
      </c>
      <c r="G273" s="164"/>
      <c r="H273" s="325"/>
      <c r="I273" s="326"/>
      <c r="J273" s="324"/>
      <c r="K273" s="324"/>
      <c r="L273" s="327"/>
    </row>
    <row r="274" spans="1:12" s="86" customFormat="1" ht="16.5" customHeight="1">
      <c r="A274" s="219"/>
      <c r="B274" s="77" t="s">
        <v>326</v>
      </c>
      <c r="C274" s="69" t="s">
        <v>330</v>
      </c>
      <c r="D274" s="164">
        <v>5760</v>
      </c>
      <c r="E274" s="346">
        <f t="shared" si="55"/>
        <v>0.00016954529159626686</v>
      </c>
      <c r="F274" s="331">
        <f t="shared" si="54"/>
        <v>5760</v>
      </c>
      <c r="G274" s="164"/>
      <c r="H274" s="325"/>
      <c r="I274" s="326"/>
      <c r="J274" s="324"/>
      <c r="K274" s="324"/>
      <c r="L274" s="327"/>
    </row>
    <row r="275" spans="1:12" s="86" customFormat="1" ht="17.25" customHeight="1">
      <c r="A275" s="219"/>
      <c r="B275" s="77" t="s">
        <v>105</v>
      </c>
      <c r="C275" s="70" t="s">
        <v>106</v>
      </c>
      <c r="D275" s="164">
        <v>5200</v>
      </c>
      <c r="E275" s="346">
        <f t="shared" si="55"/>
        <v>0.00015306172157996314</v>
      </c>
      <c r="F275" s="331">
        <f t="shared" si="54"/>
        <v>5200</v>
      </c>
      <c r="G275" s="164"/>
      <c r="H275" s="325"/>
      <c r="I275" s="326"/>
      <c r="J275" s="324"/>
      <c r="K275" s="324"/>
      <c r="L275" s="327"/>
    </row>
    <row r="276" spans="1:12" s="86" customFormat="1" ht="18.75" customHeight="1">
      <c r="A276" s="219"/>
      <c r="B276" s="77" t="s">
        <v>109</v>
      </c>
      <c r="C276" s="70" t="s">
        <v>110</v>
      </c>
      <c r="D276" s="164">
        <v>84487</v>
      </c>
      <c r="E276" s="346">
        <f t="shared" si="55"/>
        <v>0.002486870321370451</v>
      </c>
      <c r="F276" s="331">
        <f t="shared" si="54"/>
        <v>84487</v>
      </c>
      <c r="G276" s="164"/>
      <c r="H276" s="325"/>
      <c r="I276" s="326"/>
      <c r="J276" s="324"/>
      <c r="K276" s="324"/>
      <c r="L276" s="327"/>
    </row>
    <row r="277" spans="1:12" s="86" customFormat="1" ht="18.75" customHeight="1">
      <c r="A277" s="219"/>
      <c r="B277" s="77" t="s">
        <v>125</v>
      </c>
      <c r="C277" s="70" t="s">
        <v>126</v>
      </c>
      <c r="D277" s="164">
        <v>700</v>
      </c>
      <c r="E277" s="346">
        <f t="shared" si="55"/>
        <v>2.0604462520379653E-05</v>
      </c>
      <c r="F277" s="331">
        <f t="shared" si="54"/>
        <v>700</v>
      </c>
      <c r="G277" s="164"/>
      <c r="H277" s="325"/>
      <c r="I277" s="326"/>
      <c r="J277" s="324"/>
      <c r="K277" s="324"/>
      <c r="L277" s="327"/>
    </row>
    <row r="278" spans="1:12" s="86" customFormat="1" ht="15" customHeight="1">
      <c r="A278" s="219"/>
      <c r="B278" s="77" t="s">
        <v>183</v>
      </c>
      <c r="C278" s="70" t="s">
        <v>343</v>
      </c>
      <c r="D278" s="164">
        <v>10000</v>
      </c>
      <c r="E278" s="346">
        <f t="shared" si="55"/>
        <v>0.0002943494645768522</v>
      </c>
      <c r="F278" s="331">
        <f t="shared" si="54"/>
        <v>10000</v>
      </c>
      <c r="G278" s="164"/>
      <c r="H278" s="325"/>
      <c r="I278" s="326"/>
      <c r="J278" s="324"/>
      <c r="K278" s="324"/>
      <c r="L278" s="327"/>
    </row>
    <row r="279" spans="1:12" s="86" customFormat="1" ht="16.5" customHeight="1">
      <c r="A279" s="219"/>
      <c r="B279" s="77" t="s">
        <v>327</v>
      </c>
      <c r="C279" s="69" t="s">
        <v>761</v>
      </c>
      <c r="D279" s="164">
        <v>2000</v>
      </c>
      <c r="E279" s="346">
        <f t="shared" si="55"/>
        <v>5.8869892915370436E-05</v>
      </c>
      <c r="F279" s="331">
        <f t="shared" si="54"/>
        <v>2000</v>
      </c>
      <c r="G279" s="164"/>
      <c r="H279" s="325"/>
      <c r="I279" s="326"/>
      <c r="J279" s="324"/>
      <c r="K279" s="324"/>
      <c r="L279" s="327"/>
    </row>
    <row r="280" spans="1:12" s="86" customFormat="1" ht="18.75" customHeight="1">
      <c r="A280" s="219"/>
      <c r="B280" s="77" t="s">
        <v>328</v>
      </c>
      <c r="C280" s="69" t="s">
        <v>332</v>
      </c>
      <c r="D280" s="164">
        <v>2300</v>
      </c>
      <c r="E280" s="346">
        <f t="shared" si="55"/>
        <v>6.7700376852676E-05</v>
      </c>
      <c r="F280" s="331">
        <f t="shared" si="54"/>
        <v>2300</v>
      </c>
      <c r="G280" s="164"/>
      <c r="H280" s="325"/>
      <c r="I280" s="326"/>
      <c r="J280" s="324"/>
      <c r="K280" s="324"/>
      <c r="L280" s="327"/>
    </row>
    <row r="281" spans="1:12" s="86" customFormat="1" ht="18.75" customHeight="1">
      <c r="A281" s="219"/>
      <c r="B281" s="77" t="s">
        <v>329</v>
      </c>
      <c r="C281" s="69" t="s">
        <v>333</v>
      </c>
      <c r="D281" s="164">
        <v>4000</v>
      </c>
      <c r="E281" s="346">
        <f t="shared" si="55"/>
        <v>0.00011773978583074087</v>
      </c>
      <c r="F281" s="331">
        <f t="shared" si="54"/>
        <v>4000</v>
      </c>
      <c r="G281" s="164"/>
      <c r="H281" s="325"/>
      <c r="I281" s="326"/>
      <c r="J281" s="324"/>
      <c r="K281" s="324"/>
      <c r="L281" s="327"/>
    </row>
    <row r="282" spans="1:12" s="86" customFormat="1" ht="18.75" customHeight="1">
      <c r="A282" s="217" t="s">
        <v>724</v>
      </c>
      <c r="B282" s="148"/>
      <c r="C282" s="137" t="s">
        <v>725</v>
      </c>
      <c r="D282" s="322">
        <f>SUM(D283:D291)</f>
        <v>827874</v>
      </c>
      <c r="E282" s="344">
        <f t="shared" si="55"/>
        <v>0.024368426863709693</v>
      </c>
      <c r="F282" s="322">
        <f aca="true" t="shared" si="56" ref="F282:L282">SUM(F283:F291)</f>
        <v>827874</v>
      </c>
      <c r="G282" s="322">
        <f t="shared" si="56"/>
        <v>645232</v>
      </c>
      <c r="H282" s="322">
        <f t="shared" si="56"/>
        <v>113099</v>
      </c>
      <c r="I282" s="322">
        <f t="shared" si="56"/>
        <v>0</v>
      </c>
      <c r="J282" s="322">
        <f t="shared" si="56"/>
        <v>0</v>
      </c>
      <c r="K282" s="322">
        <f t="shared" si="56"/>
        <v>0</v>
      </c>
      <c r="L282" s="323">
        <f t="shared" si="56"/>
        <v>0</v>
      </c>
    </row>
    <row r="283" spans="1:12" s="86" customFormat="1" ht="16.5" customHeight="1">
      <c r="A283" s="219"/>
      <c r="B283" s="70">
        <v>4010</v>
      </c>
      <c r="C283" s="69" t="s">
        <v>382</v>
      </c>
      <c r="D283" s="164">
        <v>585215</v>
      </c>
      <c r="E283" s="346">
        <f t="shared" si="55"/>
        <v>0.017225772191234254</v>
      </c>
      <c r="F283" s="164">
        <f>D283</f>
        <v>585215</v>
      </c>
      <c r="G283" s="164">
        <f>F283</f>
        <v>585215</v>
      </c>
      <c r="H283" s="325"/>
      <c r="I283" s="326"/>
      <c r="J283" s="324"/>
      <c r="K283" s="324"/>
      <c r="L283" s="327"/>
    </row>
    <row r="284" spans="1:12" s="86" customFormat="1" ht="16.5" customHeight="1">
      <c r="A284" s="219"/>
      <c r="B284" s="70">
        <v>4040</v>
      </c>
      <c r="C284" s="69" t="s">
        <v>94</v>
      </c>
      <c r="D284" s="164">
        <v>60017</v>
      </c>
      <c r="E284" s="346">
        <f t="shared" si="55"/>
        <v>0.0017665971815508939</v>
      </c>
      <c r="F284" s="164">
        <f aca="true" t="shared" si="57" ref="F284:F291">D284</f>
        <v>60017</v>
      </c>
      <c r="G284" s="164">
        <f>F284</f>
        <v>60017</v>
      </c>
      <c r="H284" s="325"/>
      <c r="I284" s="326"/>
      <c r="J284" s="324"/>
      <c r="K284" s="324"/>
      <c r="L284" s="327"/>
    </row>
    <row r="285" spans="1:12" s="86" customFormat="1" ht="13.5" customHeight="1">
      <c r="A285" s="219"/>
      <c r="B285" s="70">
        <v>4110</v>
      </c>
      <c r="C285" s="69" t="s">
        <v>157</v>
      </c>
      <c r="D285" s="164">
        <v>98034</v>
      </c>
      <c r="E285" s="346">
        <f t="shared" si="55"/>
        <v>0.0028856255410327127</v>
      </c>
      <c r="F285" s="164">
        <f t="shared" si="57"/>
        <v>98034</v>
      </c>
      <c r="G285" s="164"/>
      <c r="H285" s="325">
        <f>F285</f>
        <v>98034</v>
      </c>
      <c r="I285" s="326"/>
      <c r="J285" s="324"/>
      <c r="K285" s="324"/>
      <c r="L285" s="327"/>
    </row>
    <row r="286" spans="1:12" s="86" customFormat="1" ht="13.5" customHeight="1">
      <c r="A286" s="219"/>
      <c r="B286" s="70">
        <v>4120</v>
      </c>
      <c r="C286" s="69" t="s">
        <v>96</v>
      </c>
      <c r="D286" s="164">
        <v>15065</v>
      </c>
      <c r="E286" s="346">
        <f t="shared" si="55"/>
        <v>0.00044343746838502784</v>
      </c>
      <c r="F286" s="164">
        <f t="shared" si="57"/>
        <v>15065</v>
      </c>
      <c r="G286" s="164"/>
      <c r="H286" s="325">
        <f>F286</f>
        <v>15065</v>
      </c>
      <c r="I286" s="326"/>
      <c r="J286" s="324"/>
      <c r="K286" s="324"/>
      <c r="L286" s="327"/>
    </row>
    <row r="287" spans="1:12" s="86" customFormat="1" ht="13.5" customHeight="1">
      <c r="A287" s="219"/>
      <c r="B287" s="70">
        <v>4210</v>
      </c>
      <c r="C287" s="70" t="s">
        <v>124</v>
      </c>
      <c r="D287" s="164">
        <v>2200</v>
      </c>
      <c r="E287" s="346">
        <f t="shared" si="55"/>
        <v>6.475688220690748E-05</v>
      </c>
      <c r="F287" s="164">
        <f t="shared" si="57"/>
        <v>2200</v>
      </c>
      <c r="G287" s="164"/>
      <c r="H287" s="325"/>
      <c r="I287" s="326"/>
      <c r="J287" s="324"/>
      <c r="K287" s="324"/>
      <c r="L287" s="327"/>
    </row>
    <row r="288" spans="1:12" s="86" customFormat="1" ht="13.5" customHeight="1">
      <c r="A288" s="219"/>
      <c r="B288" s="70">
        <v>4260</v>
      </c>
      <c r="C288" s="70" t="s">
        <v>178</v>
      </c>
      <c r="D288" s="164">
        <v>18000</v>
      </c>
      <c r="E288" s="346">
        <f t="shared" si="55"/>
        <v>0.000529829036238334</v>
      </c>
      <c r="F288" s="164">
        <f t="shared" si="57"/>
        <v>18000</v>
      </c>
      <c r="G288" s="164"/>
      <c r="H288" s="325"/>
      <c r="I288" s="326"/>
      <c r="J288" s="324"/>
      <c r="K288" s="324"/>
      <c r="L288" s="327"/>
    </row>
    <row r="289" spans="1:12" s="86" customFormat="1" ht="13.5" customHeight="1">
      <c r="A289" s="219"/>
      <c r="B289" s="70">
        <v>4300</v>
      </c>
      <c r="C289" s="70" t="s">
        <v>104</v>
      </c>
      <c r="D289" s="164">
        <v>8600</v>
      </c>
      <c r="E289" s="346">
        <f t="shared" si="55"/>
        <v>0.0002531405395360929</v>
      </c>
      <c r="F289" s="164">
        <f t="shared" si="57"/>
        <v>8600</v>
      </c>
      <c r="G289" s="164"/>
      <c r="H289" s="325"/>
      <c r="I289" s="326"/>
      <c r="J289" s="324"/>
      <c r="K289" s="324"/>
      <c r="L289" s="327"/>
    </row>
    <row r="290" spans="1:12" s="86" customFormat="1" ht="13.5" customHeight="1">
      <c r="A290" s="219"/>
      <c r="B290" s="70">
        <v>4370</v>
      </c>
      <c r="C290" s="69" t="s">
        <v>330</v>
      </c>
      <c r="D290" s="164">
        <v>1800</v>
      </c>
      <c r="E290" s="346">
        <f t="shared" si="55"/>
        <v>5.2982903623833395E-05</v>
      </c>
      <c r="F290" s="164">
        <f t="shared" si="57"/>
        <v>1800</v>
      </c>
      <c r="G290" s="164"/>
      <c r="H290" s="325"/>
      <c r="I290" s="326"/>
      <c r="J290" s="324"/>
      <c r="K290" s="324"/>
      <c r="L290" s="327"/>
    </row>
    <row r="291" spans="1:12" s="86" customFormat="1" ht="13.5" customHeight="1">
      <c r="A291" s="219"/>
      <c r="B291" s="70">
        <v>4440</v>
      </c>
      <c r="C291" s="70" t="s">
        <v>110</v>
      </c>
      <c r="D291" s="164">
        <v>38943</v>
      </c>
      <c r="E291" s="346">
        <f t="shared" si="55"/>
        <v>0.0011462851199016354</v>
      </c>
      <c r="F291" s="164">
        <f t="shared" si="57"/>
        <v>38943</v>
      </c>
      <c r="G291" s="164"/>
      <c r="H291" s="325"/>
      <c r="I291" s="326"/>
      <c r="J291" s="324"/>
      <c r="K291" s="324"/>
      <c r="L291" s="327"/>
    </row>
    <row r="292" spans="1:12" s="86" customFormat="1" ht="18.75" customHeight="1">
      <c r="A292" s="217" t="s">
        <v>250</v>
      </c>
      <c r="B292" s="218"/>
      <c r="C292" s="137" t="s">
        <v>251</v>
      </c>
      <c r="D292" s="322">
        <f aca="true" t="shared" si="58" ref="D292:L292">SUM(D293:D318)</f>
        <v>4674673</v>
      </c>
      <c r="E292" s="344">
        <f t="shared" si="55"/>
        <v>0.13759874946218673</v>
      </c>
      <c r="F292" s="322">
        <f t="shared" si="58"/>
        <v>4674673</v>
      </c>
      <c r="G292" s="322">
        <f t="shared" si="58"/>
        <v>3056853</v>
      </c>
      <c r="H292" s="322">
        <f t="shared" si="58"/>
        <v>535959</v>
      </c>
      <c r="I292" s="322">
        <f t="shared" si="58"/>
        <v>138562</v>
      </c>
      <c r="J292" s="322">
        <f t="shared" si="58"/>
        <v>0</v>
      </c>
      <c r="K292" s="322">
        <f t="shared" si="58"/>
        <v>0</v>
      </c>
      <c r="L292" s="323">
        <f t="shared" si="58"/>
        <v>0</v>
      </c>
    </row>
    <row r="293" spans="1:12" s="86" customFormat="1" ht="22.5" customHeight="1">
      <c r="A293" s="213"/>
      <c r="B293" s="345" t="s">
        <v>214</v>
      </c>
      <c r="C293" s="352" t="s">
        <v>15</v>
      </c>
      <c r="D293" s="340">
        <v>138562</v>
      </c>
      <c r="E293" s="346">
        <f t="shared" si="55"/>
        <v>0.00407856505106978</v>
      </c>
      <c r="F293" s="164">
        <f>D293</f>
        <v>138562</v>
      </c>
      <c r="G293" s="340"/>
      <c r="H293" s="340"/>
      <c r="I293" s="340">
        <f>F293</f>
        <v>138562</v>
      </c>
      <c r="J293" s="341"/>
      <c r="K293" s="341"/>
      <c r="L293" s="342"/>
    </row>
    <row r="294" spans="1:12" s="86" customFormat="1" ht="18" customHeight="1">
      <c r="A294" s="219"/>
      <c r="B294" s="77" t="s">
        <v>740</v>
      </c>
      <c r="C294" s="69" t="s">
        <v>252</v>
      </c>
      <c r="D294" s="164">
        <v>1000</v>
      </c>
      <c r="E294" s="346">
        <f t="shared" si="55"/>
        <v>2.9434946457685218E-05</v>
      </c>
      <c r="F294" s="164">
        <f>D294</f>
        <v>1000</v>
      </c>
      <c r="G294" s="164"/>
      <c r="H294" s="325"/>
      <c r="I294" s="326"/>
      <c r="J294" s="324"/>
      <c r="K294" s="324"/>
      <c r="L294" s="327"/>
    </row>
    <row r="295" spans="1:12" s="86" customFormat="1" ht="15.75" customHeight="1">
      <c r="A295" s="219"/>
      <c r="B295" s="77" t="s">
        <v>89</v>
      </c>
      <c r="C295" s="69" t="s">
        <v>382</v>
      </c>
      <c r="D295" s="164">
        <v>2827233</v>
      </c>
      <c r="E295" s="346">
        <f t="shared" si="55"/>
        <v>0.08321945197840075</v>
      </c>
      <c r="F295" s="164">
        <f aca="true" t="shared" si="59" ref="F295:F318">D295</f>
        <v>2827233</v>
      </c>
      <c r="G295" s="164">
        <f>F295</f>
        <v>2827233</v>
      </c>
      <c r="H295" s="325"/>
      <c r="I295" s="326"/>
      <c r="J295" s="324"/>
      <c r="K295" s="324"/>
      <c r="L295" s="327"/>
    </row>
    <row r="296" spans="1:12" s="86" customFormat="1" ht="15" customHeight="1">
      <c r="A296" s="219"/>
      <c r="B296" s="77" t="s">
        <v>93</v>
      </c>
      <c r="C296" s="69" t="s">
        <v>94</v>
      </c>
      <c r="D296" s="164">
        <v>221020</v>
      </c>
      <c r="E296" s="346">
        <f t="shared" si="55"/>
        <v>0.006505711866077587</v>
      </c>
      <c r="F296" s="164">
        <f t="shared" si="59"/>
        <v>221020</v>
      </c>
      <c r="G296" s="164">
        <f>F296</f>
        <v>221020</v>
      </c>
      <c r="H296" s="325"/>
      <c r="I296" s="326"/>
      <c r="J296" s="324"/>
      <c r="K296" s="324"/>
      <c r="L296" s="327"/>
    </row>
    <row r="297" spans="1:12" s="86" customFormat="1" ht="12.75" customHeight="1">
      <c r="A297" s="219"/>
      <c r="B297" s="228" t="s">
        <v>143</v>
      </c>
      <c r="C297" s="69" t="s">
        <v>157</v>
      </c>
      <c r="D297" s="164">
        <v>463762</v>
      </c>
      <c r="E297" s="346">
        <f t="shared" si="55"/>
        <v>0.013650809639109012</v>
      </c>
      <c r="F297" s="164">
        <f t="shared" si="59"/>
        <v>463762</v>
      </c>
      <c r="G297" s="164"/>
      <c r="H297" s="325">
        <f>F297</f>
        <v>463762</v>
      </c>
      <c r="I297" s="326"/>
      <c r="J297" s="324"/>
      <c r="K297" s="324"/>
      <c r="L297" s="327"/>
    </row>
    <row r="298" spans="1:12" s="86" customFormat="1" ht="15" customHeight="1">
      <c r="A298" s="219"/>
      <c r="B298" s="228" t="s">
        <v>95</v>
      </c>
      <c r="C298" s="69" t="s">
        <v>96</v>
      </c>
      <c r="D298" s="164">
        <v>72197</v>
      </c>
      <c r="E298" s="346">
        <f t="shared" si="55"/>
        <v>0.0021251148294054996</v>
      </c>
      <c r="F298" s="164">
        <f t="shared" si="59"/>
        <v>72197</v>
      </c>
      <c r="G298" s="164"/>
      <c r="H298" s="325">
        <f>F298</f>
        <v>72197</v>
      </c>
      <c r="I298" s="326"/>
      <c r="J298" s="324"/>
      <c r="K298" s="324"/>
      <c r="L298" s="327"/>
    </row>
    <row r="299" spans="1:12" s="86" customFormat="1" ht="14.25" customHeight="1">
      <c r="A299" s="219"/>
      <c r="B299" s="77" t="s">
        <v>222</v>
      </c>
      <c r="C299" s="69" t="s">
        <v>253</v>
      </c>
      <c r="D299" s="164">
        <v>12000</v>
      </c>
      <c r="E299" s="346">
        <f t="shared" si="55"/>
        <v>0.0003532193574922226</v>
      </c>
      <c r="F299" s="164">
        <f t="shared" si="59"/>
        <v>12000</v>
      </c>
      <c r="G299" s="164"/>
      <c r="H299" s="325"/>
      <c r="I299" s="326"/>
      <c r="J299" s="324"/>
      <c r="K299" s="324"/>
      <c r="L299" s="327"/>
    </row>
    <row r="300" spans="1:12" s="86" customFormat="1" ht="14.25" customHeight="1">
      <c r="A300" s="219"/>
      <c r="B300" s="77" t="s">
        <v>633</v>
      </c>
      <c r="C300" s="69" t="s">
        <v>634</v>
      </c>
      <c r="D300" s="164">
        <v>8600</v>
      </c>
      <c r="E300" s="346">
        <f t="shared" si="55"/>
        <v>0.0002531405395360929</v>
      </c>
      <c r="F300" s="164">
        <f t="shared" si="59"/>
        <v>8600</v>
      </c>
      <c r="G300" s="164">
        <f>F300</f>
        <v>8600</v>
      </c>
      <c r="H300" s="325"/>
      <c r="I300" s="326"/>
      <c r="J300" s="324"/>
      <c r="K300" s="324"/>
      <c r="L300" s="327"/>
    </row>
    <row r="301" spans="1:12" s="86" customFormat="1" ht="15" customHeight="1">
      <c r="A301" s="219"/>
      <c r="B301" s="77" t="s">
        <v>97</v>
      </c>
      <c r="C301" s="70" t="s">
        <v>124</v>
      </c>
      <c r="D301" s="164">
        <v>505300</v>
      </c>
      <c r="E301" s="346">
        <f t="shared" si="55"/>
        <v>0.01487347844506834</v>
      </c>
      <c r="F301" s="164">
        <f t="shared" si="59"/>
        <v>505300</v>
      </c>
      <c r="G301" s="164"/>
      <c r="H301" s="325"/>
      <c r="I301" s="326"/>
      <c r="J301" s="324"/>
      <c r="K301" s="324"/>
      <c r="L301" s="327"/>
    </row>
    <row r="302" spans="1:12" s="86" customFormat="1" ht="15" customHeight="1">
      <c r="A302" s="219"/>
      <c r="B302" s="77" t="s">
        <v>213</v>
      </c>
      <c r="C302" s="69" t="s">
        <v>486</v>
      </c>
      <c r="D302" s="164">
        <v>12357</v>
      </c>
      <c r="E302" s="346">
        <f t="shared" si="55"/>
        <v>0.00036372763337761625</v>
      </c>
      <c r="F302" s="164">
        <f t="shared" si="59"/>
        <v>12357</v>
      </c>
      <c r="G302" s="164"/>
      <c r="H302" s="325"/>
      <c r="I302" s="326"/>
      <c r="J302" s="324"/>
      <c r="K302" s="324"/>
      <c r="L302" s="327"/>
    </row>
    <row r="303" spans="1:12" s="86" customFormat="1" ht="14.25" customHeight="1">
      <c r="A303" s="219"/>
      <c r="B303" s="77" t="s">
        <v>99</v>
      </c>
      <c r="C303" s="70" t="s">
        <v>178</v>
      </c>
      <c r="D303" s="164">
        <v>82100</v>
      </c>
      <c r="E303" s="346">
        <f t="shared" si="55"/>
        <v>0.0024166091041759566</v>
      </c>
      <c r="F303" s="164">
        <f t="shared" si="59"/>
        <v>82100</v>
      </c>
      <c r="G303" s="164"/>
      <c r="H303" s="325"/>
      <c r="I303" s="326"/>
      <c r="J303" s="324"/>
      <c r="K303" s="324"/>
      <c r="L303" s="327"/>
    </row>
    <row r="304" spans="1:12" s="86" customFormat="1" ht="14.25" customHeight="1">
      <c r="A304" s="219"/>
      <c r="B304" s="77" t="s">
        <v>101</v>
      </c>
      <c r="C304" s="70" t="s">
        <v>179</v>
      </c>
      <c r="D304" s="164">
        <v>0</v>
      </c>
      <c r="E304" s="346">
        <f t="shared" si="55"/>
        <v>0</v>
      </c>
      <c r="F304" s="164">
        <f t="shared" si="59"/>
        <v>0</v>
      </c>
      <c r="G304" s="164"/>
      <c r="H304" s="325"/>
      <c r="I304" s="326"/>
      <c r="J304" s="324"/>
      <c r="K304" s="324"/>
      <c r="L304" s="327"/>
    </row>
    <row r="305" spans="1:12" s="86" customFormat="1" ht="14.25" customHeight="1">
      <c r="A305" s="219"/>
      <c r="B305" s="77" t="s">
        <v>163</v>
      </c>
      <c r="C305" s="70" t="s">
        <v>164</v>
      </c>
      <c r="D305" s="164">
        <v>5800</v>
      </c>
      <c r="E305" s="346">
        <f t="shared" si="55"/>
        <v>0.00017072268945457427</v>
      </c>
      <c r="F305" s="164">
        <f t="shared" si="59"/>
        <v>5800</v>
      </c>
      <c r="G305" s="164"/>
      <c r="H305" s="325"/>
      <c r="I305" s="326"/>
      <c r="J305" s="324"/>
      <c r="K305" s="324"/>
      <c r="L305" s="327"/>
    </row>
    <row r="306" spans="1:12" s="86" customFormat="1" ht="14.25" customHeight="1">
      <c r="A306" s="219"/>
      <c r="B306" s="77" t="s">
        <v>103</v>
      </c>
      <c r="C306" s="70" t="s">
        <v>180</v>
      </c>
      <c r="D306" s="164">
        <v>107200</v>
      </c>
      <c r="E306" s="346">
        <f t="shared" si="55"/>
        <v>0.0031554262602638554</v>
      </c>
      <c r="F306" s="164">
        <f t="shared" si="59"/>
        <v>107200</v>
      </c>
      <c r="G306" s="164"/>
      <c r="H306" s="325"/>
      <c r="I306" s="326"/>
      <c r="J306" s="324"/>
      <c r="K306" s="324"/>
      <c r="L306" s="327"/>
    </row>
    <row r="307" spans="1:12" s="86" customFormat="1" ht="14.25" customHeight="1">
      <c r="A307" s="219"/>
      <c r="B307" s="77" t="s">
        <v>635</v>
      </c>
      <c r="C307" s="70" t="s">
        <v>636</v>
      </c>
      <c r="D307" s="164">
        <v>6300</v>
      </c>
      <c r="E307" s="346">
        <f t="shared" si="55"/>
        <v>0.00018544016268341688</v>
      </c>
      <c r="F307" s="164">
        <f t="shared" si="59"/>
        <v>6300</v>
      </c>
      <c r="G307" s="164"/>
      <c r="H307" s="325"/>
      <c r="I307" s="326"/>
      <c r="J307" s="324"/>
      <c r="K307" s="324"/>
      <c r="L307" s="327"/>
    </row>
    <row r="308" spans="1:12" s="86" customFormat="1" ht="14.25" customHeight="1">
      <c r="A308" s="219"/>
      <c r="B308" s="77" t="s">
        <v>334</v>
      </c>
      <c r="C308" s="69" t="s">
        <v>336</v>
      </c>
      <c r="D308" s="164">
        <v>2569</v>
      </c>
      <c r="E308" s="346">
        <f t="shared" si="55"/>
        <v>7.561837744979332E-05</v>
      </c>
      <c r="F308" s="164">
        <f t="shared" si="59"/>
        <v>2569</v>
      </c>
      <c r="G308" s="164"/>
      <c r="H308" s="325"/>
      <c r="I308" s="326"/>
      <c r="J308" s="324"/>
      <c r="K308" s="324"/>
      <c r="L308" s="327"/>
    </row>
    <row r="309" spans="1:12" s="86" customFormat="1" ht="14.25" customHeight="1">
      <c r="A309" s="219"/>
      <c r="B309" s="77" t="s">
        <v>326</v>
      </c>
      <c r="C309" s="69" t="s">
        <v>330</v>
      </c>
      <c r="D309" s="164">
        <v>15700</v>
      </c>
      <c r="E309" s="346">
        <f t="shared" si="55"/>
        <v>0.0004621286593856579</v>
      </c>
      <c r="F309" s="164">
        <f t="shared" si="59"/>
        <v>15700</v>
      </c>
      <c r="G309" s="164"/>
      <c r="H309" s="325"/>
      <c r="I309" s="326"/>
      <c r="J309" s="324"/>
      <c r="K309" s="324"/>
      <c r="L309" s="327"/>
    </row>
    <row r="310" spans="1:12" s="86" customFormat="1" ht="15" customHeight="1">
      <c r="A310" s="219"/>
      <c r="B310" s="77" t="s">
        <v>105</v>
      </c>
      <c r="C310" s="70" t="s">
        <v>106</v>
      </c>
      <c r="D310" s="164">
        <v>5500</v>
      </c>
      <c r="E310" s="346">
        <f t="shared" si="55"/>
        <v>0.0001618922055172687</v>
      </c>
      <c r="F310" s="164">
        <f t="shared" si="59"/>
        <v>5500</v>
      </c>
      <c r="G310" s="164"/>
      <c r="H310" s="325"/>
      <c r="I310" s="326"/>
      <c r="J310" s="324"/>
      <c r="K310" s="324"/>
      <c r="L310" s="327"/>
    </row>
    <row r="311" spans="1:12" s="86" customFormat="1" ht="15" customHeight="1">
      <c r="A311" s="219"/>
      <c r="B311" s="77" t="s">
        <v>727</v>
      </c>
      <c r="C311" s="70" t="s">
        <v>728</v>
      </c>
      <c r="D311" s="164">
        <v>500</v>
      </c>
      <c r="E311" s="346">
        <f t="shared" si="55"/>
        <v>1.4717473228842609E-05</v>
      </c>
      <c r="F311" s="164">
        <f t="shared" si="59"/>
        <v>500</v>
      </c>
      <c r="G311" s="164"/>
      <c r="H311" s="325"/>
      <c r="I311" s="326"/>
      <c r="J311" s="324"/>
      <c r="K311" s="324"/>
      <c r="L311" s="327"/>
    </row>
    <row r="312" spans="1:12" s="86" customFormat="1" ht="12.75" customHeight="1">
      <c r="A312" s="219"/>
      <c r="B312" s="77" t="s">
        <v>109</v>
      </c>
      <c r="C312" s="70" t="s">
        <v>110</v>
      </c>
      <c r="D312" s="164">
        <v>166883</v>
      </c>
      <c r="E312" s="346">
        <f t="shared" si="55"/>
        <v>0.004912192169697883</v>
      </c>
      <c r="F312" s="164">
        <f t="shared" si="59"/>
        <v>166883</v>
      </c>
      <c r="G312" s="164"/>
      <c r="H312" s="325"/>
      <c r="I312" s="326"/>
      <c r="J312" s="324"/>
      <c r="K312" s="324"/>
      <c r="L312" s="327"/>
    </row>
    <row r="313" spans="1:12" s="86" customFormat="1" ht="13.5" customHeight="1">
      <c r="A313" s="219"/>
      <c r="B313" s="77" t="s">
        <v>125</v>
      </c>
      <c r="C313" s="70" t="s">
        <v>126</v>
      </c>
      <c r="D313" s="164">
        <v>890</v>
      </c>
      <c r="E313" s="346">
        <f t="shared" si="55"/>
        <v>2.6197102347339845E-05</v>
      </c>
      <c r="F313" s="164">
        <f t="shared" si="59"/>
        <v>890</v>
      </c>
      <c r="G313" s="164"/>
      <c r="H313" s="325"/>
      <c r="I313" s="326"/>
      <c r="J313" s="324"/>
      <c r="K313" s="324"/>
      <c r="L313" s="327"/>
    </row>
    <row r="314" spans="1:12" s="86" customFormat="1" ht="13.5" customHeight="1">
      <c r="A314" s="219"/>
      <c r="B314" s="77" t="s">
        <v>183</v>
      </c>
      <c r="C314" s="70" t="s">
        <v>343</v>
      </c>
      <c r="D314" s="164">
        <v>3100</v>
      </c>
      <c r="E314" s="346">
        <f t="shared" si="55"/>
        <v>9.124833401882417E-05</v>
      </c>
      <c r="F314" s="164">
        <f t="shared" si="59"/>
        <v>3100</v>
      </c>
      <c r="G314" s="164"/>
      <c r="H314" s="325"/>
      <c r="I314" s="326"/>
      <c r="J314" s="324"/>
      <c r="K314" s="324"/>
      <c r="L314" s="327"/>
    </row>
    <row r="315" spans="1:12" s="86" customFormat="1" ht="13.5" customHeight="1">
      <c r="A315" s="219"/>
      <c r="B315" s="77" t="s">
        <v>651</v>
      </c>
      <c r="C315" s="70" t="s">
        <v>404</v>
      </c>
      <c r="D315" s="164">
        <v>2000</v>
      </c>
      <c r="E315" s="346">
        <f t="shared" si="55"/>
        <v>5.8869892915370436E-05</v>
      </c>
      <c r="F315" s="164">
        <f t="shared" si="59"/>
        <v>2000</v>
      </c>
      <c r="G315" s="164"/>
      <c r="H315" s="325"/>
      <c r="I315" s="326"/>
      <c r="J315" s="324"/>
      <c r="K315" s="324"/>
      <c r="L315" s="327"/>
    </row>
    <row r="316" spans="1:12" s="86" customFormat="1" ht="13.5" customHeight="1">
      <c r="A316" s="219"/>
      <c r="B316" s="77" t="s">
        <v>328</v>
      </c>
      <c r="C316" s="69" t="s">
        <v>332</v>
      </c>
      <c r="D316" s="164">
        <v>6600</v>
      </c>
      <c r="E316" s="346">
        <f t="shared" si="55"/>
        <v>0.00019427064662072246</v>
      </c>
      <c r="F316" s="164">
        <f t="shared" si="59"/>
        <v>6600</v>
      </c>
      <c r="G316" s="164"/>
      <c r="H316" s="325"/>
      <c r="I316" s="326"/>
      <c r="J316" s="324"/>
      <c r="K316" s="324"/>
      <c r="L316" s="327"/>
    </row>
    <row r="317" spans="1:12" s="86" customFormat="1" ht="13.5" customHeight="1">
      <c r="A317" s="219"/>
      <c r="B317" s="77" t="s">
        <v>329</v>
      </c>
      <c r="C317" s="69" t="s">
        <v>333</v>
      </c>
      <c r="D317" s="164">
        <v>7500</v>
      </c>
      <c r="E317" s="346">
        <f t="shared" si="55"/>
        <v>0.00022076209843263915</v>
      </c>
      <c r="F317" s="164">
        <f t="shared" si="59"/>
        <v>7500</v>
      </c>
      <c r="G317" s="164"/>
      <c r="H317" s="325"/>
      <c r="I317" s="326"/>
      <c r="J317" s="324"/>
      <c r="K317" s="324"/>
      <c r="L317" s="327"/>
    </row>
    <row r="318" spans="1:12" s="86" customFormat="1" ht="15" customHeight="1">
      <c r="A318" s="219"/>
      <c r="B318" s="77" t="s">
        <v>127</v>
      </c>
      <c r="C318" s="69" t="s">
        <v>249</v>
      </c>
      <c r="D318" s="164">
        <v>0</v>
      </c>
      <c r="E318" s="346">
        <f t="shared" si="55"/>
        <v>0</v>
      </c>
      <c r="F318" s="164">
        <f t="shared" si="59"/>
        <v>0</v>
      </c>
      <c r="G318" s="164"/>
      <c r="H318" s="325"/>
      <c r="I318" s="326"/>
      <c r="J318" s="324"/>
      <c r="K318" s="324"/>
      <c r="L318" s="327"/>
    </row>
    <row r="319" spans="1:12" s="86" customFormat="1" ht="13.5" customHeight="1" hidden="1">
      <c r="A319" s="219"/>
      <c r="B319" s="77"/>
      <c r="C319" s="5" t="s">
        <v>224</v>
      </c>
      <c r="D319" s="164">
        <v>0</v>
      </c>
      <c r="E319" s="343">
        <f t="shared" si="55"/>
        <v>0</v>
      </c>
      <c r="F319" s="164"/>
      <c r="G319" s="164">
        <v>0</v>
      </c>
      <c r="H319" s="325">
        <f>D319</f>
        <v>0</v>
      </c>
      <c r="I319" s="325">
        <v>0</v>
      </c>
      <c r="J319" s="320"/>
      <c r="K319" s="320"/>
      <c r="L319" s="336"/>
    </row>
    <row r="320" spans="1:12" s="86" customFormat="1" ht="39.75" customHeight="1" hidden="1">
      <c r="A320" s="219"/>
      <c r="B320" s="77"/>
      <c r="C320" s="6" t="s">
        <v>215</v>
      </c>
      <c r="D320" s="164"/>
      <c r="E320" s="343">
        <f t="shared" si="55"/>
        <v>0</v>
      </c>
      <c r="F320" s="164"/>
      <c r="G320" s="164">
        <v>0</v>
      </c>
      <c r="H320" s="325">
        <f>D320</f>
        <v>0</v>
      </c>
      <c r="I320" s="325">
        <v>0</v>
      </c>
      <c r="J320" s="320"/>
      <c r="K320" s="320"/>
      <c r="L320" s="336"/>
    </row>
    <row r="321" spans="1:12" s="86" customFormat="1" ht="22.5" customHeight="1" hidden="1">
      <c r="A321" s="235" t="s">
        <v>254</v>
      </c>
      <c r="B321" s="236"/>
      <c r="C321" s="4" t="s">
        <v>255</v>
      </c>
      <c r="D321" s="164"/>
      <c r="E321" s="343">
        <f t="shared" si="55"/>
        <v>0</v>
      </c>
      <c r="F321" s="164"/>
      <c r="G321" s="164">
        <v>0</v>
      </c>
      <c r="H321" s="325" t="e">
        <f>#REF!</f>
        <v>#REF!</v>
      </c>
      <c r="I321" s="325">
        <v>0</v>
      </c>
      <c r="J321" s="320"/>
      <c r="K321" s="320"/>
      <c r="L321" s="336"/>
    </row>
    <row r="322" spans="1:12" s="86" customFormat="1" ht="21.75" customHeight="1" hidden="1">
      <c r="A322" s="235"/>
      <c r="B322" s="77" t="s">
        <v>89</v>
      </c>
      <c r="C322" s="6" t="s">
        <v>90</v>
      </c>
      <c r="D322" s="164"/>
      <c r="E322" s="343">
        <f t="shared" si="55"/>
        <v>0</v>
      </c>
      <c r="F322" s="164"/>
      <c r="G322" s="164">
        <v>0</v>
      </c>
      <c r="H322" s="325" t="e">
        <f>#REF!</f>
        <v>#REF!</v>
      </c>
      <c r="I322" s="325">
        <v>0</v>
      </c>
      <c r="J322" s="320"/>
      <c r="K322" s="320"/>
      <c r="L322" s="336"/>
    </row>
    <row r="323" spans="1:12" s="86" customFormat="1" ht="21.75" customHeight="1" hidden="1">
      <c r="A323" s="235"/>
      <c r="B323" s="77" t="s">
        <v>93</v>
      </c>
      <c r="C323" s="6" t="s">
        <v>94</v>
      </c>
      <c r="D323" s="164"/>
      <c r="E323" s="343">
        <f t="shared" si="55"/>
        <v>0</v>
      </c>
      <c r="F323" s="164"/>
      <c r="G323" s="164">
        <v>0</v>
      </c>
      <c r="H323" s="325" t="e">
        <f>#REF!</f>
        <v>#REF!</v>
      </c>
      <c r="I323" s="325">
        <v>0</v>
      </c>
      <c r="J323" s="320"/>
      <c r="K323" s="320"/>
      <c r="L323" s="336"/>
    </row>
    <row r="324" spans="1:12" s="86" customFormat="1" ht="20.25" customHeight="1" hidden="1">
      <c r="A324" s="235"/>
      <c r="B324" s="228" t="s">
        <v>143</v>
      </c>
      <c r="C324" s="6" t="s">
        <v>157</v>
      </c>
      <c r="D324" s="164"/>
      <c r="E324" s="343">
        <f t="shared" si="55"/>
        <v>0</v>
      </c>
      <c r="F324" s="164"/>
      <c r="G324" s="164">
        <v>0</v>
      </c>
      <c r="H324" s="325" t="e">
        <f>#REF!</f>
        <v>#REF!</v>
      </c>
      <c r="I324" s="325">
        <v>0</v>
      </c>
      <c r="J324" s="320"/>
      <c r="K324" s="320"/>
      <c r="L324" s="336"/>
    </row>
    <row r="325" spans="1:12" s="86" customFormat="1" ht="22.5" customHeight="1" hidden="1">
      <c r="A325" s="235"/>
      <c r="B325" s="228" t="s">
        <v>95</v>
      </c>
      <c r="C325" s="6" t="s">
        <v>96</v>
      </c>
      <c r="D325" s="164"/>
      <c r="E325" s="343">
        <f t="shared" si="55"/>
        <v>0</v>
      </c>
      <c r="F325" s="164"/>
      <c r="G325" s="164">
        <v>0</v>
      </c>
      <c r="H325" s="325" t="e">
        <f>#REF!</f>
        <v>#REF!</v>
      </c>
      <c r="I325" s="325">
        <v>0</v>
      </c>
      <c r="J325" s="320"/>
      <c r="K325" s="320"/>
      <c r="L325" s="336"/>
    </row>
    <row r="326" spans="1:12" s="86" customFormat="1" ht="20.25" customHeight="1" hidden="1">
      <c r="A326" s="235"/>
      <c r="B326" s="228"/>
      <c r="C326" s="6" t="s">
        <v>134</v>
      </c>
      <c r="D326" s="164"/>
      <c r="E326" s="343">
        <f t="shared" si="55"/>
        <v>0</v>
      </c>
      <c r="F326" s="164"/>
      <c r="G326" s="164">
        <v>0</v>
      </c>
      <c r="H326" s="325" t="e">
        <f>#REF!</f>
        <v>#REF!</v>
      </c>
      <c r="I326" s="325">
        <v>0</v>
      </c>
      <c r="J326" s="320"/>
      <c r="K326" s="320"/>
      <c r="L326" s="336"/>
    </row>
    <row r="327" spans="1:12" s="86" customFormat="1" ht="18.75" customHeight="1" hidden="1">
      <c r="A327" s="235"/>
      <c r="B327" s="77" t="s">
        <v>740</v>
      </c>
      <c r="C327" s="5" t="s">
        <v>123</v>
      </c>
      <c r="D327" s="164"/>
      <c r="E327" s="343">
        <f t="shared" si="55"/>
        <v>0</v>
      </c>
      <c r="F327" s="164"/>
      <c r="G327" s="164">
        <v>0</v>
      </c>
      <c r="H327" s="325" t="e">
        <f>#REF!</f>
        <v>#REF!</v>
      </c>
      <c r="I327" s="325">
        <v>0</v>
      </c>
      <c r="J327" s="320"/>
      <c r="K327" s="320"/>
      <c r="L327" s="336"/>
    </row>
    <row r="328" spans="1:12" s="86" customFormat="1" ht="18" customHeight="1" hidden="1">
      <c r="A328" s="235"/>
      <c r="B328" s="77" t="s">
        <v>97</v>
      </c>
      <c r="C328" s="5" t="s">
        <v>124</v>
      </c>
      <c r="D328" s="164"/>
      <c r="E328" s="343">
        <f t="shared" si="55"/>
        <v>0</v>
      </c>
      <c r="F328" s="164"/>
      <c r="G328" s="164">
        <v>0</v>
      </c>
      <c r="H328" s="325" t="e">
        <f>#REF!</f>
        <v>#REF!</v>
      </c>
      <c r="I328" s="325">
        <v>0</v>
      </c>
      <c r="J328" s="320"/>
      <c r="K328" s="320"/>
      <c r="L328" s="336"/>
    </row>
    <row r="329" spans="1:12" s="86" customFormat="1" ht="18.75" customHeight="1" hidden="1">
      <c r="A329" s="235"/>
      <c r="B329" s="77" t="s">
        <v>213</v>
      </c>
      <c r="C329" s="5" t="s">
        <v>256</v>
      </c>
      <c r="D329" s="178"/>
      <c r="E329" s="343">
        <f t="shared" si="55"/>
        <v>0</v>
      </c>
      <c r="F329" s="178"/>
      <c r="G329" s="164">
        <v>0</v>
      </c>
      <c r="H329" s="325" t="e">
        <f>#REF!</f>
        <v>#REF!</v>
      </c>
      <c r="I329" s="325">
        <v>0</v>
      </c>
      <c r="J329" s="320"/>
      <c r="K329" s="320"/>
      <c r="L329" s="336"/>
    </row>
    <row r="330" spans="1:12" s="86" customFormat="1" ht="18" customHeight="1" hidden="1">
      <c r="A330" s="235"/>
      <c r="B330" s="77" t="s">
        <v>99</v>
      </c>
      <c r="C330" s="5" t="s">
        <v>100</v>
      </c>
      <c r="D330" s="164"/>
      <c r="E330" s="343">
        <f aca="true" t="shared" si="60" ref="E330:E394">D330/$D$608</f>
        <v>0</v>
      </c>
      <c r="F330" s="164"/>
      <c r="G330" s="164">
        <v>0</v>
      </c>
      <c r="H330" s="325" t="e">
        <f>#REF!</f>
        <v>#REF!</v>
      </c>
      <c r="I330" s="325">
        <v>0</v>
      </c>
      <c r="J330" s="320"/>
      <c r="K330" s="320"/>
      <c r="L330" s="336"/>
    </row>
    <row r="331" spans="1:12" s="86" customFormat="1" ht="18.75" customHeight="1" hidden="1">
      <c r="A331" s="235"/>
      <c r="B331" s="77" t="s">
        <v>101</v>
      </c>
      <c r="C331" s="5" t="s">
        <v>102</v>
      </c>
      <c r="D331" s="164"/>
      <c r="E331" s="343">
        <f t="shared" si="60"/>
        <v>0</v>
      </c>
      <c r="F331" s="164"/>
      <c r="G331" s="164">
        <v>0</v>
      </c>
      <c r="H331" s="325" t="e">
        <f>#REF!</f>
        <v>#REF!</v>
      </c>
      <c r="I331" s="325">
        <v>0</v>
      </c>
      <c r="J331" s="320"/>
      <c r="K331" s="320"/>
      <c r="L331" s="336"/>
    </row>
    <row r="332" spans="1:12" s="86" customFormat="1" ht="18.75" customHeight="1" hidden="1">
      <c r="A332" s="235"/>
      <c r="B332" s="77" t="s">
        <v>103</v>
      </c>
      <c r="C332" s="5" t="s">
        <v>104</v>
      </c>
      <c r="D332" s="164"/>
      <c r="E332" s="343">
        <f t="shared" si="60"/>
        <v>0</v>
      </c>
      <c r="F332" s="164"/>
      <c r="G332" s="164">
        <v>0</v>
      </c>
      <c r="H332" s="325" t="e">
        <f>#REF!</f>
        <v>#REF!</v>
      </c>
      <c r="I332" s="325">
        <v>0</v>
      </c>
      <c r="J332" s="320"/>
      <c r="K332" s="320"/>
      <c r="L332" s="336"/>
    </row>
    <row r="333" spans="1:12" s="86" customFormat="1" ht="18.75" customHeight="1" hidden="1">
      <c r="A333" s="235"/>
      <c r="B333" s="77" t="s">
        <v>105</v>
      </c>
      <c r="C333" s="5" t="s">
        <v>257</v>
      </c>
      <c r="D333" s="164"/>
      <c r="E333" s="343">
        <f t="shared" si="60"/>
        <v>0</v>
      </c>
      <c r="F333" s="164"/>
      <c r="G333" s="164">
        <v>0</v>
      </c>
      <c r="H333" s="325" t="e">
        <f>#REF!</f>
        <v>#REF!</v>
      </c>
      <c r="I333" s="325">
        <v>0</v>
      </c>
      <c r="J333" s="320"/>
      <c r="K333" s="320"/>
      <c r="L333" s="336"/>
    </row>
    <row r="334" spans="1:12" s="86" customFormat="1" ht="18" customHeight="1" hidden="1">
      <c r="A334" s="235"/>
      <c r="B334" s="77" t="s">
        <v>107</v>
      </c>
      <c r="C334" s="5" t="s">
        <v>259</v>
      </c>
      <c r="D334" s="164"/>
      <c r="E334" s="343">
        <f t="shared" si="60"/>
        <v>0</v>
      </c>
      <c r="F334" s="164"/>
      <c r="G334" s="164">
        <v>0</v>
      </c>
      <c r="H334" s="325" t="e">
        <f>#REF!</f>
        <v>#REF!</v>
      </c>
      <c r="I334" s="325">
        <v>0</v>
      </c>
      <c r="J334" s="320"/>
      <c r="K334" s="320"/>
      <c r="L334" s="336"/>
    </row>
    <row r="335" spans="1:12" s="86" customFormat="1" ht="18" customHeight="1" hidden="1">
      <c r="A335" s="235"/>
      <c r="B335" s="77" t="s">
        <v>109</v>
      </c>
      <c r="C335" s="5" t="s">
        <v>260</v>
      </c>
      <c r="D335" s="164"/>
      <c r="E335" s="343">
        <f t="shared" si="60"/>
        <v>0</v>
      </c>
      <c r="F335" s="164"/>
      <c r="G335" s="164">
        <v>0</v>
      </c>
      <c r="H335" s="325" t="e">
        <f>#REF!</f>
        <v>#REF!</v>
      </c>
      <c r="I335" s="325">
        <v>0</v>
      </c>
      <c r="J335" s="320"/>
      <c r="K335" s="320"/>
      <c r="L335" s="336"/>
    </row>
    <row r="336" spans="1:12" s="86" customFormat="1" ht="18" customHeight="1" hidden="1">
      <c r="A336" s="235"/>
      <c r="B336" s="77" t="s">
        <v>214</v>
      </c>
      <c r="C336" s="6" t="s">
        <v>261</v>
      </c>
      <c r="D336" s="164"/>
      <c r="E336" s="343">
        <f t="shared" si="60"/>
        <v>0</v>
      </c>
      <c r="F336" s="164"/>
      <c r="G336" s="164">
        <v>0</v>
      </c>
      <c r="H336" s="325" t="e">
        <f>#REF!</f>
        <v>#REF!</v>
      </c>
      <c r="I336" s="325">
        <v>0</v>
      </c>
      <c r="J336" s="320"/>
      <c r="K336" s="320"/>
      <c r="L336" s="336"/>
    </row>
    <row r="337" spans="1:12" s="86" customFormat="1" ht="17.25" customHeight="1" hidden="1">
      <c r="A337" s="235"/>
      <c r="B337" s="77"/>
      <c r="C337" s="5" t="s">
        <v>223</v>
      </c>
      <c r="D337" s="164"/>
      <c r="E337" s="343">
        <f t="shared" si="60"/>
        <v>0</v>
      </c>
      <c r="F337" s="164"/>
      <c r="G337" s="164">
        <v>0</v>
      </c>
      <c r="H337" s="325" t="e">
        <f>#REF!</f>
        <v>#REF!</v>
      </c>
      <c r="I337" s="325">
        <v>0</v>
      </c>
      <c r="J337" s="320"/>
      <c r="K337" s="320"/>
      <c r="L337" s="336"/>
    </row>
    <row r="338" spans="1:12" s="86" customFormat="1" ht="13.5" customHeight="1" hidden="1">
      <c r="A338" s="235"/>
      <c r="B338" s="77" t="s">
        <v>127</v>
      </c>
      <c r="C338" s="5" t="s">
        <v>249</v>
      </c>
      <c r="D338" s="164"/>
      <c r="E338" s="343">
        <f t="shared" si="60"/>
        <v>0</v>
      </c>
      <c r="F338" s="164"/>
      <c r="G338" s="164">
        <v>0</v>
      </c>
      <c r="H338" s="325" t="e">
        <f>#REF!</f>
        <v>#REF!</v>
      </c>
      <c r="I338" s="325">
        <v>0</v>
      </c>
      <c r="J338" s="320"/>
      <c r="K338" s="320"/>
      <c r="L338" s="336"/>
    </row>
    <row r="339" spans="1:12" s="86" customFormat="1" ht="14.25" customHeight="1" hidden="1">
      <c r="A339" s="235"/>
      <c r="B339" s="77" t="s">
        <v>262</v>
      </c>
      <c r="C339" s="6" t="s">
        <v>263</v>
      </c>
      <c r="D339" s="164"/>
      <c r="E339" s="343">
        <f t="shared" si="60"/>
        <v>0</v>
      </c>
      <c r="F339" s="164"/>
      <c r="G339" s="164">
        <v>0</v>
      </c>
      <c r="H339" s="325" t="e">
        <f>#REF!</f>
        <v>#REF!</v>
      </c>
      <c r="I339" s="325">
        <v>0</v>
      </c>
      <c r="J339" s="320"/>
      <c r="K339" s="320"/>
      <c r="L339" s="336"/>
    </row>
    <row r="340" spans="1:12" s="86" customFormat="1" ht="17.25" customHeight="1" hidden="1">
      <c r="A340" s="235"/>
      <c r="B340" s="77" t="s">
        <v>197</v>
      </c>
      <c r="C340" s="6" t="s">
        <v>661</v>
      </c>
      <c r="D340" s="164"/>
      <c r="E340" s="343">
        <f t="shared" si="60"/>
        <v>0</v>
      </c>
      <c r="F340" s="164"/>
      <c r="G340" s="164">
        <v>0</v>
      </c>
      <c r="H340" s="325" t="e">
        <f>#REF!</f>
        <v>#REF!</v>
      </c>
      <c r="I340" s="325">
        <v>0</v>
      </c>
      <c r="J340" s="320"/>
      <c r="K340" s="320"/>
      <c r="L340" s="336"/>
    </row>
    <row r="341" spans="1:12" s="86" customFormat="1" ht="17.25" customHeight="1" hidden="1">
      <c r="A341" s="235"/>
      <c r="B341" s="77" t="s">
        <v>103</v>
      </c>
      <c r="C341" s="6" t="s">
        <v>180</v>
      </c>
      <c r="D341" s="164"/>
      <c r="E341" s="343">
        <f t="shared" si="60"/>
        <v>0</v>
      </c>
      <c r="F341" s="164"/>
      <c r="G341" s="164">
        <v>0</v>
      </c>
      <c r="H341" s="325" t="e">
        <f>#REF!</f>
        <v>#REF!</v>
      </c>
      <c r="I341" s="325">
        <v>0</v>
      </c>
      <c r="J341" s="320"/>
      <c r="K341" s="320"/>
      <c r="L341" s="336"/>
    </row>
    <row r="342" spans="1:12" s="86" customFormat="1" ht="26.25" customHeight="1" hidden="1">
      <c r="A342" s="225" t="s">
        <v>264</v>
      </c>
      <c r="B342" s="77"/>
      <c r="C342" s="3" t="s">
        <v>265</v>
      </c>
      <c r="D342" s="178"/>
      <c r="E342" s="343">
        <f t="shared" si="60"/>
        <v>0</v>
      </c>
      <c r="F342" s="178"/>
      <c r="G342" s="178">
        <f>G343+G344+G345+G347+G351</f>
        <v>0</v>
      </c>
      <c r="H342" s="178">
        <f>H343+H344+H345+H347+H351</f>
        <v>0</v>
      </c>
      <c r="I342" s="178">
        <f>I343+I344+I345+I347+I351</f>
        <v>0</v>
      </c>
      <c r="J342" s="320"/>
      <c r="K342" s="320"/>
      <c r="L342" s="336"/>
    </row>
    <row r="343" spans="1:12" s="86" customFormat="1" ht="21.75" customHeight="1" hidden="1">
      <c r="A343" s="757"/>
      <c r="B343" s="77" t="s">
        <v>89</v>
      </c>
      <c r="C343" s="6" t="s">
        <v>90</v>
      </c>
      <c r="D343" s="164"/>
      <c r="E343" s="343">
        <f t="shared" si="60"/>
        <v>0</v>
      </c>
      <c r="F343" s="164"/>
      <c r="G343" s="164">
        <v>0</v>
      </c>
      <c r="H343" s="164">
        <v>0</v>
      </c>
      <c r="I343" s="164">
        <v>0</v>
      </c>
      <c r="J343" s="320"/>
      <c r="K343" s="320"/>
      <c r="L343" s="336"/>
    </row>
    <row r="344" spans="1:12" s="86" customFormat="1" ht="16.5" customHeight="1" hidden="1">
      <c r="A344" s="757"/>
      <c r="B344" s="228" t="s">
        <v>143</v>
      </c>
      <c r="C344" s="6" t="s">
        <v>157</v>
      </c>
      <c r="D344" s="164"/>
      <c r="E344" s="343">
        <f t="shared" si="60"/>
        <v>0</v>
      </c>
      <c r="F344" s="164"/>
      <c r="G344" s="164">
        <v>0</v>
      </c>
      <c r="H344" s="164">
        <v>0</v>
      </c>
      <c r="I344" s="164">
        <v>0</v>
      </c>
      <c r="J344" s="320"/>
      <c r="K344" s="320"/>
      <c r="L344" s="336"/>
    </row>
    <row r="345" spans="1:12" s="86" customFormat="1" ht="21" customHeight="1" hidden="1">
      <c r="A345" s="757"/>
      <c r="B345" s="228" t="s">
        <v>95</v>
      </c>
      <c r="C345" s="6" t="s">
        <v>96</v>
      </c>
      <c r="D345" s="164"/>
      <c r="E345" s="343">
        <f t="shared" si="60"/>
        <v>0</v>
      </c>
      <c r="F345" s="164"/>
      <c r="G345" s="164">
        <v>0</v>
      </c>
      <c r="H345" s="164">
        <v>0</v>
      </c>
      <c r="I345" s="164">
        <v>0</v>
      </c>
      <c r="J345" s="320"/>
      <c r="K345" s="320"/>
      <c r="L345" s="336"/>
    </row>
    <row r="346" spans="1:12" s="86" customFormat="1" ht="20.25" customHeight="1" hidden="1">
      <c r="A346" s="757"/>
      <c r="B346" s="77"/>
      <c r="C346" s="5" t="s">
        <v>134</v>
      </c>
      <c r="D346" s="164"/>
      <c r="E346" s="343">
        <f t="shared" si="60"/>
        <v>0</v>
      </c>
      <c r="F346" s="164"/>
      <c r="G346" s="164">
        <v>0</v>
      </c>
      <c r="H346" s="164">
        <v>0</v>
      </c>
      <c r="I346" s="164">
        <v>0</v>
      </c>
      <c r="J346" s="320"/>
      <c r="K346" s="320"/>
      <c r="L346" s="336"/>
    </row>
    <row r="347" spans="1:12" s="86" customFormat="1" ht="16.5" customHeight="1" hidden="1">
      <c r="A347" s="219"/>
      <c r="B347" s="77" t="s">
        <v>109</v>
      </c>
      <c r="C347" s="5" t="s">
        <v>110</v>
      </c>
      <c r="D347" s="164"/>
      <c r="E347" s="343">
        <f t="shared" si="60"/>
        <v>0</v>
      </c>
      <c r="F347" s="164"/>
      <c r="G347" s="164">
        <v>0</v>
      </c>
      <c r="H347" s="164">
        <v>0</v>
      </c>
      <c r="I347" s="164">
        <v>0</v>
      </c>
      <c r="J347" s="320"/>
      <c r="K347" s="320"/>
      <c r="L347" s="336"/>
    </row>
    <row r="348" spans="1:12" s="86" customFormat="1" ht="18.75" customHeight="1" hidden="1">
      <c r="A348" s="219"/>
      <c r="B348" s="77"/>
      <c r="C348" s="5"/>
      <c r="D348" s="164"/>
      <c r="E348" s="343">
        <f t="shared" si="60"/>
        <v>0</v>
      </c>
      <c r="F348" s="164"/>
      <c r="G348" s="164">
        <v>0</v>
      </c>
      <c r="H348" s="164">
        <v>0</v>
      </c>
      <c r="I348" s="164">
        <v>0</v>
      </c>
      <c r="J348" s="320"/>
      <c r="K348" s="320"/>
      <c r="L348" s="336"/>
    </row>
    <row r="349" spans="1:12" s="86" customFormat="1" ht="16.5" customHeight="1" hidden="1">
      <c r="A349" s="219"/>
      <c r="B349" s="77"/>
      <c r="C349" s="5"/>
      <c r="D349" s="164"/>
      <c r="E349" s="343">
        <f t="shared" si="60"/>
        <v>0</v>
      </c>
      <c r="F349" s="164"/>
      <c r="G349" s="164">
        <v>0</v>
      </c>
      <c r="H349" s="164">
        <v>0</v>
      </c>
      <c r="I349" s="164">
        <v>0</v>
      </c>
      <c r="J349" s="320"/>
      <c r="K349" s="320"/>
      <c r="L349" s="336"/>
    </row>
    <row r="350" spans="1:12" s="86" customFormat="1" ht="19.5" customHeight="1" hidden="1">
      <c r="A350" s="219"/>
      <c r="B350" s="77"/>
      <c r="C350" s="5"/>
      <c r="D350" s="164"/>
      <c r="E350" s="343">
        <f t="shared" si="60"/>
        <v>0</v>
      </c>
      <c r="F350" s="164"/>
      <c r="G350" s="164">
        <v>0</v>
      </c>
      <c r="H350" s="164">
        <v>0</v>
      </c>
      <c r="I350" s="164">
        <v>0</v>
      </c>
      <c r="J350" s="320"/>
      <c r="K350" s="320"/>
      <c r="L350" s="336"/>
    </row>
    <row r="351" spans="1:12" s="86" customFormat="1" ht="25.5" customHeight="1" hidden="1">
      <c r="A351" s="219"/>
      <c r="B351" s="77" t="s">
        <v>214</v>
      </c>
      <c r="C351" s="6" t="s">
        <v>266</v>
      </c>
      <c r="D351" s="164"/>
      <c r="E351" s="343">
        <f t="shared" si="60"/>
        <v>0</v>
      </c>
      <c r="F351" s="164"/>
      <c r="G351" s="164">
        <v>0</v>
      </c>
      <c r="H351" s="164">
        <v>0</v>
      </c>
      <c r="I351" s="164">
        <v>0</v>
      </c>
      <c r="J351" s="320"/>
      <c r="K351" s="320"/>
      <c r="L351" s="336"/>
    </row>
    <row r="352" spans="1:12" s="86" customFormat="1" ht="18.75" customHeight="1" hidden="1">
      <c r="A352" s="219"/>
      <c r="B352" s="77"/>
      <c r="C352" s="11" t="s">
        <v>223</v>
      </c>
      <c r="D352" s="164"/>
      <c r="E352" s="343">
        <f t="shared" si="60"/>
        <v>0</v>
      </c>
      <c r="F352" s="164"/>
      <c r="G352" s="164">
        <v>0</v>
      </c>
      <c r="H352" s="164">
        <v>0</v>
      </c>
      <c r="I352" s="164">
        <v>0</v>
      </c>
      <c r="J352" s="320"/>
      <c r="K352" s="320"/>
      <c r="L352" s="336"/>
    </row>
    <row r="353" spans="1:12" s="86" customFormat="1" ht="18" customHeight="1" hidden="1">
      <c r="A353" s="219"/>
      <c r="B353" s="77"/>
      <c r="C353" s="11" t="s">
        <v>224</v>
      </c>
      <c r="D353" s="164"/>
      <c r="E353" s="343">
        <f t="shared" si="60"/>
        <v>0</v>
      </c>
      <c r="F353" s="164"/>
      <c r="G353" s="164">
        <v>0</v>
      </c>
      <c r="H353" s="164">
        <v>0</v>
      </c>
      <c r="I353" s="164">
        <v>0</v>
      </c>
      <c r="J353" s="320"/>
      <c r="K353" s="320"/>
      <c r="L353" s="336"/>
    </row>
    <row r="354" spans="1:12" s="86" customFormat="1" ht="15" customHeight="1" hidden="1">
      <c r="A354" s="219"/>
      <c r="B354" s="77"/>
      <c r="C354" s="11" t="s">
        <v>267</v>
      </c>
      <c r="D354" s="164"/>
      <c r="E354" s="343">
        <f t="shared" si="60"/>
        <v>0</v>
      </c>
      <c r="F354" s="164"/>
      <c r="G354" s="164">
        <v>0</v>
      </c>
      <c r="H354" s="325" t="e">
        <f>#REF!</f>
        <v>#REF!</v>
      </c>
      <c r="I354" s="325">
        <v>0</v>
      </c>
      <c r="J354" s="320"/>
      <c r="K354" s="320"/>
      <c r="L354" s="336"/>
    </row>
    <row r="355" spans="1:12" s="86" customFormat="1" ht="17.25" customHeight="1">
      <c r="A355" s="217" t="s">
        <v>268</v>
      </c>
      <c r="B355" s="223"/>
      <c r="C355" s="137" t="s">
        <v>269</v>
      </c>
      <c r="D355" s="322">
        <f>SUM(D356:D368)</f>
        <v>1099110</v>
      </c>
      <c r="E355" s="344">
        <f t="shared" si="60"/>
        <v>0.0323522440011064</v>
      </c>
      <c r="F355" s="322">
        <f aca="true" t="shared" si="61" ref="F355:L355">SUM(F356:F368)</f>
        <v>1099110</v>
      </c>
      <c r="G355" s="322">
        <f t="shared" si="61"/>
        <v>682503</v>
      </c>
      <c r="H355" s="322">
        <f t="shared" si="61"/>
        <v>117040</v>
      </c>
      <c r="I355" s="322">
        <f t="shared" si="61"/>
        <v>232810</v>
      </c>
      <c r="J355" s="322">
        <f t="shared" si="61"/>
        <v>0</v>
      </c>
      <c r="K355" s="322">
        <f t="shared" si="61"/>
        <v>0</v>
      </c>
      <c r="L355" s="323">
        <f t="shared" si="61"/>
        <v>0</v>
      </c>
    </row>
    <row r="356" spans="1:12" s="86" customFormat="1" ht="21.75" customHeight="1">
      <c r="A356" s="213"/>
      <c r="B356" s="227" t="s">
        <v>214</v>
      </c>
      <c r="C356" s="352" t="s">
        <v>15</v>
      </c>
      <c r="D356" s="340">
        <v>232810</v>
      </c>
      <c r="E356" s="346">
        <f t="shared" si="60"/>
        <v>0.006852749884813695</v>
      </c>
      <c r="F356" s="164">
        <f>D356</f>
        <v>232810</v>
      </c>
      <c r="G356" s="340"/>
      <c r="H356" s="340"/>
      <c r="I356" s="340">
        <f>F356</f>
        <v>232810</v>
      </c>
      <c r="J356" s="341"/>
      <c r="K356" s="341"/>
      <c r="L356" s="342"/>
    </row>
    <row r="357" spans="1:12" s="86" customFormat="1" ht="16.5" customHeight="1">
      <c r="A357" s="235"/>
      <c r="B357" s="77" t="s">
        <v>89</v>
      </c>
      <c r="C357" s="69" t="s">
        <v>382</v>
      </c>
      <c r="D357" s="164">
        <v>630228</v>
      </c>
      <c r="E357" s="346">
        <f t="shared" si="60"/>
        <v>0.01855072743613404</v>
      </c>
      <c r="F357" s="164">
        <f>D357</f>
        <v>630228</v>
      </c>
      <c r="G357" s="164">
        <f>F357</f>
        <v>630228</v>
      </c>
      <c r="H357" s="325"/>
      <c r="I357" s="326"/>
      <c r="J357" s="324"/>
      <c r="K357" s="324"/>
      <c r="L357" s="327"/>
    </row>
    <row r="358" spans="1:12" s="86" customFormat="1" ht="16.5" customHeight="1">
      <c r="A358" s="235"/>
      <c r="B358" s="77" t="s">
        <v>93</v>
      </c>
      <c r="C358" s="69" t="s">
        <v>94</v>
      </c>
      <c r="D358" s="164">
        <v>52275</v>
      </c>
      <c r="E358" s="346">
        <f t="shared" si="60"/>
        <v>0.0015387118260754948</v>
      </c>
      <c r="F358" s="164">
        <f aca="true" t="shared" si="62" ref="F358:F368">D358</f>
        <v>52275</v>
      </c>
      <c r="G358" s="164">
        <f>F358</f>
        <v>52275</v>
      </c>
      <c r="H358" s="325"/>
      <c r="I358" s="326"/>
      <c r="J358" s="324"/>
      <c r="K358" s="324"/>
      <c r="L358" s="327"/>
    </row>
    <row r="359" spans="1:12" s="86" customFormat="1" ht="16.5" customHeight="1">
      <c r="A359" s="235"/>
      <c r="B359" s="228" t="s">
        <v>143</v>
      </c>
      <c r="C359" s="69" t="s">
        <v>157</v>
      </c>
      <c r="D359" s="164">
        <v>100540</v>
      </c>
      <c r="E359" s="346">
        <f t="shared" si="60"/>
        <v>0.0029593895168556717</v>
      </c>
      <c r="F359" s="164">
        <f t="shared" si="62"/>
        <v>100540</v>
      </c>
      <c r="G359" s="164"/>
      <c r="H359" s="325">
        <f>F359</f>
        <v>100540</v>
      </c>
      <c r="I359" s="326"/>
      <c r="J359" s="324"/>
      <c r="K359" s="324"/>
      <c r="L359" s="327"/>
    </row>
    <row r="360" spans="1:12" s="86" customFormat="1" ht="16.5" customHeight="1">
      <c r="A360" s="235"/>
      <c r="B360" s="228" t="s">
        <v>95</v>
      </c>
      <c r="C360" s="69" t="s">
        <v>96</v>
      </c>
      <c r="D360" s="164">
        <v>16500</v>
      </c>
      <c r="E360" s="346">
        <f t="shared" si="60"/>
        <v>0.0004856766165518061</v>
      </c>
      <c r="F360" s="164">
        <f t="shared" si="62"/>
        <v>16500</v>
      </c>
      <c r="G360" s="164"/>
      <c r="H360" s="325">
        <f>F360</f>
        <v>16500</v>
      </c>
      <c r="I360" s="326"/>
      <c r="J360" s="324"/>
      <c r="K360" s="324"/>
      <c r="L360" s="327"/>
    </row>
    <row r="361" spans="1:12" s="86" customFormat="1" ht="16.5" customHeight="1">
      <c r="A361" s="235"/>
      <c r="B361" s="77" t="s">
        <v>97</v>
      </c>
      <c r="C361" s="70" t="s">
        <v>124</v>
      </c>
      <c r="D361" s="164">
        <v>13000</v>
      </c>
      <c r="E361" s="346">
        <f t="shared" si="60"/>
        <v>0.00038265430394990784</v>
      </c>
      <c r="F361" s="164">
        <f t="shared" si="62"/>
        <v>13000</v>
      </c>
      <c r="G361" s="164"/>
      <c r="H361" s="325"/>
      <c r="I361" s="326"/>
      <c r="J361" s="324"/>
      <c r="K361" s="324"/>
      <c r="L361" s="327"/>
    </row>
    <row r="362" spans="1:12" s="86" customFormat="1" ht="16.5" customHeight="1">
      <c r="A362" s="235"/>
      <c r="B362" s="77" t="s">
        <v>99</v>
      </c>
      <c r="C362" s="70" t="s">
        <v>100</v>
      </c>
      <c r="D362" s="164">
        <v>5650</v>
      </c>
      <c r="E362" s="346">
        <f t="shared" si="60"/>
        <v>0.00016630744748592148</v>
      </c>
      <c r="F362" s="164">
        <f t="shared" si="62"/>
        <v>5650</v>
      </c>
      <c r="G362" s="164"/>
      <c r="H362" s="325"/>
      <c r="I362" s="326"/>
      <c r="J362" s="324"/>
      <c r="K362" s="324"/>
      <c r="L362" s="327"/>
    </row>
    <row r="363" spans="1:12" s="86" customFormat="1" ht="16.5" customHeight="1">
      <c r="A363" s="235"/>
      <c r="B363" s="77" t="s">
        <v>163</v>
      </c>
      <c r="C363" s="70" t="s">
        <v>164</v>
      </c>
      <c r="D363" s="164">
        <v>2000</v>
      </c>
      <c r="E363" s="346">
        <f t="shared" si="60"/>
        <v>5.8869892915370436E-05</v>
      </c>
      <c r="F363" s="164">
        <f t="shared" si="62"/>
        <v>2000</v>
      </c>
      <c r="G363" s="164"/>
      <c r="H363" s="325"/>
      <c r="I363" s="326"/>
      <c r="J363" s="324"/>
      <c r="K363" s="324"/>
      <c r="L363" s="327"/>
    </row>
    <row r="364" spans="1:12" s="86" customFormat="1" ht="16.5" customHeight="1">
      <c r="A364" s="235"/>
      <c r="B364" s="77" t="s">
        <v>103</v>
      </c>
      <c r="C364" s="70" t="s">
        <v>104</v>
      </c>
      <c r="D364" s="164">
        <v>7205</v>
      </c>
      <c r="E364" s="346">
        <f t="shared" si="60"/>
        <v>0.000212078789227622</v>
      </c>
      <c r="F364" s="164">
        <f t="shared" si="62"/>
        <v>7205</v>
      </c>
      <c r="G364" s="164"/>
      <c r="H364" s="325"/>
      <c r="I364" s="326"/>
      <c r="J364" s="324"/>
      <c r="K364" s="324"/>
      <c r="L364" s="327"/>
    </row>
    <row r="365" spans="1:12" s="86" customFormat="1" ht="16.5" customHeight="1">
      <c r="A365" s="235"/>
      <c r="B365" s="77" t="s">
        <v>635</v>
      </c>
      <c r="C365" s="70" t="s">
        <v>636</v>
      </c>
      <c r="D365" s="164">
        <v>800</v>
      </c>
      <c r="E365" s="346">
        <f t="shared" si="60"/>
        <v>2.3547957166148174E-05</v>
      </c>
      <c r="F365" s="164">
        <f t="shared" si="62"/>
        <v>800</v>
      </c>
      <c r="G365" s="164"/>
      <c r="H365" s="325"/>
      <c r="I365" s="326"/>
      <c r="J365" s="324"/>
      <c r="K365" s="324"/>
      <c r="L365" s="327"/>
    </row>
    <row r="366" spans="1:12" s="86" customFormat="1" ht="16.5" customHeight="1">
      <c r="A366" s="235"/>
      <c r="B366" s="77" t="s">
        <v>326</v>
      </c>
      <c r="C366" s="69" t="s">
        <v>330</v>
      </c>
      <c r="D366" s="164">
        <v>1000</v>
      </c>
      <c r="E366" s="346">
        <f t="shared" si="60"/>
        <v>2.9434946457685218E-05</v>
      </c>
      <c r="F366" s="164">
        <f t="shared" si="62"/>
        <v>1000</v>
      </c>
      <c r="G366" s="164"/>
      <c r="H366" s="325"/>
      <c r="I366" s="326"/>
      <c r="J366" s="324"/>
      <c r="K366" s="324"/>
      <c r="L366" s="327"/>
    </row>
    <row r="367" spans="1:12" s="86" customFormat="1" ht="15.75" customHeight="1">
      <c r="A367" s="235"/>
      <c r="B367" s="77" t="s">
        <v>109</v>
      </c>
      <c r="C367" s="70" t="s">
        <v>110</v>
      </c>
      <c r="D367" s="164">
        <v>35402</v>
      </c>
      <c r="E367" s="346">
        <f t="shared" si="60"/>
        <v>0.0010420559744949722</v>
      </c>
      <c r="F367" s="164">
        <f t="shared" si="62"/>
        <v>35402</v>
      </c>
      <c r="G367" s="164"/>
      <c r="H367" s="325"/>
      <c r="I367" s="326"/>
      <c r="J367" s="324"/>
      <c r="K367" s="324"/>
      <c r="L367" s="327"/>
    </row>
    <row r="368" spans="1:12" s="86" customFormat="1" ht="15.75" customHeight="1">
      <c r="A368" s="235"/>
      <c r="B368" s="77" t="s">
        <v>328</v>
      </c>
      <c r="C368" s="69" t="s">
        <v>332</v>
      </c>
      <c r="D368" s="164">
        <v>1700</v>
      </c>
      <c r="E368" s="346">
        <f t="shared" si="60"/>
        <v>5.0039408978064874E-05</v>
      </c>
      <c r="F368" s="164">
        <f t="shared" si="62"/>
        <v>1700</v>
      </c>
      <c r="G368" s="164"/>
      <c r="H368" s="325"/>
      <c r="I368" s="326"/>
      <c r="J368" s="324"/>
      <c r="K368" s="324"/>
      <c r="L368" s="327"/>
    </row>
    <row r="369" spans="1:12" s="86" customFormat="1" ht="18" customHeight="1">
      <c r="A369" s="217" t="s">
        <v>272</v>
      </c>
      <c r="B369" s="218"/>
      <c r="C369" s="138" t="s">
        <v>287</v>
      </c>
      <c r="D369" s="322">
        <f>SUM(D370:D371)</f>
        <v>170</v>
      </c>
      <c r="E369" s="344">
        <f t="shared" si="60"/>
        <v>5.003940897806487E-06</v>
      </c>
      <c r="F369" s="322">
        <f aca="true" t="shared" si="63" ref="F369:L369">SUM(F370:F371)</f>
        <v>170</v>
      </c>
      <c r="G369" s="322">
        <f t="shared" si="63"/>
        <v>120</v>
      </c>
      <c r="H369" s="322">
        <f t="shared" si="63"/>
        <v>0</v>
      </c>
      <c r="I369" s="322">
        <f t="shared" si="63"/>
        <v>0</v>
      </c>
      <c r="J369" s="322">
        <f t="shared" si="63"/>
        <v>0</v>
      </c>
      <c r="K369" s="322">
        <f t="shared" si="63"/>
        <v>0</v>
      </c>
      <c r="L369" s="323">
        <f t="shared" si="63"/>
        <v>0</v>
      </c>
    </row>
    <row r="370" spans="1:12" s="86" customFormat="1" ht="18" customHeight="1">
      <c r="A370" s="235"/>
      <c r="B370" s="77" t="s">
        <v>633</v>
      </c>
      <c r="C370" s="103" t="s">
        <v>634</v>
      </c>
      <c r="D370" s="164">
        <v>120</v>
      </c>
      <c r="E370" s="346">
        <f t="shared" si="60"/>
        <v>3.532193574922226E-06</v>
      </c>
      <c r="F370" s="164">
        <f>D370</f>
        <v>120</v>
      </c>
      <c r="G370" s="164">
        <f>F370</f>
        <v>120</v>
      </c>
      <c r="H370" s="325"/>
      <c r="I370" s="326"/>
      <c r="J370" s="324"/>
      <c r="K370" s="324"/>
      <c r="L370" s="327"/>
    </row>
    <row r="371" spans="1:12" s="86" customFormat="1" ht="17.25" customHeight="1">
      <c r="A371" s="235"/>
      <c r="B371" s="77" t="s">
        <v>97</v>
      </c>
      <c r="C371" s="103" t="s">
        <v>124</v>
      </c>
      <c r="D371" s="164">
        <v>50</v>
      </c>
      <c r="E371" s="346">
        <f t="shared" si="60"/>
        <v>1.4717473228842608E-06</v>
      </c>
      <c r="F371" s="164">
        <f>D371</f>
        <v>50</v>
      </c>
      <c r="G371" s="164"/>
      <c r="H371" s="325"/>
      <c r="I371" s="326"/>
      <c r="J371" s="324"/>
      <c r="K371" s="324"/>
      <c r="L371" s="327"/>
    </row>
    <row r="372" spans="1:12" s="86" customFormat="1" ht="25.5" customHeight="1">
      <c r="A372" s="217" t="s">
        <v>288</v>
      </c>
      <c r="B372" s="218"/>
      <c r="C372" s="138" t="s">
        <v>289</v>
      </c>
      <c r="D372" s="322">
        <f aca="true" t="shared" si="64" ref="D372:L372">SUM(D373:D379)</f>
        <v>63794</v>
      </c>
      <c r="E372" s="344">
        <f t="shared" si="60"/>
        <v>0.001877772974321571</v>
      </c>
      <c r="F372" s="322">
        <f t="shared" si="64"/>
        <v>63794</v>
      </c>
      <c r="G372" s="322">
        <f t="shared" si="64"/>
        <v>24960</v>
      </c>
      <c r="H372" s="322">
        <f t="shared" si="64"/>
        <v>4442</v>
      </c>
      <c r="I372" s="322">
        <f t="shared" si="64"/>
        <v>12000</v>
      </c>
      <c r="J372" s="322">
        <f t="shared" si="64"/>
        <v>0</v>
      </c>
      <c r="K372" s="322">
        <f t="shared" si="64"/>
        <v>0</v>
      </c>
      <c r="L372" s="323">
        <f t="shared" si="64"/>
        <v>0</v>
      </c>
    </row>
    <row r="373" spans="1:12" s="86" customFormat="1" ht="17.25" customHeight="1">
      <c r="A373" s="235"/>
      <c r="B373" s="77" t="s">
        <v>270</v>
      </c>
      <c r="C373" s="69" t="s">
        <v>503</v>
      </c>
      <c r="D373" s="164">
        <v>12000</v>
      </c>
      <c r="E373" s="346">
        <f t="shared" si="60"/>
        <v>0.0003532193574922226</v>
      </c>
      <c r="F373" s="164">
        <f aca="true" t="shared" si="65" ref="F373:F379">D373</f>
        <v>12000</v>
      </c>
      <c r="G373" s="164"/>
      <c r="H373" s="325"/>
      <c r="I373" s="326">
        <f>F373</f>
        <v>12000</v>
      </c>
      <c r="J373" s="324"/>
      <c r="K373" s="324"/>
      <c r="L373" s="327"/>
    </row>
    <row r="374" spans="1:12" s="86" customFormat="1" ht="17.25" customHeight="1">
      <c r="A374" s="235"/>
      <c r="B374" s="77" t="s">
        <v>650</v>
      </c>
      <c r="C374" s="69" t="s">
        <v>504</v>
      </c>
      <c r="D374" s="164">
        <v>8800</v>
      </c>
      <c r="E374" s="346">
        <f t="shared" si="60"/>
        <v>0.0002590275288276299</v>
      </c>
      <c r="F374" s="164">
        <f t="shared" si="65"/>
        <v>8800</v>
      </c>
      <c r="G374" s="164"/>
      <c r="H374" s="325"/>
      <c r="I374" s="326"/>
      <c r="J374" s="324"/>
      <c r="K374" s="324"/>
      <c r="L374" s="327"/>
    </row>
    <row r="375" spans="1:12" s="86" customFormat="1" ht="17.25" customHeight="1">
      <c r="A375" s="235"/>
      <c r="B375" s="77" t="s">
        <v>89</v>
      </c>
      <c r="C375" s="69" t="s">
        <v>382</v>
      </c>
      <c r="D375" s="164">
        <v>24960</v>
      </c>
      <c r="E375" s="346">
        <f t="shared" si="60"/>
        <v>0.000734696263583823</v>
      </c>
      <c r="F375" s="164">
        <f t="shared" si="65"/>
        <v>24960</v>
      </c>
      <c r="G375" s="164">
        <f>F375</f>
        <v>24960</v>
      </c>
      <c r="H375" s="325"/>
      <c r="I375" s="326"/>
      <c r="J375" s="324"/>
      <c r="K375" s="324"/>
      <c r="L375" s="327"/>
    </row>
    <row r="376" spans="1:12" s="86" customFormat="1" ht="15" customHeight="1">
      <c r="A376" s="235"/>
      <c r="B376" s="77" t="s">
        <v>120</v>
      </c>
      <c r="C376" s="69" t="s">
        <v>157</v>
      </c>
      <c r="D376" s="164">
        <v>3830</v>
      </c>
      <c r="E376" s="346">
        <f t="shared" si="60"/>
        <v>0.00011273584493293439</v>
      </c>
      <c r="F376" s="164">
        <f t="shared" si="65"/>
        <v>3830</v>
      </c>
      <c r="G376" s="164"/>
      <c r="H376" s="325">
        <f>F376</f>
        <v>3830</v>
      </c>
      <c r="I376" s="326"/>
      <c r="J376" s="324"/>
      <c r="K376" s="324"/>
      <c r="L376" s="327"/>
    </row>
    <row r="377" spans="1:12" s="86" customFormat="1" ht="18" customHeight="1">
      <c r="A377" s="235"/>
      <c r="B377" s="77" t="s">
        <v>95</v>
      </c>
      <c r="C377" s="69" t="s">
        <v>96</v>
      </c>
      <c r="D377" s="164">
        <v>612</v>
      </c>
      <c r="E377" s="346">
        <f t="shared" si="60"/>
        <v>1.8014187232103354E-05</v>
      </c>
      <c r="F377" s="164">
        <f t="shared" si="65"/>
        <v>612</v>
      </c>
      <c r="G377" s="164"/>
      <c r="H377" s="325">
        <f>F377</f>
        <v>612</v>
      </c>
      <c r="I377" s="326"/>
      <c r="J377" s="324"/>
      <c r="K377" s="324"/>
      <c r="L377" s="327"/>
    </row>
    <row r="378" spans="1:12" s="86" customFormat="1" ht="15.75" customHeight="1">
      <c r="A378" s="235"/>
      <c r="B378" s="77" t="s">
        <v>103</v>
      </c>
      <c r="C378" s="5" t="s">
        <v>104</v>
      </c>
      <c r="D378" s="164">
        <v>0</v>
      </c>
      <c r="E378" s="346">
        <f t="shared" si="60"/>
        <v>0</v>
      </c>
      <c r="F378" s="164">
        <f t="shared" si="65"/>
        <v>0</v>
      </c>
      <c r="G378" s="164"/>
      <c r="H378" s="325"/>
      <c r="I378" s="326"/>
      <c r="J378" s="324"/>
      <c r="K378" s="324"/>
      <c r="L378" s="327"/>
    </row>
    <row r="379" spans="1:12" s="86" customFormat="1" ht="15.75" customHeight="1">
      <c r="A379" s="235"/>
      <c r="B379" s="77" t="s">
        <v>327</v>
      </c>
      <c r="C379" s="69" t="s">
        <v>761</v>
      </c>
      <c r="D379" s="164">
        <v>13592</v>
      </c>
      <c r="E379" s="346">
        <f t="shared" si="60"/>
        <v>0.0004000797922528575</v>
      </c>
      <c r="F379" s="164">
        <f t="shared" si="65"/>
        <v>13592</v>
      </c>
      <c r="G379" s="164"/>
      <c r="H379" s="325"/>
      <c r="I379" s="326"/>
      <c r="J379" s="324"/>
      <c r="K379" s="324"/>
      <c r="L379" s="327"/>
    </row>
    <row r="380" spans="1:12" s="86" customFormat="1" ht="18.75" customHeight="1">
      <c r="A380" s="217" t="s">
        <v>290</v>
      </c>
      <c r="B380" s="223"/>
      <c r="C380" s="137" t="s">
        <v>159</v>
      </c>
      <c r="D380" s="322">
        <f>SUM(D381:D381)</f>
        <v>68161</v>
      </c>
      <c r="E380" s="344">
        <f t="shared" si="60"/>
        <v>0.0020063153855022823</v>
      </c>
      <c r="F380" s="322">
        <f aca="true" t="shared" si="66" ref="F380:L380">SUM(F381:F381)</f>
        <v>68161</v>
      </c>
      <c r="G380" s="322">
        <f t="shared" si="66"/>
        <v>0</v>
      </c>
      <c r="H380" s="322">
        <f t="shared" si="66"/>
        <v>0</v>
      </c>
      <c r="I380" s="322">
        <f t="shared" si="66"/>
        <v>0</v>
      </c>
      <c r="J380" s="322">
        <f t="shared" si="66"/>
        <v>0</v>
      </c>
      <c r="K380" s="322">
        <f t="shared" si="66"/>
        <v>0</v>
      </c>
      <c r="L380" s="323">
        <f t="shared" si="66"/>
        <v>0</v>
      </c>
    </row>
    <row r="381" spans="1:12" s="86" customFormat="1" ht="18.75" customHeight="1">
      <c r="A381" s="235"/>
      <c r="B381" s="77" t="s">
        <v>109</v>
      </c>
      <c r="C381" s="70" t="s">
        <v>110</v>
      </c>
      <c r="D381" s="164">
        <v>68161</v>
      </c>
      <c r="E381" s="346">
        <f t="shared" si="60"/>
        <v>0.0020063153855022823</v>
      </c>
      <c r="F381" s="164">
        <f>D381</f>
        <v>68161</v>
      </c>
      <c r="G381" s="164"/>
      <c r="H381" s="325"/>
      <c r="I381" s="326"/>
      <c r="J381" s="324"/>
      <c r="K381" s="324"/>
      <c r="L381" s="327"/>
    </row>
    <row r="382" spans="1:12" s="86" customFormat="1" ht="22.5" customHeight="1">
      <c r="A382" s="220" t="s">
        <v>291</v>
      </c>
      <c r="B382" s="231"/>
      <c r="C382" s="97" t="s">
        <v>292</v>
      </c>
      <c r="D382" s="328">
        <f>D383+D388+D390+D396</f>
        <v>3658580</v>
      </c>
      <c r="E382" s="343">
        <f t="shared" si="60"/>
        <v>0.10769010641115799</v>
      </c>
      <c r="F382" s="328">
        <f aca="true" t="shared" si="67" ref="F382:L382">F383+F388+F390+F396</f>
        <v>1464836</v>
      </c>
      <c r="G382" s="328">
        <f t="shared" si="67"/>
        <v>500</v>
      </c>
      <c r="H382" s="328">
        <f t="shared" si="67"/>
        <v>0</v>
      </c>
      <c r="I382" s="328">
        <f t="shared" si="67"/>
        <v>0</v>
      </c>
      <c r="J382" s="328">
        <f t="shared" si="67"/>
        <v>0</v>
      </c>
      <c r="K382" s="328">
        <f t="shared" si="67"/>
        <v>0</v>
      </c>
      <c r="L382" s="329">
        <f t="shared" si="67"/>
        <v>2193744</v>
      </c>
    </row>
    <row r="383" spans="1:12" s="86" customFormat="1" ht="21" customHeight="1">
      <c r="A383" s="222" t="s">
        <v>293</v>
      </c>
      <c r="B383" s="223"/>
      <c r="C383" s="137" t="s">
        <v>294</v>
      </c>
      <c r="D383" s="322">
        <f>SUM(D384:D387)</f>
        <v>2472090</v>
      </c>
      <c r="E383" s="344">
        <f t="shared" si="60"/>
        <v>0.07276583678857905</v>
      </c>
      <c r="F383" s="322">
        <f>SUM(F384:F387)</f>
        <v>428346</v>
      </c>
      <c r="G383" s="322">
        <f aca="true" t="shared" si="68" ref="G383:L383">SUM(G385:G387)</f>
        <v>0</v>
      </c>
      <c r="H383" s="322">
        <f t="shared" si="68"/>
        <v>0</v>
      </c>
      <c r="I383" s="322">
        <f t="shared" si="68"/>
        <v>0</v>
      </c>
      <c r="J383" s="322">
        <f t="shared" si="68"/>
        <v>0</v>
      </c>
      <c r="K383" s="322">
        <f t="shared" si="68"/>
        <v>0</v>
      </c>
      <c r="L383" s="323">
        <f t="shared" si="68"/>
        <v>2043744</v>
      </c>
    </row>
    <row r="384" spans="1:12" s="86" customFormat="1" ht="23.25" customHeight="1">
      <c r="A384" s="226"/>
      <c r="B384" s="227" t="s">
        <v>875</v>
      </c>
      <c r="C384" s="352" t="s">
        <v>876</v>
      </c>
      <c r="D384" s="340">
        <v>428346</v>
      </c>
      <c r="E384" s="346">
        <f t="shared" si="60"/>
        <v>0.012608341575363632</v>
      </c>
      <c r="F384" s="340">
        <f>D384</f>
        <v>428346</v>
      </c>
      <c r="G384" s="340"/>
      <c r="H384" s="340"/>
      <c r="I384" s="340"/>
      <c r="J384" s="341"/>
      <c r="K384" s="341"/>
      <c r="L384" s="342"/>
    </row>
    <row r="385" spans="1:12" s="86" customFormat="1" ht="21.75" customHeight="1">
      <c r="A385" s="225"/>
      <c r="B385" s="77" t="s">
        <v>127</v>
      </c>
      <c r="C385" s="69" t="s">
        <v>712</v>
      </c>
      <c r="D385" s="164">
        <v>1178984</v>
      </c>
      <c r="E385" s="346">
        <f t="shared" si="60"/>
        <v>0.03470333091446755</v>
      </c>
      <c r="F385" s="164"/>
      <c r="G385" s="164">
        <v>0</v>
      </c>
      <c r="H385" s="325"/>
      <c r="I385" s="348">
        <v>0</v>
      </c>
      <c r="J385" s="324"/>
      <c r="K385" s="324"/>
      <c r="L385" s="404">
        <f>D385</f>
        <v>1178984</v>
      </c>
    </row>
    <row r="386" spans="1:12" s="86" customFormat="1" ht="23.25" customHeight="1">
      <c r="A386" s="225"/>
      <c r="B386" s="77" t="s">
        <v>374</v>
      </c>
      <c r="C386" s="69" t="s">
        <v>712</v>
      </c>
      <c r="D386" s="164">
        <v>446479</v>
      </c>
      <c r="E386" s="346">
        <f t="shared" si="60"/>
        <v>0.013142085459480838</v>
      </c>
      <c r="F386" s="164"/>
      <c r="G386" s="164">
        <v>0</v>
      </c>
      <c r="H386" s="325"/>
      <c r="I386" s="348">
        <v>0</v>
      </c>
      <c r="J386" s="324"/>
      <c r="K386" s="324"/>
      <c r="L386" s="404">
        <f>D386</f>
        <v>446479</v>
      </c>
    </row>
    <row r="387" spans="1:12" s="86" customFormat="1" ht="27" customHeight="1">
      <c r="A387" s="225"/>
      <c r="B387" s="77" t="s">
        <v>498</v>
      </c>
      <c r="C387" s="69" t="s">
        <v>712</v>
      </c>
      <c r="D387" s="164">
        <v>418281</v>
      </c>
      <c r="E387" s="346">
        <f t="shared" si="60"/>
        <v>0.012312078839267031</v>
      </c>
      <c r="F387" s="164"/>
      <c r="G387" s="164">
        <v>0</v>
      </c>
      <c r="H387" s="325"/>
      <c r="I387" s="348">
        <v>0</v>
      </c>
      <c r="J387" s="324"/>
      <c r="K387" s="324"/>
      <c r="L387" s="404">
        <f>D387</f>
        <v>418281</v>
      </c>
    </row>
    <row r="388" spans="1:12" s="86" customFormat="1" ht="27" customHeight="1">
      <c r="A388" s="230" t="s">
        <v>847</v>
      </c>
      <c r="B388" s="239"/>
      <c r="C388" s="502" t="s">
        <v>846</v>
      </c>
      <c r="D388" s="322">
        <f>D389</f>
        <v>150000</v>
      </c>
      <c r="E388" s="344">
        <f t="shared" si="60"/>
        <v>0.004415241968652782</v>
      </c>
      <c r="F388" s="322"/>
      <c r="G388" s="322"/>
      <c r="H388" s="322"/>
      <c r="I388" s="322"/>
      <c r="J388" s="322"/>
      <c r="K388" s="322"/>
      <c r="L388" s="323">
        <f>L389</f>
        <v>150000</v>
      </c>
    </row>
    <row r="389" spans="1:12" s="86" customFormat="1" ht="46.5" customHeight="1">
      <c r="A389" s="225"/>
      <c r="B389" s="77" t="s">
        <v>848</v>
      </c>
      <c r="C389" s="69" t="s">
        <v>849</v>
      </c>
      <c r="D389" s="164">
        <v>150000</v>
      </c>
      <c r="E389" s="346">
        <f t="shared" si="60"/>
        <v>0.004415241968652782</v>
      </c>
      <c r="F389" s="164"/>
      <c r="G389" s="164"/>
      <c r="H389" s="164"/>
      <c r="I389" s="164"/>
      <c r="J389" s="164"/>
      <c r="K389" s="164"/>
      <c r="L389" s="165">
        <f>D389</f>
        <v>150000</v>
      </c>
    </row>
    <row r="390" spans="1:12" s="85" customFormat="1" ht="26.25" customHeight="1">
      <c r="A390" s="222" t="s">
        <v>378</v>
      </c>
      <c r="B390" s="239"/>
      <c r="C390" s="138" t="s">
        <v>379</v>
      </c>
      <c r="D390" s="322">
        <f>SUM(D391:D395)</f>
        <v>3490</v>
      </c>
      <c r="E390" s="344">
        <f t="shared" si="60"/>
        <v>0.00010272796313732141</v>
      </c>
      <c r="F390" s="322">
        <f aca="true" t="shared" si="69" ref="F390:L390">SUM(F391:F395)</f>
        <v>3490</v>
      </c>
      <c r="G390" s="322">
        <f t="shared" si="69"/>
        <v>500</v>
      </c>
      <c r="H390" s="322">
        <f t="shared" si="69"/>
        <v>0</v>
      </c>
      <c r="I390" s="322">
        <f t="shared" si="69"/>
        <v>0</v>
      </c>
      <c r="J390" s="322">
        <f t="shared" si="69"/>
        <v>0</v>
      </c>
      <c r="K390" s="322">
        <f t="shared" si="69"/>
        <v>0</v>
      </c>
      <c r="L390" s="323">
        <f t="shared" si="69"/>
        <v>0</v>
      </c>
    </row>
    <row r="391" spans="1:12" s="85" customFormat="1" ht="16.5" customHeight="1">
      <c r="A391" s="225"/>
      <c r="B391" s="79" t="s">
        <v>633</v>
      </c>
      <c r="C391" s="69" t="s">
        <v>487</v>
      </c>
      <c r="D391" s="164">
        <v>500</v>
      </c>
      <c r="E391" s="346">
        <f t="shared" si="60"/>
        <v>1.4717473228842609E-05</v>
      </c>
      <c r="F391" s="340">
        <f>D391</f>
        <v>500</v>
      </c>
      <c r="G391" s="164">
        <f>F391</f>
        <v>500</v>
      </c>
      <c r="H391" s="164"/>
      <c r="I391" s="330"/>
      <c r="J391" s="324"/>
      <c r="K391" s="324"/>
      <c r="L391" s="327"/>
    </row>
    <row r="392" spans="1:12" s="86" customFormat="1" ht="12.75" customHeight="1">
      <c r="A392" s="224"/>
      <c r="B392" s="79" t="s">
        <v>97</v>
      </c>
      <c r="C392" s="69" t="s">
        <v>98</v>
      </c>
      <c r="D392" s="164">
        <v>2800</v>
      </c>
      <c r="E392" s="346">
        <f t="shared" si="60"/>
        <v>8.241785008151861E-05</v>
      </c>
      <c r="F392" s="340">
        <f>D392</f>
        <v>2800</v>
      </c>
      <c r="G392" s="164"/>
      <c r="H392" s="164"/>
      <c r="I392" s="326"/>
      <c r="J392" s="324"/>
      <c r="K392" s="324"/>
      <c r="L392" s="327"/>
    </row>
    <row r="393" spans="1:12" s="86" customFormat="1" ht="12.75" customHeight="1">
      <c r="A393" s="224"/>
      <c r="B393" s="79" t="s">
        <v>99</v>
      </c>
      <c r="C393" s="70" t="s">
        <v>178</v>
      </c>
      <c r="D393" s="164">
        <v>80</v>
      </c>
      <c r="E393" s="346">
        <f t="shared" si="60"/>
        <v>2.3547957166148176E-06</v>
      </c>
      <c r="F393" s="340">
        <f>D393</f>
        <v>80</v>
      </c>
      <c r="G393" s="164"/>
      <c r="H393" s="164"/>
      <c r="I393" s="326"/>
      <c r="J393" s="324"/>
      <c r="K393" s="324"/>
      <c r="L393" s="327"/>
    </row>
    <row r="394" spans="1:12" s="86" customFormat="1" ht="12.75" customHeight="1">
      <c r="A394" s="224"/>
      <c r="B394" s="79" t="s">
        <v>103</v>
      </c>
      <c r="C394" s="70" t="s">
        <v>180</v>
      </c>
      <c r="D394" s="164">
        <v>60</v>
      </c>
      <c r="E394" s="346">
        <f t="shared" si="60"/>
        <v>1.766096787461113E-06</v>
      </c>
      <c r="F394" s="340">
        <f>D394</f>
        <v>60</v>
      </c>
      <c r="G394" s="164"/>
      <c r="H394" s="164"/>
      <c r="I394" s="326"/>
      <c r="J394" s="324"/>
      <c r="K394" s="324"/>
      <c r="L394" s="327"/>
    </row>
    <row r="395" spans="1:12" s="86" customFormat="1" ht="12.75" customHeight="1">
      <c r="A395" s="224"/>
      <c r="B395" s="79" t="s">
        <v>635</v>
      </c>
      <c r="C395" s="70" t="s">
        <v>380</v>
      </c>
      <c r="D395" s="164">
        <v>50</v>
      </c>
      <c r="E395" s="346">
        <f aca="true" t="shared" si="70" ref="E395:E426">D395/$D$608</f>
        <v>1.4717473228842608E-06</v>
      </c>
      <c r="F395" s="340">
        <f>D395</f>
        <v>50</v>
      </c>
      <c r="G395" s="164">
        <v>0</v>
      </c>
      <c r="H395" s="164"/>
      <c r="I395" s="326">
        <v>0</v>
      </c>
      <c r="J395" s="324"/>
      <c r="K395" s="324"/>
      <c r="L395" s="327"/>
    </row>
    <row r="396" spans="1:12" s="86" customFormat="1" ht="26.25" customHeight="1">
      <c r="A396" s="217" t="s">
        <v>300</v>
      </c>
      <c r="B396" s="238"/>
      <c r="C396" s="138" t="s">
        <v>301</v>
      </c>
      <c r="D396" s="322">
        <f aca="true" t="shared" si="71" ref="D396:L396">D397</f>
        <v>1033000</v>
      </c>
      <c r="E396" s="344">
        <f t="shared" si="70"/>
        <v>0.03040629969078883</v>
      </c>
      <c r="F396" s="322">
        <f t="shared" si="71"/>
        <v>1033000</v>
      </c>
      <c r="G396" s="322">
        <f t="shared" si="71"/>
        <v>0</v>
      </c>
      <c r="H396" s="322">
        <f t="shared" si="71"/>
        <v>0</v>
      </c>
      <c r="I396" s="322">
        <f t="shared" si="71"/>
        <v>0</v>
      </c>
      <c r="J396" s="322">
        <f t="shared" si="71"/>
        <v>0</v>
      </c>
      <c r="K396" s="322">
        <f t="shared" si="71"/>
        <v>0</v>
      </c>
      <c r="L396" s="323">
        <f t="shared" si="71"/>
        <v>0</v>
      </c>
    </row>
    <row r="397" spans="1:12" s="86" customFormat="1" ht="19.5" customHeight="1">
      <c r="A397" s="219"/>
      <c r="B397" s="79" t="s">
        <v>302</v>
      </c>
      <c r="C397" s="69" t="s">
        <v>303</v>
      </c>
      <c r="D397" s="164">
        <v>1033000</v>
      </c>
      <c r="E397" s="346">
        <f t="shared" si="70"/>
        <v>0.03040629969078883</v>
      </c>
      <c r="F397" s="164">
        <f>D397</f>
        <v>1033000</v>
      </c>
      <c r="G397" s="164"/>
      <c r="H397" s="325">
        <v>0</v>
      </c>
      <c r="I397" s="326">
        <v>0</v>
      </c>
      <c r="J397" s="324"/>
      <c r="K397" s="324"/>
      <c r="L397" s="327"/>
    </row>
    <row r="398" spans="1:12" s="86" customFormat="1" ht="17.25" customHeight="1">
      <c r="A398" s="220" t="s">
        <v>185</v>
      </c>
      <c r="B398" s="240"/>
      <c r="C398" s="97" t="s">
        <v>192</v>
      </c>
      <c r="D398" s="328">
        <f>D399+D423+D446+D462+D470+D489+D495+D497+D499</f>
        <v>3531019</v>
      </c>
      <c r="E398" s="343">
        <f t="shared" si="70"/>
        <v>0.1039353552060692</v>
      </c>
      <c r="F398" s="328">
        <f>F399+F423+F446+F462+F470+F489+F495+F497+F499</f>
        <v>3531019</v>
      </c>
      <c r="G398" s="328">
        <f aca="true" t="shared" si="72" ref="G398:L398">G399+G423+G446+G462+G470+G489+G495+G497+G499</f>
        <v>1435801</v>
      </c>
      <c r="H398" s="328">
        <f t="shared" si="72"/>
        <v>254534</v>
      </c>
      <c r="I398" s="328">
        <f t="shared" si="72"/>
        <v>167761</v>
      </c>
      <c r="J398" s="328">
        <f t="shared" si="72"/>
        <v>0</v>
      </c>
      <c r="K398" s="328">
        <f t="shared" si="72"/>
        <v>0</v>
      </c>
      <c r="L398" s="328">
        <f t="shared" si="72"/>
        <v>0</v>
      </c>
    </row>
    <row r="399" spans="1:12" s="86" customFormat="1" ht="14.25" customHeight="1">
      <c r="A399" s="222" t="s">
        <v>187</v>
      </c>
      <c r="B399" s="239"/>
      <c r="C399" s="138" t="s">
        <v>305</v>
      </c>
      <c r="D399" s="322">
        <f>SUM(D400:D422)</f>
        <v>1085375</v>
      </c>
      <c r="E399" s="344">
        <f t="shared" si="70"/>
        <v>0.03194795501151009</v>
      </c>
      <c r="F399" s="322">
        <f>SUM(F400:F422)</f>
        <v>1085375</v>
      </c>
      <c r="G399" s="322">
        <f aca="true" t="shared" si="73" ref="G399:L399">SUM(G400:G422)</f>
        <v>475183</v>
      </c>
      <c r="H399" s="322">
        <f t="shared" si="73"/>
        <v>86289</v>
      </c>
      <c r="I399" s="322">
        <f t="shared" si="73"/>
        <v>141262</v>
      </c>
      <c r="J399" s="322">
        <f t="shared" si="73"/>
        <v>0</v>
      </c>
      <c r="K399" s="322">
        <f t="shared" si="73"/>
        <v>0</v>
      </c>
      <c r="L399" s="323">
        <f t="shared" si="73"/>
        <v>0</v>
      </c>
    </row>
    <row r="400" spans="1:12" s="86" customFormat="1" ht="23.25" customHeight="1">
      <c r="A400" s="357"/>
      <c r="B400" s="358" t="s">
        <v>270</v>
      </c>
      <c r="C400" s="69" t="s">
        <v>492</v>
      </c>
      <c r="D400" s="340">
        <v>141262</v>
      </c>
      <c r="E400" s="346">
        <f t="shared" si="70"/>
        <v>0.004158039406505529</v>
      </c>
      <c r="F400" s="340">
        <f>D400</f>
        <v>141262</v>
      </c>
      <c r="G400" s="340"/>
      <c r="H400" s="340"/>
      <c r="I400" s="340">
        <f>F400</f>
        <v>141262</v>
      </c>
      <c r="J400" s="341"/>
      <c r="K400" s="341"/>
      <c r="L400" s="342"/>
    </row>
    <row r="401" spans="1:12" s="86" customFormat="1" ht="15.75" customHeight="1">
      <c r="A401" s="225"/>
      <c r="B401" s="79" t="s">
        <v>740</v>
      </c>
      <c r="C401" s="70" t="s">
        <v>299</v>
      </c>
      <c r="D401" s="164">
        <v>0</v>
      </c>
      <c r="E401" s="346">
        <f t="shared" si="70"/>
        <v>0</v>
      </c>
      <c r="F401" s="164">
        <f>D401</f>
        <v>0</v>
      </c>
      <c r="G401" s="164"/>
      <c r="H401" s="325"/>
      <c r="I401" s="326">
        <v>0</v>
      </c>
      <c r="J401" s="324"/>
      <c r="K401" s="324"/>
      <c r="L401" s="327"/>
    </row>
    <row r="402" spans="1:12" s="86" customFormat="1" ht="15.75" customHeight="1">
      <c r="A402" s="225"/>
      <c r="B402" s="79" t="s">
        <v>306</v>
      </c>
      <c r="C402" s="70" t="s">
        <v>307</v>
      </c>
      <c r="D402" s="164">
        <v>92645</v>
      </c>
      <c r="E402" s="346">
        <f t="shared" si="70"/>
        <v>0.002727000614572247</v>
      </c>
      <c r="F402" s="164">
        <f aca="true" t="shared" si="74" ref="F402:F422">D402</f>
        <v>92645</v>
      </c>
      <c r="G402" s="164">
        <v>0</v>
      </c>
      <c r="H402" s="325"/>
      <c r="I402" s="326">
        <v>0</v>
      </c>
      <c r="J402" s="324"/>
      <c r="K402" s="324"/>
      <c r="L402" s="327"/>
    </row>
    <row r="403" spans="1:12" s="86" customFormat="1" ht="15.75" customHeight="1">
      <c r="A403" s="225"/>
      <c r="B403" s="79" t="s">
        <v>89</v>
      </c>
      <c r="C403" s="69" t="s">
        <v>382</v>
      </c>
      <c r="D403" s="164">
        <v>432583</v>
      </c>
      <c r="E403" s="346">
        <f t="shared" si="70"/>
        <v>0.012733057443504845</v>
      </c>
      <c r="F403" s="164">
        <f t="shared" si="74"/>
        <v>432583</v>
      </c>
      <c r="G403" s="164">
        <f>F403</f>
        <v>432583</v>
      </c>
      <c r="H403" s="325"/>
      <c r="I403" s="326">
        <v>0</v>
      </c>
      <c r="J403" s="324"/>
      <c r="K403" s="324"/>
      <c r="L403" s="327"/>
    </row>
    <row r="404" spans="1:12" s="86" customFormat="1" ht="15" customHeight="1">
      <c r="A404" s="225"/>
      <c r="B404" s="79" t="s">
        <v>93</v>
      </c>
      <c r="C404" s="69" t="s">
        <v>94</v>
      </c>
      <c r="D404" s="164">
        <v>34600</v>
      </c>
      <c r="E404" s="346">
        <f t="shared" si="70"/>
        <v>0.0010184491474359086</v>
      </c>
      <c r="F404" s="164">
        <f t="shared" si="74"/>
        <v>34600</v>
      </c>
      <c r="G404" s="164">
        <f>F404</f>
        <v>34600</v>
      </c>
      <c r="H404" s="325"/>
      <c r="I404" s="326">
        <v>0</v>
      </c>
      <c r="J404" s="324"/>
      <c r="K404" s="324"/>
      <c r="L404" s="327"/>
    </row>
    <row r="405" spans="1:12" s="86" customFormat="1" ht="15" customHeight="1">
      <c r="A405" s="225"/>
      <c r="B405" s="228" t="s">
        <v>143</v>
      </c>
      <c r="C405" s="69" t="s">
        <v>157</v>
      </c>
      <c r="D405" s="164">
        <v>74843</v>
      </c>
      <c r="E405" s="346">
        <f t="shared" si="70"/>
        <v>0.0022029996977325347</v>
      </c>
      <c r="F405" s="164">
        <f t="shared" si="74"/>
        <v>74843</v>
      </c>
      <c r="G405" s="164"/>
      <c r="H405" s="325">
        <f>F405</f>
        <v>74843</v>
      </c>
      <c r="I405" s="326">
        <v>0</v>
      </c>
      <c r="J405" s="324"/>
      <c r="K405" s="324"/>
      <c r="L405" s="327"/>
    </row>
    <row r="406" spans="1:12" s="86" customFormat="1" ht="13.5" customHeight="1">
      <c r="A406" s="225"/>
      <c r="B406" s="228" t="s">
        <v>95</v>
      </c>
      <c r="C406" s="69" t="s">
        <v>96</v>
      </c>
      <c r="D406" s="164">
        <v>11446</v>
      </c>
      <c r="E406" s="346">
        <f t="shared" si="70"/>
        <v>0.00033691239715466503</v>
      </c>
      <c r="F406" s="164">
        <f t="shared" si="74"/>
        <v>11446</v>
      </c>
      <c r="G406" s="164"/>
      <c r="H406" s="325">
        <f>F406</f>
        <v>11446</v>
      </c>
      <c r="I406" s="326">
        <v>0</v>
      </c>
      <c r="J406" s="324"/>
      <c r="K406" s="324"/>
      <c r="L406" s="327"/>
    </row>
    <row r="407" spans="1:12" s="86" customFormat="1" ht="13.5" customHeight="1">
      <c r="A407" s="225"/>
      <c r="B407" s="228" t="s">
        <v>633</v>
      </c>
      <c r="C407" s="70" t="s">
        <v>634</v>
      </c>
      <c r="D407" s="164">
        <v>8000</v>
      </c>
      <c r="E407" s="346">
        <f t="shared" si="70"/>
        <v>0.00023547957166148174</v>
      </c>
      <c r="F407" s="164">
        <f t="shared" si="74"/>
        <v>8000</v>
      </c>
      <c r="G407" s="164">
        <f>F407</f>
        <v>8000</v>
      </c>
      <c r="H407" s="325"/>
      <c r="I407" s="326"/>
      <c r="J407" s="324"/>
      <c r="K407" s="324"/>
      <c r="L407" s="327"/>
    </row>
    <row r="408" spans="1:12" s="86" customFormat="1" ht="14.25" customHeight="1">
      <c r="A408" s="225"/>
      <c r="B408" s="79" t="s">
        <v>97</v>
      </c>
      <c r="C408" s="70" t="s">
        <v>218</v>
      </c>
      <c r="D408" s="164">
        <v>50106</v>
      </c>
      <c r="E408" s="346">
        <f t="shared" si="70"/>
        <v>0.0014748674272087757</v>
      </c>
      <c r="F408" s="164">
        <f t="shared" si="74"/>
        <v>50106</v>
      </c>
      <c r="G408" s="164">
        <v>0</v>
      </c>
      <c r="H408" s="325"/>
      <c r="I408" s="326">
        <v>0</v>
      </c>
      <c r="J408" s="324"/>
      <c r="K408" s="324"/>
      <c r="L408" s="327"/>
    </row>
    <row r="409" spans="1:12" s="86" customFormat="1" ht="16.5" customHeight="1">
      <c r="A409" s="225"/>
      <c r="B409" s="79" t="s">
        <v>175</v>
      </c>
      <c r="C409" s="70" t="s">
        <v>308</v>
      </c>
      <c r="D409" s="164">
        <v>81792</v>
      </c>
      <c r="E409" s="346">
        <f t="shared" si="70"/>
        <v>0.0024075431406669896</v>
      </c>
      <c r="F409" s="164">
        <f t="shared" si="74"/>
        <v>81792</v>
      </c>
      <c r="G409" s="164">
        <v>0</v>
      </c>
      <c r="H409" s="325"/>
      <c r="I409" s="326">
        <v>0</v>
      </c>
      <c r="J409" s="324"/>
      <c r="K409" s="324"/>
      <c r="L409" s="327"/>
    </row>
    <row r="410" spans="1:12" s="86" customFormat="1" ht="15.75" customHeight="1">
      <c r="A410" s="225"/>
      <c r="B410" s="79" t="s">
        <v>311</v>
      </c>
      <c r="C410" s="70" t="s">
        <v>312</v>
      </c>
      <c r="D410" s="164">
        <v>3960</v>
      </c>
      <c r="E410" s="346">
        <f t="shared" si="70"/>
        <v>0.00011656238797243346</v>
      </c>
      <c r="F410" s="164">
        <f t="shared" si="74"/>
        <v>3960</v>
      </c>
      <c r="G410" s="164">
        <v>0</v>
      </c>
      <c r="H410" s="325"/>
      <c r="I410" s="326">
        <v>0</v>
      </c>
      <c r="J410" s="324"/>
      <c r="K410" s="324"/>
      <c r="L410" s="327"/>
    </row>
    <row r="411" spans="1:12" s="86" customFormat="1" ht="16.5" customHeight="1">
      <c r="A411" s="225"/>
      <c r="B411" s="79" t="s">
        <v>99</v>
      </c>
      <c r="C411" s="70" t="s">
        <v>178</v>
      </c>
      <c r="D411" s="164">
        <v>99800</v>
      </c>
      <c r="E411" s="346">
        <f t="shared" si="70"/>
        <v>0.002937607656476985</v>
      </c>
      <c r="F411" s="164">
        <f t="shared" si="74"/>
        <v>99800</v>
      </c>
      <c r="G411" s="164">
        <v>0</v>
      </c>
      <c r="H411" s="325"/>
      <c r="I411" s="326">
        <v>0</v>
      </c>
      <c r="J411" s="324"/>
      <c r="K411" s="324"/>
      <c r="L411" s="327"/>
    </row>
    <row r="412" spans="1:12" s="86" customFormat="1" ht="16.5" customHeight="1">
      <c r="A412" s="225"/>
      <c r="B412" s="79" t="s">
        <v>101</v>
      </c>
      <c r="C412" s="70" t="s">
        <v>179</v>
      </c>
      <c r="D412" s="164">
        <v>0</v>
      </c>
      <c r="E412" s="346">
        <f t="shared" si="70"/>
        <v>0</v>
      </c>
      <c r="F412" s="164">
        <f t="shared" si="74"/>
        <v>0</v>
      </c>
      <c r="G412" s="164">
        <v>0</v>
      </c>
      <c r="H412" s="325"/>
      <c r="I412" s="326"/>
      <c r="J412" s="324"/>
      <c r="K412" s="324"/>
      <c r="L412" s="327"/>
    </row>
    <row r="413" spans="1:12" s="86" customFormat="1" ht="16.5" customHeight="1">
      <c r="A413" s="225"/>
      <c r="B413" s="79" t="s">
        <v>163</v>
      </c>
      <c r="C413" s="70" t="s">
        <v>164</v>
      </c>
      <c r="D413" s="164">
        <v>600</v>
      </c>
      <c r="E413" s="346">
        <f t="shared" si="70"/>
        <v>1.7660967874611133E-05</v>
      </c>
      <c r="F413" s="164">
        <f t="shared" si="74"/>
        <v>600</v>
      </c>
      <c r="G413" s="164">
        <v>0</v>
      </c>
      <c r="H413" s="325"/>
      <c r="I413" s="326"/>
      <c r="J413" s="324"/>
      <c r="K413" s="324"/>
      <c r="L413" s="327"/>
    </row>
    <row r="414" spans="1:12" s="86" customFormat="1" ht="16.5" customHeight="1">
      <c r="A414" s="225"/>
      <c r="B414" s="79" t="s">
        <v>103</v>
      </c>
      <c r="C414" s="70" t="s">
        <v>180</v>
      </c>
      <c r="D414" s="164">
        <v>17100</v>
      </c>
      <c r="E414" s="346">
        <f t="shared" si="70"/>
        <v>0.0005033375844264173</v>
      </c>
      <c r="F414" s="164">
        <f t="shared" si="74"/>
        <v>17100</v>
      </c>
      <c r="G414" s="164">
        <v>0</v>
      </c>
      <c r="H414" s="325"/>
      <c r="I414" s="326">
        <v>0</v>
      </c>
      <c r="J414" s="324"/>
      <c r="K414" s="324"/>
      <c r="L414" s="327"/>
    </row>
    <row r="415" spans="1:12" s="86" customFormat="1" ht="16.5" customHeight="1">
      <c r="A415" s="225"/>
      <c r="B415" s="79" t="s">
        <v>635</v>
      </c>
      <c r="C415" s="70" t="s">
        <v>380</v>
      </c>
      <c r="D415" s="164">
        <v>0</v>
      </c>
      <c r="E415" s="346">
        <f t="shared" si="70"/>
        <v>0</v>
      </c>
      <c r="F415" s="164">
        <f t="shared" si="74"/>
        <v>0</v>
      </c>
      <c r="G415" s="164">
        <v>0</v>
      </c>
      <c r="H415" s="325"/>
      <c r="I415" s="326">
        <v>0</v>
      </c>
      <c r="J415" s="324"/>
      <c r="K415" s="324"/>
      <c r="L415" s="327"/>
    </row>
    <row r="416" spans="1:12" s="86" customFormat="1" ht="16.5" customHeight="1">
      <c r="A416" s="225"/>
      <c r="B416" s="79" t="s">
        <v>326</v>
      </c>
      <c r="C416" s="69" t="s">
        <v>330</v>
      </c>
      <c r="D416" s="164">
        <v>3600</v>
      </c>
      <c r="E416" s="346">
        <f t="shared" si="70"/>
        <v>0.00010596580724766679</v>
      </c>
      <c r="F416" s="164">
        <f t="shared" si="74"/>
        <v>3600</v>
      </c>
      <c r="G416" s="164">
        <v>0</v>
      </c>
      <c r="H416" s="325"/>
      <c r="I416" s="326"/>
      <c r="J416" s="324"/>
      <c r="K416" s="324"/>
      <c r="L416" s="327"/>
    </row>
    <row r="417" spans="1:12" s="86" customFormat="1" ht="16.5" customHeight="1">
      <c r="A417" s="225"/>
      <c r="B417" s="79" t="s">
        <v>105</v>
      </c>
      <c r="C417" s="70" t="s">
        <v>106</v>
      </c>
      <c r="D417" s="164">
        <v>3600</v>
      </c>
      <c r="E417" s="346">
        <f t="shared" si="70"/>
        <v>0.00010596580724766679</v>
      </c>
      <c r="F417" s="164">
        <f t="shared" si="74"/>
        <v>3600</v>
      </c>
      <c r="G417" s="164">
        <v>0</v>
      </c>
      <c r="H417" s="325"/>
      <c r="I417" s="326">
        <v>0</v>
      </c>
      <c r="J417" s="324"/>
      <c r="K417" s="324"/>
      <c r="L417" s="327"/>
    </row>
    <row r="418" spans="1:12" s="86" customFormat="1" ht="16.5" customHeight="1">
      <c r="A418" s="225"/>
      <c r="B418" s="79" t="s">
        <v>107</v>
      </c>
      <c r="C418" s="70" t="s">
        <v>108</v>
      </c>
      <c r="D418" s="164">
        <v>1080</v>
      </c>
      <c r="E418" s="346">
        <f t="shared" si="70"/>
        <v>3.1789742174300034E-05</v>
      </c>
      <c r="F418" s="164">
        <f t="shared" si="74"/>
        <v>1080</v>
      </c>
      <c r="G418" s="164">
        <v>0</v>
      </c>
      <c r="H418" s="325"/>
      <c r="I418" s="326">
        <v>0</v>
      </c>
      <c r="J418" s="324"/>
      <c r="K418" s="324"/>
      <c r="L418" s="327"/>
    </row>
    <row r="419" spans="1:12" s="86" customFormat="1" ht="15" customHeight="1">
      <c r="A419" s="225"/>
      <c r="B419" s="79" t="s">
        <v>109</v>
      </c>
      <c r="C419" s="70" t="s">
        <v>110</v>
      </c>
      <c r="D419" s="164">
        <v>25658</v>
      </c>
      <c r="E419" s="346">
        <f t="shared" si="70"/>
        <v>0.0007552418562112873</v>
      </c>
      <c r="F419" s="164">
        <f t="shared" si="74"/>
        <v>25658</v>
      </c>
      <c r="G419" s="164">
        <v>0</v>
      </c>
      <c r="H419" s="325"/>
      <c r="I419" s="326">
        <v>0</v>
      </c>
      <c r="J419" s="324"/>
      <c r="K419" s="324"/>
      <c r="L419" s="327"/>
    </row>
    <row r="420" spans="1:12" s="86" customFormat="1" ht="15" customHeight="1">
      <c r="A420" s="225"/>
      <c r="B420" s="79" t="s">
        <v>327</v>
      </c>
      <c r="C420" s="69" t="s">
        <v>761</v>
      </c>
      <c r="D420" s="164">
        <v>1200</v>
      </c>
      <c r="E420" s="346">
        <f t="shared" si="70"/>
        <v>3.5321935749222265E-05</v>
      </c>
      <c r="F420" s="164">
        <f t="shared" si="74"/>
        <v>1200</v>
      </c>
      <c r="G420" s="164">
        <v>0</v>
      </c>
      <c r="H420" s="325"/>
      <c r="I420" s="326"/>
      <c r="J420" s="324"/>
      <c r="K420" s="324"/>
      <c r="L420" s="327"/>
    </row>
    <row r="421" spans="1:12" s="86" customFormat="1" ht="15" customHeight="1">
      <c r="A421" s="225"/>
      <c r="B421" s="79" t="s">
        <v>328</v>
      </c>
      <c r="C421" s="69" t="s">
        <v>332</v>
      </c>
      <c r="D421" s="164">
        <v>500</v>
      </c>
      <c r="E421" s="346">
        <f t="shared" si="70"/>
        <v>1.4717473228842609E-05</v>
      </c>
      <c r="F421" s="164">
        <f t="shared" si="74"/>
        <v>500</v>
      </c>
      <c r="G421" s="164">
        <v>0</v>
      </c>
      <c r="H421" s="325"/>
      <c r="I421" s="326"/>
      <c r="J421" s="324"/>
      <c r="K421" s="324"/>
      <c r="L421" s="327"/>
    </row>
    <row r="422" spans="1:12" s="86" customFormat="1" ht="15" customHeight="1">
      <c r="A422" s="225"/>
      <c r="B422" s="79" t="s">
        <v>329</v>
      </c>
      <c r="C422" s="69" t="s">
        <v>333</v>
      </c>
      <c r="D422" s="164">
        <v>1000</v>
      </c>
      <c r="E422" s="346">
        <f t="shared" si="70"/>
        <v>2.9434946457685218E-05</v>
      </c>
      <c r="F422" s="164">
        <f t="shared" si="74"/>
        <v>1000</v>
      </c>
      <c r="G422" s="164">
        <v>0</v>
      </c>
      <c r="H422" s="325"/>
      <c r="I422" s="326"/>
      <c r="J422" s="324"/>
      <c r="K422" s="324"/>
      <c r="L422" s="327"/>
    </row>
    <row r="423" spans="1:12" s="86" customFormat="1" ht="15.75" customHeight="1">
      <c r="A423" s="222" t="s">
        <v>188</v>
      </c>
      <c r="B423" s="239"/>
      <c r="C423" s="138" t="s">
        <v>310</v>
      </c>
      <c r="D423" s="322">
        <f>SUM(D424:D445)</f>
        <v>861600</v>
      </c>
      <c r="E423" s="344">
        <f t="shared" si="70"/>
        <v>0.025361149867941586</v>
      </c>
      <c r="F423" s="322">
        <f aca="true" t="shared" si="75" ref="F423:L423">SUM(F424:F445)</f>
        <v>861600</v>
      </c>
      <c r="G423" s="322">
        <f t="shared" si="75"/>
        <v>487558</v>
      </c>
      <c r="H423" s="322">
        <f t="shared" si="75"/>
        <v>84027</v>
      </c>
      <c r="I423" s="322">
        <f t="shared" si="75"/>
        <v>0</v>
      </c>
      <c r="J423" s="322">
        <f t="shared" si="75"/>
        <v>0</v>
      </c>
      <c r="K423" s="322">
        <f t="shared" si="75"/>
        <v>0</v>
      </c>
      <c r="L423" s="323">
        <f t="shared" si="75"/>
        <v>0</v>
      </c>
    </row>
    <row r="424" spans="1:12" s="86" customFormat="1" ht="19.5" customHeight="1">
      <c r="A424" s="219"/>
      <c r="B424" s="79" t="s">
        <v>89</v>
      </c>
      <c r="C424" s="69" t="s">
        <v>382</v>
      </c>
      <c r="D424" s="164">
        <v>452596</v>
      </c>
      <c r="E424" s="346">
        <f t="shared" si="70"/>
        <v>0.013322139026962498</v>
      </c>
      <c r="F424" s="164">
        <f>D424</f>
        <v>452596</v>
      </c>
      <c r="G424" s="164">
        <f>F424</f>
        <v>452596</v>
      </c>
      <c r="H424" s="325"/>
      <c r="I424" s="326">
        <v>0</v>
      </c>
      <c r="J424" s="324"/>
      <c r="K424" s="324"/>
      <c r="L424" s="327"/>
    </row>
    <row r="425" spans="1:12" s="86" customFormat="1" ht="17.25" customHeight="1">
      <c r="A425" s="219"/>
      <c r="B425" s="79" t="s">
        <v>93</v>
      </c>
      <c r="C425" s="69" t="s">
        <v>94</v>
      </c>
      <c r="D425" s="164">
        <v>34962</v>
      </c>
      <c r="E425" s="346">
        <f t="shared" si="70"/>
        <v>0.0010291045980535907</v>
      </c>
      <c r="F425" s="164">
        <f aca="true" t="shared" si="76" ref="F425:F444">D425</f>
        <v>34962</v>
      </c>
      <c r="G425" s="164">
        <f>F425</f>
        <v>34962</v>
      </c>
      <c r="H425" s="325"/>
      <c r="I425" s="326">
        <v>0</v>
      </c>
      <c r="J425" s="324"/>
      <c r="K425" s="324"/>
      <c r="L425" s="327"/>
    </row>
    <row r="426" spans="1:12" s="86" customFormat="1" ht="18" customHeight="1">
      <c r="A426" s="219"/>
      <c r="B426" s="228" t="s">
        <v>143</v>
      </c>
      <c r="C426" s="69" t="s">
        <v>157</v>
      </c>
      <c r="D426" s="164">
        <v>72520</v>
      </c>
      <c r="E426" s="346">
        <f t="shared" si="70"/>
        <v>0.002134622317111332</v>
      </c>
      <c r="F426" s="164">
        <f t="shared" si="76"/>
        <v>72520</v>
      </c>
      <c r="G426" s="164"/>
      <c r="H426" s="325">
        <f>F426</f>
        <v>72520</v>
      </c>
      <c r="I426" s="326">
        <v>0</v>
      </c>
      <c r="J426" s="324"/>
      <c r="K426" s="324"/>
      <c r="L426" s="327"/>
    </row>
    <row r="427" spans="1:12" s="86" customFormat="1" ht="15.75" customHeight="1">
      <c r="A427" s="219"/>
      <c r="B427" s="79" t="s">
        <v>95</v>
      </c>
      <c r="C427" s="70" t="s">
        <v>96</v>
      </c>
      <c r="D427" s="164">
        <v>11507</v>
      </c>
      <c r="E427" s="346">
        <f aca="true" t="shared" si="77" ref="E427:E458">D427/$D$608</f>
        <v>0.00033870792888858383</v>
      </c>
      <c r="F427" s="164">
        <f t="shared" si="76"/>
        <v>11507</v>
      </c>
      <c r="G427" s="164"/>
      <c r="H427" s="325">
        <f>F427</f>
        <v>11507</v>
      </c>
      <c r="I427" s="326">
        <v>0</v>
      </c>
      <c r="J427" s="324"/>
      <c r="K427" s="324"/>
      <c r="L427" s="327"/>
    </row>
    <row r="428" spans="1:12" s="86" customFormat="1" ht="15.75" customHeight="1">
      <c r="A428" s="219"/>
      <c r="B428" s="79" t="s">
        <v>633</v>
      </c>
      <c r="C428" s="70" t="s">
        <v>634</v>
      </c>
      <c r="D428" s="164">
        <v>0</v>
      </c>
      <c r="E428" s="346">
        <f t="shared" si="77"/>
        <v>0</v>
      </c>
      <c r="F428" s="164">
        <f t="shared" si="76"/>
        <v>0</v>
      </c>
      <c r="G428" s="164">
        <f>F428</f>
        <v>0</v>
      </c>
      <c r="H428" s="325"/>
      <c r="I428" s="326"/>
      <c r="J428" s="324"/>
      <c r="K428" s="324"/>
      <c r="L428" s="327"/>
    </row>
    <row r="429" spans="1:12" s="86" customFormat="1" ht="15.75" customHeight="1">
      <c r="A429" s="219"/>
      <c r="B429" s="79" t="s">
        <v>97</v>
      </c>
      <c r="C429" s="70" t="s">
        <v>218</v>
      </c>
      <c r="D429" s="164">
        <v>4871</v>
      </c>
      <c r="E429" s="346">
        <f t="shared" si="77"/>
        <v>0.0001433776241953847</v>
      </c>
      <c r="F429" s="164">
        <f t="shared" si="76"/>
        <v>4871</v>
      </c>
      <c r="G429" s="164"/>
      <c r="H429" s="325"/>
      <c r="I429" s="326">
        <v>0</v>
      </c>
      <c r="J429" s="324"/>
      <c r="K429" s="324"/>
      <c r="L429" s="327"/>
    </row>
    <row r="430" spans="1:12" s="86" customFormat="1" ht="16.5" customHeight="1">
      <c r="A430" s="219"/>
      <c r="B430" s="79" t="s">
        <v>175</v>
      </c>
      <c r="C430" s="70" t="s">
        <v>308</v>
      </c>
      <c r="D430" s="164">
        <v>500</v>
      </c>
      <c r="E430" s="346">
        <f t="shared" si="77"/>
        <v>1.4717473228842609E-05</v>
      </c>
      <c r="F430" s="164">
        <f t="shared" si="76"/>
        <v>500</v>
      </c>
      <c r="G430" s="164"/>
      <c r="H430" s="325"/>
      <c r="I430" s="326">
        <v>0</v>
      </c>
      <c r="J430" s="324"/>
      <c r="K430" s="324"/>
      <c r="L430" s="327"/>
    </row>
    <row r="431" spans="1:12" s="86" customFormat="1" ht="16.5" customHeight="1">
      <c r="A431" s="219"/>
      <c r="B431" s="79" t="s">
        <v>311</v>
      </c>
      <c r="C431" s="70" t="s">
        <v>312</v>
      </c>
      <c r="D431" s="164">
        <v>6900</v>
      </c>
      <c r="E431" s="346">
        <f t="shared" si="77"/>
        <v>0.000203101130558028</v>
      </c>
      <c r="F431" s="164">
        <f t="shared" si="76"/>
        <v>6900</v>
      </c>
      <c r="G431" s="164"/>
      <c r="H431" s="325"/>
      <c r="I431" s="326">
        <v>0</v>
      </c>
      <c r="J431" s="324"/>
      <c r="K431" s="324"/>
      <c r="L431" s="327"/>
    </row>
    <row r="432" spans="1:12" s="86" customFormat="1" ht="14.25" customHeight="1">
      <c r="A432" s="219"/>
      <c r="B432" s="79" t="s">
        <v>99</v>
      </c>
      <c r="C432" s="70" t="s">
        <v>178</v>
      </c>
      <c r="D432" s="164">
        <v>55000</v>
      </c>
      <c r="E432" s="346">
        <f t="shared" si="77"/>
        <v>0.001618922055172687</v>
      </c>
      <c r="F432" s="164">
        <f t="shared" si="76"/>
        <v>55000</v>
      </c>
      <c r="G432" s="164"/>
      <c r="H432" s="325"/>
      <c r="I432" s="326">
        <v>0</v>
      </c>
      <c r="J432" s="324"/>
      <c r="K432" s="324"/>
      <c r="L432" s="327"/>
    </row>
    <row r="433" spans="1:12" s="86" customFormat="1" ht="14.25" customHeight="1">
      <c r="A433" s="219"/>
      <c r="B433" s="79" t="s">
        <v>101</v>
      </c>
      <c r="C433" s="70" t="s">
        <v>179</v>
      </c>
      <c r="D433" s="164">
        <v>0</v>
      </c>
      <c r="E433" s="346">
        <f t="shared" si="77"/>
        <v>0</v>
      </c>
      <c r="F433" s="164">
        <f t="shared" si="76"/>
        <v>0</v>
      </c>
      <c r="G433" s="164"/>
      <c r="H433" s="325"/>
      <c r="I433" s="326"/>
      <c r="J433" s="324"/>
      <c r="K433" s="324"/>
      <c r="L433" s="327"/>
    </row>
    <row r="434" spans="1:12" s="86" customFormat="1" ht="14.25" customHeight="1">
      <c r="A434" s="219"/>
      <c r="B434" s="79" t="s">
        <v>163</v>
      </c>
      <c r="C434" s="70" t="s">
        <v>164</v>
      </c>
      <c r="D434" s="164">
        <v>400</v>
      </c>
      <c r="E434" s="346">
        <f t="shared" si="77"/>
        <v>1.1773978583074087E-05</v>
      </c>
      <c r="F434" s="164">
        <f t="shared" si="76"/>
        <v>400</v>
      </c>
      <c r="G434" s="164"/>
      <c r="H434" s="325"/>
      <c r="I434" s="326"/>
      <c r="J434" s="324"/>
      <c r="K434" s="324"/>
      <c r="L434" s="327"/>
    </row>
    <row r="435" spans="1:12" s="86" customFormat="1" ht="14.25" customHeight="1">
      <c r="A435" s="219"/>
      <c r="B435" s="392">
        <v>4300</v>
      </c>
      <c r="C435" s="70" t="s">
        <v>180</v>
      </c>
      <c r="D435" s="164">
        <v>197598</v>
      </c>
      <c r="E435" s="346">
        <f t="shared" si="77"/>
        <v>0.005816286550145684</v>
      </c>
      <c r="F435" s="164">
        <f t="shared" si="76"/>
        <v>197598</v>
      </c>
      <c r="G435" s="164"/>
      <c r="H435" s="325"/>
      <c r="I435" s="326">
        <v>0</v>
      </c>
      <c r="J435" s="324"/>
      <c r="K435" s="324"/>
      <c r="L435" s="327"/>
    </row>
    <row r="436" spans="1:12" s="86" customFormat="1" ht="15.75" customHeight="1">
      <c r="A436" s="219"/>
      <c r="B436" s="79" t="s">
        <v>635</v>
      </c>
      <c r="C436" s="70" t="s">
        <v>636</v>
      </c>
      <c r="D436" s="164">
        <v>400</v>
      </c>
      <c r="E436" s="346">
        <f t="shared" si="77"/>
        <v>1.1773978583074087E-05</v>
      </c>
      <c r="F436" s="164">
        <f t="shared" si="76"/>
        <v>400</v>
      </c>
      <c r="G436" s="164"/>
      <c r="H436" s="325"/>
      <c r="I436" s="326">
        <v>0</v>
      </c>
      <c r="J436" s="324"/>
      <c r="K436" s="324"/>
      <c r="L436" s="327"/>
    </row>
    <row r="437" spans="1:12" s="86" customFormat="1" ht="15.75" customHeight="1">
      <c r="A437" s="219"/>
      <c r="B437" s="79" t="s">
        <v>334</v>
      </c>
      <c r="C437" s="69" t="s">
        <v>336</v>
      </c>
      <c r="D437" s="164">
        <v>600</v>
      </c>
      <c r="E437" s="346">
        <f t="shared" si="77"/>
        <v>1.7660967874611133E-05</v>
      </c>
      <c r="F437" s="164">
        <f t="shared" si="76"/>
        <v>600</v>
      </c>
      <c r="G437" s="164"/>
      <c r="H437" s="325"/>
      <c r="I437" s="326"/>
      <c r="J437" s="324"/>
      <c r="K437" s="324"/>
      <c r="L437" s="327"/>
    </row>
    <row r="438" spans="1:12" s="86" customFormat="1" ht="15.75" customHeight="1">
      <c r="A438" s="219"/>
      <c r="B438" s="79" t="s">
        <v>326</v>
      </c>
      <c r="C438" s="69" t="s">
        <v>330</v>
      </c>
      <c r="D438" s="164">
        <v>2000</v>
      </c>
      <c r="E438" s="346">
        <f t="shared" si="77"/>
        <v>5.8869892915370436E-05</v>
      </c>
      <c r="F438" s="164">
        <f t="shared" si="76"/>
        <v>2000</v>
      </c>
      <c r="G438" s="164"/>
      <c r="H438" s="325"/>
      <c r="I438" s="326"/>
      <c r="J438" s="324"/>
      <c r="K438" s="324"/>
      <c r="L438" s="327"/>
    </row>
    <row r="439" spans="1:12" s="86" customFormat="1" ht="15.75" customHeight="1">
      <c r="A439" s="219"/>
      <c r="B439" s="79" t="s">
        <v>105</v>
      </c>
      <c r="C439" s="70" t="s">
        <v>106</v>
      </c>
      <c r="D439" s="164">
        <v>800</v>
      </c>
      <c r="E439" s="346">
        <f t="shared" si="77"/>
        <v>2.3547957166148174E-05</v>
      </c>
      <c r="F439" s="164">
        <f t="shared" si="76"/>
        <v>800</v>
      </c>
      <c r="G439" s="164"/>
      <c r="H439" s="325"/>
      <c r="I439" s="326">
        <v>0</v>
      </c>
      <c r="J439" s="324"/>
      <c r="K439" s="324"/>
      <c r="L439" s="327"/>
    </row>
    <row r="440" spans="1:12" s="86" customFormat="1" ht="15.75" customHeight="1">
      <c r="A440" s="219"/>
      <c r="B440" s="79" t="s">
        <v>109</v>
      </c>
      <c r="C440" s="70" t="s">
        <v>110</v>
      </c>
      <c r="D440" s="164">
        <v>16948</v>
      </c>
      <c r="E440" s="346">
        <f t="shared" si="77"/>
        <v>0.0004988634725648491</v>
      </c>
      <c r="F440" s="164">
        <f t="shared" si="76"/>
        <v>16948</v>
      </c>
      <c r="G440" s="164"/>
      <c r="H440" s="325"/>
      <c r="I440" s="326">
        <v>0</v>
      </c>
      <c r="J440" s="324"/>
      <c r="K440" s="324"/>
      <c r="L440" s="327"/>
    </row>
    <row r="441" spans="1:12" s="86" customFormat="1" ht="16.5" customHeight="1">
      <c r="A441" s="219"/>
      <c r="B441" s="79" t="s">
        <v>125</v>
      </c>
      <c r="C441" s="70" t="s">
        <v>126</v>
      </c>
      <c r="D441" s="164">
        <v>2372</v>
      </c>
      <c r="E441" s="346">
        <f t="shared" si="77"/>
        <v>6.981969299762934E-05</v>
      </c>
      <c r="F441" s="164">
        <f t="shared" si="76"/>
        <v>2372</v>
      </c>
      <c r="G441" s="164"/>
      <c r="H441" s="325"/>
      <c r="I441" s="326">
        <v>0</v>
      </c>
      <c r="J441" s="324"/>
      <c r="K441" s="324"/>
      <c r="L441" s="327"/>
    </row>
    <row r="442" spans="1:12" s="86" customFormat="1" ht="16.5" customHeight="1">
      <c r="A442" s="219"/>
      <c r="B442" s="79" t="s">
        <v>183</v>
      </c>
      <c r="C442" s="70" t="s">
        <v>184</v>
      </c>
      <c r="D442" s="164">
        <v>426</v>
      </c>
      <c r="E442" s="346">
        <f t="shared" si="77"/>
        <v>1.2539287190973903E-05</v>
      </c>
      <c r="F442" s="164">
        <f t="shared" si="76"/>
        <v>426</v>
      </c>
      <c r="G442" s="164"/>
      <c r="H442" s="325"/>
      <c r="I442" s="326">
        <v>0</v>
      </c>
      <c r="J442" s="324"/>
      <c r="K442" s="324"/>
      <c r="L442" s="327"/>
    </row>
    <row r="443" spans="1:12" s="86" customFormat="1" ht="15.75" customHeight="1">
      <c r="A443" s="219"/>
      <c r="B443" s="79" t="s">
        <v>327</v>
      </c>
      <c r="C443" s="69" t="s">
        <v>761</v>
      </c>
      <c r="D443" s="164">
        <v>1000</v>
      </c>
      <c r="E443" s="346">
        <f t="shared" si="77"/>
        <v>2.9434946457685218E-05</v>
      </c>
      <c r="F443" s="164">
        <f t="shared" si="76"/>
        <v>1000</v>
      </c>
      <c r="G443" s="164"/>
      <c r="H443" s="325"/>
      <c r="I443" s="326"/>
      <c r="J443" s="324"/>
      <c r="K443" s="324"/>
      <c r="L443" s="327"/>
    </row>
    <row r="444" spans="1:12" s="86" customFormat="1" ht="16.5" customHeight="1">
      <c r="A444" s="219"/>
      <c r="B444" s="79" t="s">
        <v>328</v>
      </c>
      <c r="C444" s="69" t="s">
        <v>332</v>
      </c>
      <c r="D444" s="164">
        <v>200</v>
      </c>
      <c r="E444" s="346">
        <f t="shared" si="77"/>
        <v>5.886989291537043E-06</v>
      </c>
      <c r="F444" s="164">
        <f t="shared" si="76"/>
        <v>200</v>
      </c>
      <c r="G444" s="164"/>
      <c r="H444" s="325"/>
      <c r="I444" s="326"/>
      <c r="J444" s="324"/>
      <c r="K444" s="324"/>
      <c r="L444" s="327"/>
    </row>
    <row r="445" spans="1:12" s="86" customFormat="1" ht="15" customHeight="1">
      <c r="A445" s="219"/>
      <c r="B445" s="79" t="s">
        <v>129</v>
      </c>
      <c r="C445" s="70" t="s">
        <v>713</v>
      </c>
      <c r="D445" s="164">
        <v>0</v>
      </c>
      <c r="E445" s="346">
        <f t="shared" si="77"/>
        <v>0</v>
      </c>
      <c r="F445" s="164"/>
      <c r="G445" s="164"/>
      <c r="H445" s="325"/>
      <c r="I445" s="326">
        <v>0</v>
      </c>
      <c r="J445" s="324"/>
      <c r="K445" s="324"/>
      <c r="L445" s="327">
        <f>D445</f>
        <v>0</v>
      </c>
    </row>
    <row r="446" spans="1:12" s="86" customFormat="1" ht="15" customHeight="1">
      <c r="A446" s="217" t="s">
        <v>317</v>
      </c>
      <c r="B446" s="239"/>
      <c r="C446" s="148" t="s">
        <v>565</v>
      </c>
      <c r="D446" s="322">
        <f aca="true" t="shared" si="78" ref="D446:L446">SUM(D447:D461)</f>
        <v>307000</v>
      </c>
      <c r="E446" s="344">
        <f t="shared" si="77"/>
        <v>0.009036528562509362</v>
      </c>
      <c r="F446" s="322">
        <f t="shared" si="78"/>
        <v>307000</v>
      </c>
      <c r="G446" s="322">
        <f t="shared" si="78"/>
        <v>213552</v>
      </c>
      <c r="H446" s="322">
        <f t="shared" si="78"/>
        <v>37733</v>
      </c>
      <c r="I446" s="322">
        <f t="shared" si="78"/>
        <v>0</v>
      </c>
      <c r="J446" s="322">
        <f t="shared" si="78"/>
        <v>0</v>
      </c>
      <c r="K446" s="322">
        <f t="shared" si="78"/>
        <v>0</v>
      </c>
      <c r="L446" s="323">
        <f t="shared" si="78"/>
        <v>0</v>
      </c>
    </row>
    <row r="447" spans="1:12" s="86" customFormat="1" ht="14.25" customHeight="1">
      <c r="A447" s="219"/>
      <c r="B447" s="79" t="s">
        <v>89</v>
      </c>
      <c r="C447" s="69" t="s">
        <v>382</v>
      </c>
      <c r="D447" s="164">
        <v>197212</v>
      </c>
      <c r="E447" s="346">
        <f t="shared" si="77"/>
        <v>0.0058049246608130175</v>
      </c>
      <c r="F447" s="164">
        <f>D447</f>
        <v>197212</v>
      </c>
      <c r="G447" s="164">
        <f>F447</f>
        <v>197212</v>
      </c>
      <c r="H447" s="325"/>
      <c r="I447" s="326">
        <v>0</v>
      </c>
      <c r="J447" s="324"/>
      <c r="K447" s="324"/>
      <c r="L447" s="327"/>
    </row>
    <row r="448" spans="1:12" s="86" customFormat="1" ht="14.25" customHeight="1">
      <c r="A448" s="219"/>
      <c r="B448" s="79" t="s">
        <v>93</v>
      </c>
      <c r="C448" s="69" t="s">
        <v>94</v>
      </c>
      <c r="D448" s="164">
        <v>10340</v>
      </c>
      <c r="E448" s="346">
        <f t="shared" si="77"/>
        <v>0.00030435734637246516</v>
      </c>
      <c r="F448" s="164">
        <f>D448</f>
        <v>10340</v>
      </c>
      <c r="G448" s="164">
        <f>F448</f>
        <v>10340</v>
      </c>
      <c r="H448" s="325"/>
      <c r="I448" s="326"/>
      <c r="J448" s="324"/>
      <c r="K448" s="324"/>
      <c r="L448" s="327"/>
    </row>
    <row r="449" spans="1:12" s="86" customFormat="1" ht="15" customHeight="1">
      <c r="A449" s="219"/>
      <c r="B449" s="79" t="s">
        <v>120</v>
      </c>
      <c r="C449" s="69" t="s">
        <v>157</v>
      </c>
      <c r="D449" s="164">
        <v>32648</v>
      </c>
      <c r="E449" s="346">
        <f t="shared" si="77"/>
        <v>0.000960992131950507</v>
      </c>
      <c r="F449" s="164">
        <f aca="true" t="shared" si="79" ref="F449:F461">D449</f>
        <v>32648</v>
      </c>
      <c r="G449" s="164"/>
      <c r="H449" s="325">
        <f>F449</f>
        <v>32648</v>
      </c>
      <c r="I449" s="326">
        <v>0</v>
      </c>
      <c r="J449" s="324"/>
      <c r="K449" s="324"/>
      <c r="L449" s="327"/>
    </row>
    <row r="450" spans="1:12" s="86" customFormat="1" ht="15" customHeight="1">
      <c r="A450" s="219"/>
      <c r="B450" s="79" t="s">
        <v>95</v>
      </c>
      <c r="C450" s="70" t="s">
        <v>96</v>
      </c>
      <c r="D450" s="164">
        <v>5085</v>
      </c>
      <c r="E450" s="346">
        <f t="shared" si="77"/>
        <v>0.00014967670273732933</v>
      </c>
      <c r="F450" s="164">
        <f t="shared" si="79"/>
        <v>5085</v>
      </c>
      <c r="G450" s="164"/>
      <c r="H450" s="325">
        <f>F450</f>
        <v>5085</v>
      </c>
      <c r="I450" s="326">
        <v>0</v>
      </c>
      <c r="J450" s="324"/>
      <c r="K450" s="324"/>
      <c r="L450" s="327"/>
    </row>
    <row r="451" spans="1:12" s="86" customFormat="1" ht="15" customHeight="1">
      <c r="A451" s="219"/>
      <c r="B451" s="79" t="s">
        <v>633</v>
      </c>
      <c r="C451" s="69" t="s">
        <v>634</v>
      </c>
      <c r="D451" s="164">
        <v>6000</v>
      </c>
      <c r="E451" s="346">
        <f t="shared" si="77"/>
        <v>0.0001766096787461113</v>
      </c>
      <c r="F451" s="164">
        <f t="shared" si="79"/>
        <v>6000</v>
      </c>
      <c r="G451" s="164">
        <f>F451</f>
        <v>6000</v>
      </c>
      <c r="H451" s="325"/>
      <c r="I451" s="326"/>
      <c r="J451" s="324"/>
      <c r="K451" s="324"/>
      <c r="L451" s="327"/>
    </row>
    <row r="452" spans="1:12" s="86" customFormat="1" ht="15" customHeight="1">
      <c r="A452" s="219"/>
      <c r="B452" s="79" t="s">
        <v>97</v>
      </c>
      <c r="C452" s="70" t="s">
        <v>323</v>
      </c>
      <c r="D452" s="164">
        <v>5275</v>
      </c>
      <c r="E452" s="346">
        <f t="shared" si="77"/>
        <v>0.00015526934256428952</v>
      </c>
      <c r="F452" s="164">
        <f t="shared" si="79"/>
        <v>5275</v>
      </c>
      <c r="G452" s="164"/>
      <c r="H452" s="325"/>
      <c r="I452" s="326">
        <v>0</v>
      </c>
      <c r="J452" s="324"/>
      <c r="K452" s="324"/>
      <c r="L452" s="327"/>
    </row>
    <row r="453" spans="1:12" s="86" customFormat="1" ht="15" customHeight="1">
      <c r="A453" s="219"/>
      <c r="B453" s="79" t="s">
        <v>311</v>
      </c>
      <c r="C453" s="70" t="s">
        <v>762</v>
      </c>
      <c r="D453" s="164">
        <v>400</v>
      </c>
      <c r="E453" s="346">
        <f t="shared" si="77"/>
        <v>1.1773978583074087E-05</v>
      </c>
      <c r="F453" s="164">
        <f t="shared" si="79"/>
        <v>400</v>
      </c>
      <c r="G453" s="164"/>
      <c r="H453" s="325"/>
      <c r="I453" s="326"/>
      <c r="J453" s="324"/>
      <c r="K453" s="324"/>
      <c r="L453" s="327"/>
    </row>
    <row r="454" spans="1:12" s="86" customFormat="1" ht="15" customHeight="1">
      <c r="A454" s="219"/>
      <c r="B454" s="79" t="s">
        <v>99</v>
      </c>
      <c r="C454" s="70" t="s">
        <v>178</v>
      </c>
      <c r="D454" s="164">
        <v>25157</v>
      </c>
      <c r="E454" s="346">
        <f t="shared" si="77"/>
        <v>0.000740494948035987</v>
      </c>
      <c r="F454" s="164">
        <f t="shared" si="79"/>
        <v>25157</v>
      </c>
      <c r="G454" s="164"/>
      <c r="H454" s="325"/>
      <c r="I454" s="326"/>
      <c r="J454" s="324"/>
      <c r="K454" s="324"/>
      <c r="L454" s="327"/>
    </row>
    <row r="455" spans="1:12" s="86" customFormat="1" ht="15" customHeight="1">
      <c r="A455" s="219"/>
      <c r="B455" s="79" t="s">
        <v>163</v>
      </c>
      <c r="C455" s="70" t="s">
        <v>164</v>
      </c>
      <c r="D455" s="164">
        <v>40</v>
      </c>
      <c r="E455" s="346">
        <f t="shared" si="77"/>
        <v>1.1773978583074088E-06</v>
      </c>
      <c r="F455" s="164">
        <f t="shared" si="79"/>
        <v>40</v>
      </c>
      <c r="G455" s="164"/>
      <c r="H455" s="325"/>
      <c r="I455" s="326"/>
      <c r="J455" s="324"/>
      <c r="K455" s="324"/>
      <c r="L455" s="327"/>
    </row>
    <row r="456" spans="1:12" s="86" customFormat="1" ht="15" customHeight="1">
      <c r="A456" s="219"/>
      <c r="B456" s="79" t="s">
        <v>103</v>
      </c>
      <c r="C456" s="70" t="s">
        <v>180</v>
      </c>
      <c r="D456" s="164">
        <v>8339</v>
      </c>
      <c r="E456" s="346">
        <f t="shared" si="77"/>
        <v>0.000245458018510637</v>
      </c>
      <c r="F456" s="164">
        <f t="shared" si="79"/>
        <v>8339</v>
      </c>
      <c r="G456" s="164"/>
      <c r="H456" s="325"/>
      <c r="I456" s="326">
        <v>0</v>
      </c>
      <c r="J456" s="324"/>
      <c r="K456" s="324"/>
      <c r="L456" s="327"/>
    </row>
    <row r="457" spans="1:12" s="86" customFormat="1" ht="15" customHeight="1">
      <c r="A457" s="219"/>
      <c r="B457" s="79" t="s">
        <v>326</v>
      </c>
      <c r="C457" s="69" t="s">
        <v>330</v>
      </c>
      <c r="D457" s="164">
        <v>3900</v>
      </c>
      <c r="E457" s="346">
        <f t="shared" si="77"/>
        <v>0.00011479629118497235</v>
      </c>
      <c r="F457" s="164">
        <f t="shared" si="79"/>
        <v>3900</v>
      </c>
      <c r="G457" s="164"/>
      <c r="H457" s="325"/>
      <c r="I457" s="326"/>
      <c r="J457" s="324"/>
      <c r="K457" s="324"/>
      <c r="L457" s="327"/>
    </row>
    <row r="458" spans="1:12" s="86" customFormat="1" ht="15" customHeight="1">
      <c r="A458" s="219"/>
      <c r="B458" s="79" t="s">
        <v>105</v>
      </c>
      <c r="C458" s="70" t="s">
        <v>106</v>
      </c>
      <c r="D458" s="164">
        <v>2000</v>
      </c>
      <c r="E458" s="346">
        <f t="shared" si="77"/>
        <v>5.8869892915370436E-05</v>
      </c>
      <c r="F458" s="164">
        <f t="shared" si="79"/>
        <v>2000</v>
      </c>
      <c r="G458" s="164"/>
      <c r="H458" s="325"/>
      <c r="I458" s="326"/>
      <c r="J458" s="324"/>
      <c r="K458" s="324"/>
      <c r="L458" s="327"/>
    </row>
    <row r="459" spans="1:12" s="86" customFormat="1" ht="15" customHeight="1">
      <c r="A459" s="219"/>
      <c r="B459" s="79" t="s">
        <v>109</v>
      </c>
      <c r="C459" s="70" t="s">
        <v>110</v>
      </c>
      <c r="D459" s="164">
        <v>7644</v>
      </c>
      <c r="E459" s="346">
        <f aca="true" t="shared" si="80" ref="E459:E490">D459/$D$608</f>
        <v>0.0002250007307225458</v>
      </c>
      <c r="F459" s="164">
        <f t="shared" si="79"/>
        <v>7644</v>
      </c>
      <c r="G459" s="164"/>
      <c r="H459" s="325"/>
      <c r="I459" s="326"/>
      <c r="J459" s="324"/>
      <c r="K459" s="324"/>
      <c r="L459" s="327"/>
    </row>
    <row r="460" spans="1:12" s="86" customFormat="1" ht="15" customHeight="1">
      <c r="A460" s="219"/>
      <c r="B460" s="79" t="s">
        <v>327</v>
      </c>
      <c r="C460" s="69" t="s">
        <v>761</v>
      </c>
      <c r="D460" s="164">
        <v>2000</v>
      </c>
      <c r="E460" s="346">
        <f t="shared" si="80"/>
        <v>5.8869892915370436E-05</v>
      </c>
      <c r="F460" s="164">
        <f t="shared" si="79"/>
        <v>2000</v>
      </c>
      <c r="G460" s="164"/>
      <c r="H460" s="325"/>
      <c r="I460" s="326"/>
      <c r="J460" s="324"/>
      <c r="K460" s="324"/>
      <c r="L460" s="327"/>
    </row>
    <row r="461" spans="1:12" s="86" customFormat="1" ht="15" customHeight="1">
      <c r="A461" s="219"/>
      <c r="B461" s="79" t="s">
        <v>329</v>
      </c>
      <c r="C461" s="69" t="s">
        <v>333</v>
      </c>
      <c r="D461" s="164">
        <v>960</v>
      </c>
      <c r="E461" s="346">
        <f t="shared" si="80"/>
        <v>2.825754859937781E-05</v>
      </c>
      <c r="F461" s="164">
        <f t="shared" si="79"/>
        <v>960</v>
      </c>
      <c r="G461" s="164"/>
      <c r="H461" s="325"/>
      <c r="I461" s="326"/>
      <c r="J461" s="324"/>
      <c r="K461" s="324"/>
      <c r="L461" s="327"/>
    </row>
    <row r="462" spans="1:12" s="86" customFormat="1" ht="15.75" customHeight="1">
      <c r="A462" s="217" t="s">
        <v>193</v>
      </c>
      <c r="B462" s="238"/>
      <c r="C462" s="138" t="s">
        <v>313</v>
      </c>
      <c r="D462" s="322">
        <f>SUM(D463:D469)</f>
        <v>951431</v>
      </c>
      <c r="E462" s="344">
        <f t="shared" si="80"/>
        <v>0.028005320543181906</v>
      </c>
      <c r="F462" s="322">
        <f aca="true" t="shared" si="81" ref="F462:L462">SUM(F463:F469)</f>
        <v>951431</v>
      </c>
      <c r="G462" s="322">
        <f t="shared" si="81"/>
        <v>37800</v>
      </c>
      <c r="H462" s="322">
        <f t="shared" si="81"/>
        <v>6316</v>
      </c>
      <c r="I462" s="322">
        <f t="shared" si="81"/>
        <v>22999</v>
      </c>
      <c r="J462" s="322">
        <f t="shared" si="81"/>
        <v>0</v>
      </c>
      <c r="K462" s="322">
        <f t="shared" si="81"/>
        <v>0</v>
      </c>
      <c r="L462" s="323">
        <f t="shared" si="81"/>
        <v>0</v>
      </c>
    </row>
    <row r="463" spans="1:12" s="86" customFormat="1" ht="15.75" customHeight="1">
      <c r="A463" s="235"/>
      <c r="B463" s="79" t="s">
        <v>149</v>
      </c>
      <c r="C463" s="69" t="s">
        <v>501</v>
      </c>
      <c r="D463" s="164">
        <v>4394</v>
      </c>
      <c r="E463" s="346">
        <f t="shared" si="80"/>
        <v>0.00012933715473506885</v>
      </c>
      <c r="F463" s="164">
        <f>D463</f>
        <v>4394</v>
      </c>
      <c r="G463" s="164"/>
      <c r="H463" s="164"/>
      <c r="I463" s="330">
        <f>F463</f>
        <v>4394</v>
      </c>
      <c r="J463" s="324"/>
      <c r="K463" s="324"/>
      <c r="L463" s="327"/>
    </row>
    <row r="464" spans="1:12" s="86" customFormat="1" ht="15.75" customHeight="1">
      <c r="A464" s="235"/>
      <c r="B464" s="79" t="s">
        <v>270</v>
      </c>
      <c r="C464" s="69" t="s">
        <v>502</v>
      </c>
      <c r="D464" s="164">
        <v>18605</v>
      </c>
      <c r="E464" s="346">
        <f t="shared" si="80"/>
        <v>0.0005476371788452335</v>
      </c>
      <c r="F464" s="164">
        <f aca="true" t="shared" si="82" ref="F464:F469">D464</f>
        <v>18605</v>
      </c>
      <c r="G464" s="164"/>
      <c r="H464" s="164"/>
      <c r="I464" s="330">
        <f>F464</f>
        <v>18605</v>
      </c>
      <c r="J464" s="324"/>
      <c r="K464" s="324"/>
      <c r="L464" s="327"/>
    </row>
    <row r="465" spans="1:12" s="86" customFormat="1" ht="13.5" customHeight="1">
      <c r="A465" s="235"/>
      <c r="B465" s="79" t="s">
        <v>306</v>
      </c>
      <c r="C465" s="69" t="s">
        <v>307</v>
      </c>
      <c r="D465" s="164">
        <v>874434</v>
      </c>
      <c r="E465" s="346">
        <f t="shared" si="80"/>
        <v>0.025738917970779516</v>
      </c>
      <c r="F465" s="164">
        <f t="shared" si="82"/>
        <v>874434</v>
      </c>
      <c r="G465" s="164"/>
      <c r="H465" s="325"/>
      <c r="I465" s="326"/>
      <c r="J465" s="324"/>
      <c r="K465" s="324"/>
      <c r="L465" s="327"/>
    </row>
    <row r="466" spans="1:12" s="86" customFormat="1" ht="13.5" customHeight="1">
      <c r="A466" s="235"/>
      <c r="B466" s="79" t="s">
        <v>120</v>
      </c>
      <c r="C466" s="69" t="s">
        <v>157</v>
      </c>
      <c r="D466" s="164">
        <v>5390</v>
      </c>
      <c r="E466" s="346">
        <f t="shared" si="80"/>
        <v>0.00015865436140692334</v>
      </c>
      <c r="F466" s="164">
        <f t="shared" si="82"/>
        <v>5390</v>
      </c>
      <c r="G466" s="164"/>
      <c r="H466" s="325">
        <f>F466</f>
        <v>5390</v>
      </c>
      <c r="I466" s="326"/>
      <c r="J466" s="324"/>
      <c r="K466" s="324"/>
      <c r="L466" s="327"/>
    </row>
    <row r="467" spans="1:12" s="86" customFormat="1" ht="13.5" customHeight="1">
      <c r="A467" s="235"/>
      <c r="B467" s="79" t="s">
        <v>95</v>
      </c>
      <c r="C467" s="70" t="s">
        <v>96</v>
      </c>
      <c r="D467" s="164">
        <v>926</v>
      </c>
      <c r="E467" s="346">
        <f t="shared" si="80"/>
        <v>2.7256760419816512E-05</v>
      </c>
      <c r="F467" s="164">
        <f t="shared" si="82"/>
        <v>926</v>
      </c>
      <c r="G467" s="164"/>
      <c r="H467" s="325">
        <f>F467</f>
        <v>926</v>
      </c>
      <c r="I467" s="326"/>
      <c r="J467" s="324"/>
      <c r="K467" s="324"/>
      <c r="L467" s="327"/>
    </row>
    <row r="468" spans="1:12" s="86" customFormat="1" ht="16.5" customHeight="1">
      <c r="A468" s="235"/>
      <c r="B468" s="79" t="s">
        <v>633</v>
      </c>
      <c r="C468" s="70" t="s">
        <v>634</v>
      </c>
      <c r="D468" s="164">
        <v>37800</v>
      </c>
      <c r="E468" s="346">
        <f t="shared" si="80"/>
        <v>0.0011126409761005012</v>
      </c>
      <c r="F468" s="164">
        <f t="shared" si="82"/>
        <v>37800</v>
      </c>
      <c r="G468" s="164">
        <f>F468</f>
        <v>37800</v>
      </c>
      <c r="H468" s="325"/>
      <c r="I468" s="326"/>
      <c r="J468" s="324"/>
      <c r="K468" s="324"/>
      <c r="L468" s="327"/>
    </row>
    <row r="469" spans="1:12" s="86" customFormat="1" ht="16.5" customHeight="1">
      <c r="A469" s="235"/>
      <c r="B469" s="79" t="s">
        <v>97</v>
      </c>
      <c r="C469" s="70" t="s">
        <v>218</v>
      </c>
      <c r="D469" s="164">
        <v>9882</v>
      </c>
      <c r="E469" s="346">
        <f t="shared" si="80"/>
        <v>0.00029087614089484535</v>
      </c>
      <c r="F469" s="164">
        <f t="shared" si="82"/>
        <v>9882</v>
      </c>
      <c r="G469" s="164"/>
      <c r="H469" s="325"/>
      <c r="I469" s="326"/>
      <c r="J469" s="324"/>
      <c r="K469" s="324"/>
      <c r="L469" s="327"/>
    </row>
    <row r="470" spans="1:12" s="86" customFormat="1" ht="26.25" customHeight="1">
      <c r="A470" s="217" t="s">
        <v>189</v>
      </c>
      <c r="B470" s="238"/>
      <c r="C470" s="138" t="s">
        <v>314</v>
      </c>
      <c r="D470" s="322">
        <f>SUM(D471:D488)</f>
        <v>286331</v>
      </c>
      <c r="E470" s="344">
        <f t="shared" si="80"/>
        <v>0.008428137654175466</v>
      </c>
      <c r="F470" s="322">
        <f aca="true" t="shared" si="83" ref="F470:L470">SUM(F471:F488)</f>
        <v>286331</v>
      </c>
      <c r="G470" s="322">
        <f t="shared" si="83"/>
        <v>206288</v>
      </c>
      <c r="H470" s="322">
        <f t="shared" si="83"/>
        <v>37366</v>
      </c>
      <c r="I470" s="322">
        <f t="shared" si="83"/>
        <v>0</v>
      </c>
      <c r="J470" s="322">
        <f t="shared" si="83"/>
        <v>0</v>
      </c>
      <c r="K470" s="322">
        <f t="shared" si="83"/>
        <v>0</v>
      </c>
      <c r="L470" s="323">
        <f t="shared" si="83"/>
        <v>0</v>
      </c>
    </row>
    <row r="471" spans="1:12" s="86" customFormat="1" ht="15.75" customHeight="1">
      <c r="A471" s="213"/>
      <c r="B471" s="241" t="s">
        <v>89</v>
      </c>
      <c r="C471" s="69" t="s">
        <v>382</v>
      </c>
      <c r="D471" s="330">
        <v>190703</v>
      </c>
      <c r="E471" s="346">
        <f t="shared" si="80"/>
        <v>0.005613332594319944</v>
      </c>
      <c r="F471" s="330">
        <f>D471</f>
        <v>190703</v>
      </c>
      <c r="G471" s="330">
        <f>F471</f>
        <v>190703</v>
      </c>
      <c r="H471" s="326"/>
      <c r="I471" s="326"/>
      <c r="J471" s="324"/>
      <c r="K471" s="324"/>
      <c r="L471" s="327"/>
    </row>
    <row r="472" spans="1:12" s="86" customFormat="1" ht="18" customHeight="1">
      <c r="A472" s="213"/>
      <c r="B472" s="241" t="s">
        <v>93</v>
      </c>
      <c r="C472" s="69" t="s">
        <v>157</v>
      </c>
      <c r="D472" s="330">
        <v>14585</v>
      </c>
      <c r="E472" s="346">
        <f t="shared" si="80"/>
        <v>0.0004293086940853389</v>
      </c>
      <c r="F472" s="330">
        <f aca="true" t="shared" si="84" ref="F472:F488">D472</f>
        <v>14585</v>
      </c>
      <c r="G472" s="330">
        <f>F472</f>
        <v>14585</v>
      </c>
      <c r="H472" s="326"/>
      <c r="I472" s="326"/>
      <c r="J472" s="324"/>
      <c r="K472" s="324"/>
      <c r="L472" s="327"/>
    </row>
    <row r="473" spans="1:12" s="86" customFormat="1" ht="18" customHeight="1">
      <c r="A473" s="213"/>
      <c r="B473" s="241" t="s">
        <v>120</v>
      </c>
      <c r="C473" s="69" t="s">
        <v>157</v>
      </c>
      <c r="D473" s="330">
        <v>32293</v>
      </c>
      <c r="E473" s="346">
        <f t="shared" si="80"/>
        <v>0.0009505427259580288</v>
      </c>
      <c r="F473" s="330">
        <f t="shared" si="84"/>
        <v>32293</v>
      </c>
      <c r="G473" s="330"/>
      <c r="H473" s="326">
        <f>F473</f>
        <v>32293</v>
      </c>
      <c r="I473" s="326"/>
      <c r="J473" s="324"/>
      <c r="K473" s="324"/>
      <c r="L473" s="327"/>
    </row>
    <row r="474" spans="1:12" s="86" customFormat="1" ht="16.5" customHeight="1">
      <c r="A474" s="213"/>
      <c r="B474" s="241" t="s">
        <v>95</v>
      </c>
      <c r="C474" s="70" t="s">
        <v>96</v>
      </c>
      <c r="D474" s="330">
        <v>5073</v>
      </c>
      <c r="E474" s="346">
        <f t="shared" si="80"/>
        <v>0.0001493234833798371</v>
      </c>
      <c r="F474" s="330">
        <f t="shared" si="84"/>
        <v>5073</v>
      </c>
      <c r="G474" s="330"/>
      <c r="H474" s="326">
        <f>F474</f>
        <v>5073</v>
      </c>
      <c r="I474" s="326"/>
      <c r="J474" s="324"/>
      <c r="K474" s="324"/>
      <c r="L474" s="327"/>
    </row>
    <row r="475" spans="1:12" s="86" customFormat="1" ht="16.5" customHeight="1">
      <c r="A475" s="219"/>
      <c r="B475" s="79" t="s">
        <v>633</v>
      </c>
      <c r="C475" s="70" t="s">
        <v>634</v>
      </c>
      <c r="D475" s="164">
        <v>1000</v>
      </c>
      <c r="E475" s="346">
        <f t="shared" si="80"/>
        <v>2.9434946457685218E-05</v>
      </c>
      <c r="F475" s="330">
        <f t="shared" si="84"/>
        <v>1000</v>
      </c>
      <c r="G475" s="164">
        <f>F475</f>
        <v>1000</v>
      </c>
      <c r="H475" s="326"/>
      <c r="I475" s="326"/>
      <c r="J475" s="324"/>
      <c r="K475" s="324"/>
      <c r="L475" s="327"/>
    </row>
    <row r="476" spans="1:12" s="86" customFormat="1" ht="15.75" customHeight="1">
      <c r="A476" s="219"/>
      <c r="B476" s="79" t="s">
        <v>97</v>
      </c>
      <c r="C476" s="70" t="s">
        <v>218</v>
      </c>
      <c r="D476" s="164">
        <v>5600</v>
      </c>
      <c r="E476" s="346">
        <f t="shared" si="80"/>
        <v>0.00016483570016303722</v>
      </c>
      <c r="F476" s="330">
        <f t="shared" si="84"/>
        <v>5600</v>
      </c>
      <c r="G476" s="164"/>
      <c r="H476" s="326"/>
      <c r="I476" s="326"/>
      <c r="J476" s="324"/>
      <c r="K476" s="324"/>
      <c r="L476" s="327"/>
    </row>
    <row r="477" spans="1:12" s="86" customFormat="1" ht="15.75" customHeight="1">
      <c r="A477" s="219"/>
      <c r="B477" s="79" t="s">
        <v>99</v>
      </c>
      <c r="C477" s="70" t="s">
        <v>178</v>
      </c>
      <c r="D477" s="164">
        <v>9900</v>
      </c>
      <c r="E477" s="346">
        <f t="shared" si="80"/>
        <v>0.00029140596993108364</v>
      </c>
      <c r="F477" s="330">
        <f t="shared" si="84"/>
        <v>9900</v>
      </c>
      <c r="G477" s="164"/>
      <c r="H477" s="326"/>
      <c r="I477" s="326"/>
      <c r="J477" s="324"/>
      <c r="K477" s="324"/>
      <c r="L477" s="327"/>
    </row>
    <row r="478" spans="1:12" s="86" customFormat="1" ht="15.75" customHeight="1">
      <c r="A478" s="219"/>
      <c r="B478" s="79" t="s">
        <v>163</v>
      </c>
      <c r="C478" s="70" t="s">
        <v>164</v>
      </c>
      <c r="D478" s="164">
        <v>200</v>
      </c>
      <c r="E478" s="346">
        <f t="shared" si="80"/>
        <v>5.886989291537043E-06</v>
      </c>
      <c r="F478" s="330">
        <f t="shared" si="84"/>
        <v>200</v>
      </c>
      <c r="G478" s="164"/>
      <c r="H478" s="326"/>
      <c r="I478" s="326"/>
      <c r="J478" s="324"/>
      <c r="K478" s="324"/>
      <c r="L478" s="327"/>
    </row>
    <row r="479" spans="1:12" s="86" customFormat="1" ht="15.75" customHeight="1">
      <c r="A479" s="219"/>
      <c r="B479" s="79" t="s">
        <v>103</v>
      </c>
      <c r="C479" s="70" t="s">
        <v>180</v>
      </c>
      <c r="D479" s="164">
        <v>8830</v>
      </c>
      <c r="E479" s="346">
        <f t="shared" si="80"/>
        <v>0.00025991057722136047</v>
      </c>
      <c r="F479" s="330">
        <f t="shared" si="84"/>
        <v>8830</v>
      </c>
      <c r="G479" s="164"/>
      <c r="H479" s="326"/>
      <c r="I479" s="326"/>
      <c r="J479" s="324"/>
      <c r="K479" s="324"/>
      <c r="L479" s="327"/>
    </row>
    <row r="480" spans="1:12" s="86" customFormat="1" ht="15.75" customHeight="1">
      <c r="A480" s="219"/>
      <c r="B480" s="79" t="s">
        <v>635</v>
      </c>
      <c r="C480" s="70" t="s">
        <v>636</v>
      </c>
      <c r="D480" s="164">
        <v>792</v>
      </c>
      <c r="E480" s="346">
        <f t="shared" si="80"/>
        <v>2.3312477594486694E-05</v>
      </c>
      <c r="F480" s="330">
        <f t="shared" si="84"/>
        <v>792</v>
      </c>
      <c r="G480" s="164"/>
      <c r="H480" s="326"/>
      <c r="I480" s="326"/>
      <c r="J480" s="324"/>
      <c r="K480" s="324"/>
      <c r="L480" s="327"/>
    </row>
    <row r="481" spans="1:12" s="86" customFormat="1" ht="15.75" customHeight="1">
      <c r="A481" s="219"/>
      <c r="B481" s="79" t="s">
        <v>334</v>
      </c>
      <c r="C481" s="69" t="s">
        <v>336</v>
      </c>
      <c r="D481" s="164">
        <v>1600</v>
      </c>
      <c r="E481" s="346">
        <f t="shared" si="80"/>
        <v>4.709591433229635E-05</v>
      </c>
      <c r="F481" s="330">
        <f t="shared" si="84"/>
        <v>1600</v>
      </c>
      <c r="G481" s="164"/>
      <c r="H481" s="326"/>
      <c r="I481" s="326"/>
      <c r="J481" s="324"/>
      <c r="K481" s="324"/>
      <c r="L481" s="327"/>
    </row>
    <row r="482" spans="1:12" s="86" customFormat="1" ht="15.75" customHeight="1">
      <c r="A482" s="219"/>
      <c r="B482" s="79" t="s">
        <v>326</v>
      </c>
      <c r="C482" s="69" t="s">
        <v>330</v>
      </c>
      <c r="D482" s="164">
        <v>1450</v>
      </c>
      <c r="E482" s="346">
        <f t="shared" si="80"/>
        <v>4.2680672363643566E-05</v>
      </c>
      <c r="F482" s="330">
        <f t="shared" si="84"/>
        <v>1450</v>
      </c>
      <c r="G482" s="164"/>
      <c r="H482" s="326"/>
      <c r="I482" s="326"/>
      <c r="J482" s="324"/>
      <c r="K482" s="324"/>
      <c r="L482" s="327"/>
    </row>
    <row r="483" spans="1:12" s="86" customFormat="1" ht="15" customHeight="1">
      <c r="A483" s="219"/>
      <c r="B483" s="79" t="s">
        <v>105</v>
      </c>
      <c r="C483" s="70" t="s">
        <v>106</v>
      </c>
      <c r="D483" s="164">
        <v>1500</v>
      </c>
      <c r="E483" s="346">
        <f t="shared" si="80"/>
        <v>4.415241968652783E-05</v>
      </c>
      <c r="F483" s="330">
        <f t="shared" si="84"/>
        <v>1500</v>
      </c>
      <c r="G483" s="164"/>
      <c r="H483" s="326"/>
      <c r="I483" s="326"/>
      <c r="J483" s="324"/>
      <c r="K483" s="324"/>
      <c r="L483" s="327"/>
    </row>
    <row r="484" spans="1:12" s="86" customFormat="1" ht="15" customHeight="1">
      <c r="A484" s="219"/>
      <c r="B484" s="79" t="s">
        <v>109</v>
      </c>
      <c r="C484" s="70" t="s">
        <v>110</v>
      </c>
      <c r="D484" s="164">
        <v>6035</v>
      </c>
      <c r="E484" s="346">
        <f t="shared" si="80"/>
        <v>0.0001776399018721303</v>
      </c>
      <c r="F484" s="330">
        <f t="shared" si="84"/>
        <v>6035</v>
      </c>
      <c r="G484" s="164"/>
      <c r="H484" s="326"/>
      <c r="I484" s="326"/>
      <c r="J484" s="324"/>
      <c r="K484" s="324"/>
      <c r="L484" s="327"/>
    </row>
    <row r="485" spans="1:12" s="86" customFormat="1" ht="14.25" customHeight="1">
      <c r="A485" s="219"/>
      <c r="B485" s="79" t="s">
        <v>651</v>
      </c>
      <c r="C485" s="70" t="s">
        <v>493</v>
      </c>
      <c r="D485" s="164">
        <v>120</v>
      </c>
      <c r="E485" s="346">
        <f t="shared" si="80"/>
        <v>3.532193574922226E-06</v>
      </c>
      <c r="F485" s="330">
        <f t="shared" si="84"/>
        <v>120</v>
      </c>
      <c r="G485" s="164"/>
      <c r="H485" s="326"/>
      <c r="I485" s="326"/>
      <c r="J485" s="324"/>
      <c r="K485" s="324"/>
      <c r="L485" s="327"/>
    </row>
    <row r="486" spans="1:12" s="86" customFormat="1" ht="14.25" customHeight="1">
      <c r="A486" s="219"/>
      <c r="B486" s="79" t="s">
        <v>327</v>
      </c>
      <c r="C486" s="69" t="s">
        <v>761</v>
      </c>
      <c r="D486" s="164">
        <v>1800</v>
      </c>
      <c r="E486" s="346">
        <f t="shared" si="80"/>
        <v>5.2982903623833395E-05</v>
      </c>
      <c r="F486" s="330">
        <f t="shared" si="84"/>
        <v>1800</v>
      </c>
      <c r="G486" s="164"/>
      <c r="H486" s="326"/>
      <c r="I486" s="326"/>
      <c r="J486" s="324"/>
      <c r="K486" s="324"/>
      <c r="L486" s="327"/>
    </row>
    <row r="487" spans="1:12" s="86" customFormat="1" ht="14.25" customHeight="1">
      <c r="A487" s="219"/>
      <c r="B487" s="79" t="s">
        <v>328</v>
      </c>
      <c r="C487" s="69" t="s">
        <v>332</v>
      </c>
      <c r="D487" s="164">
        <v>800</v>
      </c>
      <c r="E487" s="346">
        <f t="shared" si="80"/>
        <v>2.3547957166148174E-05</v>
      </c>
      <c r="F487" s="330">
        <f t="shared" si="84"/>
        <v>800</v>
      </c>
      <c r="G487" s="164"/>
      <c r="H487" s="326"/>
      <c r="I487" s="326"/>
      <c r="J487" s="324"/>
      <c r="K487" s="324"/>
      <c r="L487" s="327"/>
    </row>
    <row r="488" spans="1:12" s="86" customFormat="1" ht="14.25" customHeight="1">
      <c r="A488" s="219"/>
      <c r="B488" s="79" t="s">
        <v>329</v>
      </c>
      <c r="C488" s="69" t="s">
        <v>333</v>
      </c>
      <c r="D488" s="164">
        <v>4050</v>
      </c>
      <c r="E488" s="346">
        <f t="shared" si="80"/>
        <v>0.00011921153315362514</v>
      </c>
      <c r="F488" s="330">
        <f t="shared" si="84"/>
        <v>4050</v>
      </c>
      <c r="G488" s="164"/>
      <c r="H488" s="326"/>
      <c r="I488" s="326"/>
      <c r="J488" s="324"/>
      <c r="K488" s="324"/>
      <c r="L488" s="327"/>
    </row>
    <row r="489" spans="1:12" s="85" customFormat="1" ht="52.5" customHeight="1">
      <c r="A489" s="217" t="s">
        <v>381</v>
      </c>
      <c r="B489" s="239"/>
      <c r="C489" s="138" t="s">
        <v>383</v>
      </c>
      <c r="D489" s="322">
        <f>SUM(D490:D494)</f>
        <v>24067</v>
      </c>
      <c r="E489" s="344">
        <f t="shared" si="80"/>
        <v>0.0007084108563971102</v>
      </c>
      <c r="F489" s="322">
        <f aca="true" t="shared" si="85" ref="F489:L489">SUM(F490:F494)</f>
        <v>24067</v>
      </c>
      <c r="G489" s="322">
        <f t="shared" si="85"/>
        <v>15420</v>
      </c>
      <c r="H489" s="322">
        <f t="shared" si="85"/>
        <v>2803</v>
      </c>
      <c r="I489" s="322">
        <f t="shared" si="85"/>
        <v>0</v>
      </c>
      <c r="J489" s="322">
        <f t="shared" si="85"/>
        <v>0</v>
      </c>
      <c r="K489" s="322">
        <f t="shared" si="85"/>
        <v>0</v>
      </c>
      <c r="L489" s="323">
        <f t="shared" si="85"/>
        <v>0</v>
      </c>
    </row>
    <row r="490" spans="1:12" s="85" customFormat="1" ht="18.75" customHeight="1">
      <c r="A490" s="235"/>
      <c r="B490" s="79" t="s">
        <v>89</v>
      </c>
      <c r="C490" s="69" t="s">
        <v>382</v>
      </c>
      <c r="D490" s="164">
        <v>15420</v>
      </c>
      <c r="E490" s="346">
        <f t="shared" si="80"/>
        <v>0.0004538868743775061</v>
      </c>
      <c r="F490" s="164">
        <f>D490</f>
        <v>15420</v>
      </c>
      <c r="G490" s="164">
        <f>F490</f>
        <v>15420</v>
      </c>
      <c r="H490" s="164"/>
      <c r="I490" s="330"/>
      <c r="J490" s="324"/>
      <c r="K490" s="324"/>
      <c r="L490" s="327"/>
    </row>
    <row r="491" spans="1:12" s="85" customFormat="1" ht="14.25" customHeight="1">
      <c r="A491" s="235"/>
      <c r="B491" s="79" t="s">
        <v>120</v>
      </c>
      <c r="C491" s="69" t="s">
        <v>121</v>
      </c>
      <c r="D491" s="164">
        <v>2425</v>
      </c>
      <c r="E491" s="346">
        <f aca="true" t="shared" si="86" ref="E491:E522">D491/$D$608</f>
        <v>7.137974515988666E-05</v>
      </c>
      <c r="F491" s="164">
        <f>D491</f>
        <v>2425</v>
      </c>
      <c r="G491" s="164"/>
      <c r="H491" s="164">
        <f>D491</f>
        <v>2425</v>
      </c>
      <c r="I491" s="330"/>
      <c r="J491" s="324"/>
      <c r="K491" s="324"/>
      <c r="L491" s="327"/>
    </row>
    <row r="492" spans="1:12" s="85" customFormat="1" ht="13.5" customHeight="1">
      <c r="A492" s="235"/>
      <c r="B492" s="79" t="s">
        <v>95</v>
      </c>
      <c r="C492" s="69" t="s">
        <v>96</v>
      </c>
      <c r="D492" s="164">
        <v>378</v>
      </c>
      <c r="E492" s="346">
        <f t="shared" si="86"/>
        <v>1.1126409761005012E-05</v>
      </c>
      <c r="F492" s="164">
        <f>D492</f>
        <v>378</v>
      </c>
      <c r="G492" s="164"/>
      <c r="H492" s="164">
        <f>D492</f>
        <v>378</v>
      </c>
      <c r="I492" s="330"/>
      <c r="J492" s="324"/>
      <c r="K492" s="324"/>
      <c r="L492" s="327"/>
    </row>
    <row r="493" spans="1:12" s="86" customFormat="1" ht="14.25" customHeight="1">
      <c r="A493" s="219"/>
      <c r="B493" s="79" t="s">
        <v>103</v>
      </c>
      <c r="C493" s="70" t="s">
        <v>180</v>
      </c>
      <c r="D493" s="164">
        <v>5039</v>
      </c>
      <c r="E493" s="346">
        <f t="shared" si="86"/>
        <v>0.0001483226952002758</v>
      </c>
      <c r="F493" s="164">
        <f>D493</f>
        <v>5039</v>
      </c>
      <c r="G493" s="164"/>
      <c r="H493" s="164"/>
      <c r="I493" s="330"/>
      <c r="J493" s="324"/>
      <c r="K493" s="324"/>
      <c r="L493" s="327"/>
    </row>
    <row r="494" spans="1:12" s="86" customFormat="1" ht="14.25" customHeight="1">
      <c r="A494" s="219"/>
      <c r="B494" s="79" t="s">
        <v>109</v>
      </c>
      <c r="C494" s="70" t="s">
        <v>110</v>
      </c>
      <c r="D494" s="164">
        <v>805</v>
      </c>
      <c r="E494" s="346">
        <f t="shared" si="86"/>
        <v>2.36951318984366E-05</v>
      </c>
      <c r="F494" s="164">
        <f>D494</f>
        <v>805</v>
      </c>
      <c r="G494" s="164"/>
      <c r="H494" s="164"/>
      <c r="I494" s="330"/>
      <c r="J494" s="324"/>
      <c r="K494" s="324"/>
      <c r="L494" s="327"/>
    </row>
    <row r="495" spans="1:12" s="86" customFormat="1" ht="14.25" customHeight="1">
      <c r="A495" s="704" t="s">
        <v>879</v>
      </c>
      <c r="B495" s="705"/>
      <c r="C495" s="706" t="s">
        <v>880</v>
      </c>
      <c r="D495" s="564">
        <f>D496</f>
        <v>3500</v>
      </c>
      <c r="E495" s="344">
        <f t="shared" si="86"/>
        <v>0.00010302231260189827</v>
      </c>
      <c r="F495" s="564">
        <f>F496</f>
        <v>3500</v>
      </c>
      <c r="G495" s="564">
        <f aca="true" t="shared" si="87" ref="G495:L495">G496</f>
        <v>0</v>
      </c>
      <c r="H495" s="564">
        <f t="shared" si="87"/>
        <v>0</v>
      </c>
      <c r="I495" s="564">
        <f t="shared" si="87"/>
        <v>3500</v>
      </c>
      <c r="J495" s="564">
        <f t="shared" si="87"/>
        <v>0</v>
      </c>
      <c r="K495" s="564">
        <f t="shared" si="87"/>
        <v>0</v>
      </c>
      <c r="L495" s="564">
        <f t="shared" si="87"/>
        <v>0</v>
      </c>
    </row>
    <row r="496" spans="1:12" s="86" customFormat="1" ht="14.25" customHeight="1">
      <c r="A496" s="219"/>
      <c r="B496" s="79" t="s">
        <v>270</v>
      </c>
      <c r="C496" s="69" t="s">
        <v>502</v>
      </c>
      <c r="D496" s="164">
        <v>3500</v>
      </c>
      <c r="E496" s="346">
        <f t="shared" si="86"/>
        <v>0.00010302231260189827</v>
      </c>
      <c r="F496" s="164">
        <f>D496</f>
        <v>3500</v>
      </c>
      <c r="G496" s="164"/>
      <c r="H496" s="164"/>
      <c r="I496" s="330">
        <f>F496</f>
        <v>3500</v>
      </c>
      <c r="J496" s="324"/>
      <c r="K496" s="324"/>
      <c r="L496" s="327"/>
    </row>
    <row r="497" spans="1:12" s="86" customFormat="1" ht="23.25" customHeight="1">
      <c r="A497" s="217" t="s">
        <v>405</v>
      </c>
      <c r="B497" s="248"/>
      <c r="C497" s="138" t="s">
        <v>406</v>
      </c>
      <c r="D497" s="322">
        <f>D498</f>
        <v>2000</v>
      </c>
      <c r="E497" s="344">
        <f t="shared" si="86"/>
        <v>5.8869892915370436E-05</v>
      </c>
      <c r="F497" s="322">
        <f aca="true" t="shared" si="88" ref="F497:L497">F498</f>
        <v>2000</v>
      </c>
      <c r="G497" s="322">
        <f t="shared" si="88"/>
        <v>0</v>
      </c>
      <c r="H497" s="322">
        <f t="shared" si="88"/>
        <v>0</v>
      </c>
      <c r="I497" s="322">
        <f t="shared" si="88"/>
        <v>0</v>
      </c>
      <c r="J497" s="322">
        <f t="shared" si="88"/>
        <v>0</v>
      </c>
      <c r="K497" s="322">
        <f t="shared" si="88"/>
        <v>0</v>
      </c>
      <c r="L497" s="323">
        <f t="shared" si="88"/>
        <v>0</v>
      </c>
    </row>
    <row r="498" spans="1:12" s="86" customFormat="1" ht="15.75" customHeight="1">
      <c r="A498" s="219"/>
      <c r="B498" s="242" t="s">
        <v>327</v>
      </c>
      <c r="C498" s="69" t="s">
        <v>761</v>
      </c>
      <c r="D498" s="164">
        <v>2000</v>
      </c>
      <c r="E498" s="346">
        <f t="shared" si="86"/>
        <v>5.8869892915370436E-05</v>
      </c>
      <c r="F498" s="164">
        <f>D498</f>
        <v>2000</v>
      </c>
      <c r="G498" s="164"/>
      <c r="H498" s="325"/>
      <c r="I498" s="326"/>
      <c r="J498" s="324"/>
      <c r="K498" s="324"/>
      <c r="L498" s="327"/>
    </row>
    <row r="499" spans="1:12" s="86" customFormat="1" ht="18.75" customHeight="1">
      <c r="A499" s="217" t="s">
        <v>191</v>
      </c>
      <c r="B499" s="248"/>
      <c r="C499" s="138" t="s">
        <v>159</v>
      </c>
      <c r="D499" s="322">
        <f>SUM(D500:D502)</f>
        <v>9715</v>
      </c>
      <c r="E499" s="344">
        <f t="shared" si="86"/>
        <v>0.0002859605048364119</v>
      </c>
      <c r="F499" s="322">
        <f aca="true" t="shared" si="89" ref="F499:L499">SUM(F500:F502)</f>
        <v>9715</v>
      </c>
      <c r="G499" s="322">
        <f t="shared" si="89"/>
        <v>0</v>
      </c>
      <c r="H499" s="322">
        <f t="shared" si="89"/>
        <v>0</v>
      </c>
      <c r="I499" s="322">
        <f t="shared" si="89"/>
        <v>0</v>
      </c>
      <c r="J499" s="322">
        <f t="shared" si="89"/>
        <v>0</v>
      </c>
      <c r="K499" s="322">
        <f t="shared" si="89"/>
        <v>0</v>
      </c>
      <c r="L499" s="323">
        <f t="shared" si="89"/>
        <v>0</v>
      </c>
    </row>
    <row r="500" spans="1:12" s="86" customFormat="1" ht="14.25" customHeight="1">
      <c r="A500" s="235"/>
      <c r="B500" s="77" t="s">
        <v>99</v>
      </c>
      <c r="C500" s="70" t="s">
        <v>178</v>
      </c>
      <c r="D500" s="164">
        <v>1000</v>
      </c>
      <c r="E500" s="346">
        <f t="shared" si="86"/>
        <v>2.9434946457685218E-05</v>
      </c>
      <c r="F500" s="340">
        <f>D500</f>
        <v>1000</v>
      </c>
      <c r="G500" s="164"/>
      <c r="H500" s="164"/>
      <c r="I500" s="330"/>
      <c r="J500" s="324"/>
      <c r="K500" s="324"/>
      <c r="L500" s="327"/>
    </row>
    <row r="501" spans="1:12" s="86" customFormat="1" ht="14.25" customHeight="1">
      <c r="A501" s="235"/>
      <c r="B501" s="77" t="s">
        <v>103</v>
      </c>
      <c r="C501" s="70" t="s">
        <v>180</v>
      </c>
      <c r="D501" s="164">
        <v>1411</v>
      </c>
      <c r="E501" s="346">
        <f t="shared" si="86"/>
        <v>4.153270945179384E-05</v>
      </c>
      <c r="F501" s="340">
        <f>D501</f>
        <v>1411</v>
      </c>
      <c r="G501" s="164"/>
      <c r="H501" s="164"/>
      <c r="I501" s="330"/>
      <c r="J501" s="324"/>
      <c r="K501" s="324"/>
      <c r="L501" s="327"/>
    </row>
    <row r="502" spans="1:12" s="86" customFormat="1" ht="14.25" customHeight="1">
      <c r="A502" s="235"/>
      <c r="B502" s="77" t="s">
        <v>109</v>
      </c>
      <c r="C502" s="69" t="s">
        <v>384</v>
      </c>
      <c r="D502" s="164">
        <v>7304</v>
      </c>
      <c r="E502" s="346">
        <f t="shared" si="86"/>
        <v>0.00021499284892693285</v>
      </c>
      <c r="F502" s="340">
        <f>D502</f>
        <v>7304</v>
      </c>
      <c r="G502" s="164"/>
      <c r="H502" s="164"/>
      <c r="I502" s="330"/>
      <c r="J502" s="324"/>
      <c r="K502" s="324"/>
      <c r="L502" s="327"/>
    </row>
    <row r="503" spans="1:12" s="86" customFormat="1" ht="24.75" customHeight="1">
      <c r="A503" s="237" t="s">
        <v>304</v>
      </c>
      <c r="B503" s="243"/>
      <c r="C503" s="102" t="s">
        <v>190</v>
      </c>
      <c r="D503" s="328">
        <f aca="true" t="shared" si="90" ref="D503:L503">D504+D506+D513</f>
        <v>1242223</v>
      </c>
      <c r="E503" s="343">
        <f t="shared" si="86"/>
        <v>0.0365647674935051</v>
      </c>
      <c r="F503" s="328">
        <f t="shared" si="90"/>
        <v>1242223</v>
      </c>
      <c r="G503" s="328">
        <f t="shared" si="90"/>
        <v>862885</v>
      </c>
      <c r="H503" s="328">
        <f t="shared" si="90"/>
        <v>142045</v>
      </c>
      <c r="I503" s="328">
        <f t="shared" si="90"/>
        <v>26082</v>
      </c>
      <c r="J503" s="328">
        <f t="shared" si="90"/>
        <v>0</v>
      </c>
      <c r="K503" s="328">
        <f t="shared" si="90"/>
        <v>0</v>
      </c>
      <c r="L503" s="329">
        <f t="shared" si="90"/>
        <v>0</v>
      </c>
    </row>
    <row r="504" spans="1:12" s="86" customFormat="1" ht="24.75" customHeight="1">
      <c r="A504" s="217" t="s">
        <v>318</v>
      </c>
      <c r="B504" s="248"/>
      <c r="C504" s="138" t="s">
        <v>319</v>
      </c>
      <c r="D504" s="322">
        <f>D505</f>
        <v>26082</v>
      </c>
      <c r="E504" s="344">
        <f t="shared" si="86"/>
        <v>0.0007677222735093459</v>
      </c>
      <c r="F504" s="322">
        <f aca="true" t="shared" si="91" ref="F504:L504">F505</f>
        <v>26082</v>
      </c>
      <c r="G504" s="322">
        <f t="shared" si="91"/>
        <v>0</v>
      </c>
      <c r="H504" s="322">
        <f t="shared" si="91"/>
        <v>0</v>
      </c>
      <c r="I504" s="322">
        <f t="shared" si="91"/>
        <v>26082</v>
      </c>
      <c r="J504" s="322">
        <f t="shared" si="91"/>
        <v>0</v>
      </c>
      <c r="K504" s="322">
        <f t="shared" si="91"/>
        <v>0</v>
      </c>
      <c r="L504" s="323">
        <f t="shared" si="91"/>
        <v>0</v>
      </c>
    </row>
    <row r="505" spans="1:12" s="86" customFormat="1" ht="22.5" customHeight="1">
      <c r="A505" s="213"/>
      <c r="B505" s="244" t="s">
        <v>149</v>
      </c>
      <c r="C505" s="143" t="s">
        <v>320</v>
      </c>
      <c r="D505" s="330">
        <v>26082</v>
      </c>
      <c r="E505" s="346">
        <f t="shared" si="86"/>
        <v>0.0007677222735093459</v>
      </c>
      <c r="F505" s="330">
        <f>D505</f>
        <v>26082</v>
      </c>
      <c r="G505" s="337"/>
      <c r="H505" s="337"/>
      <c r="I505" s="330">
        <f>F505</f>
        <v>26082</v>
      </c>
      <c r="J505" s="324"/>
      <c r="K505" s="324"/>
      <c r="L505" s="327"/>
    </row>
    <row r="506" spans="1:12" s="86" customFormat="1" ht="17.25" customHeight="1">
      <c r="A506" s="217" t="s">
        <v>315</v>
      </c>
      <c r="B506" s="248"/>
      <c r="C506" s="138" t="s">
        <v>591</v>
      </c>
      <c r="D506" s="322">
        <f>SUM(D507:D512)</f>
        <v>18821</v>
      </c>
      <c r="E506" s="344">
        <f t="shared" si="86"/>
        <v>0.0005539951272800935</v>
      </c>
      <c r="F506" s="322">
        <f aca="true" t="shared" si="92" ref="F506:L506">SUM(F507:F512)</f>
        <v>18821</v>
      </c>
      <c r="G506" s="322">
        <f t="shared" si="92"/>
        <v>15055</v>
      </c>
      <c r="H506" s="322">
        <f t="shared" si="92"/>
        <v>2645</v>
      </c>
      <c r="I506" s="322">
        <f t="shared" si="92"/>
        <v>0</v>
      </c>
      <c r="J506" s="322">
        <f t="shared" si="92"/>
        <v>0</v>
      </c>
      <c r="K506" s="322">
        <f t="shared" si="92"/>
        <v>0</v>
      </c>
      <c r="L506" s="323">
        <f t="shared" si="92"/>
        <v>0</v>
      </c>
    </row>
    <row r="507" spans="1:12" s="86" customFormat="1" ht="16.5" customHeight="1">
      <c r="A507" s="219"/>
      <c r="B507" s="242" t="s">
        <v>89</v>
      </c>
      <c r="C507" s="69" t="s">
        <v>90</v>
      </c>
      <c r="D507" s="164">
        <v>13780</v>
      </c>
      <c r="E507" s="346">
        <f t="shared" si="86"/>
        <v>0.0004056135621869023</v>
      </c>
      <c r="F507" s="164">
        <f aca="true" t="shared" si="93" ref="F507:F512">D507</f>
        <v>13780</v>
      </c>
      <c r="G507" s="164">
        <f>F507</f>
        <v>13780</v>
      </c>
      <c r="H507" s="325"/>
      <c r="I507" s="326"/>
      <c r="J507" s="324"/>
      <c r="K507" s="324"/>
      <c r="L507" s="327"/>
    </row>
    <row r="508" spans="1:12" s="86" customFormat="1" ht="13.5" customHeight="1">
      <c r="A508" s="219"/>
      <c r="B508" s="242" t="s">
        <v>93</v>
      </c>
      <c r="C508" s="69" t="s">
        <v>94</v>
      </c>
      <c r="D508" s="164">
        <v>1275</v>
      </c>
      <c r="E508" s="346">
        <f t="shared" si="86"/>
        <v>3.752955673354865E-05</v>
      </c>
      <c r="F508" s="164">
        <f t="shared" si="93"/>
        <v>1275</v>
      </c>
      <c r="G508" s="164">
        <f>F508</f>
        <v>1275</v>
      </c>
      <c r="H508" s="325"/>
      <c r="I508" s="326"/>
      <c r="J508" s="324"/>
      <c r="K508" s="324"/>
      <c r="L508" s="327"/>
    </row>
    <row r="509" spans="1:12" s="86" customFormat="1" ht="14.25" customHeight="1">
      <c r="A509" s="219"/>
      <c r="B509" s="245" t="s">
        <v>120</v>
      </c>
      <c r="C509" s="69" t="s">
        <v>316</v>
      </c>
      <c r="D509" s="164">
        <v>2275</v>
      </c>
      <c r="E509" s="346">
        <f t="shared" si="86"/>
        <v>6.696450319123387E-05</v>
      </c>
      <c r="F509" s="164">
        <f t="shared" si="93"/>
        <v>2275</v>
      </c>
      <c r="G509" s="164"/>
      <c r="H509" s="325">
        <f>F509</f>
        <v>2275</v>
      </c>
      <c r="I509" s="326"/>
      <c r="J509" s="324"/>
      <c r="K509" s="324"/>
      <c r="L509" s="327"/>
    </row>
    <row r="510" spans="1:12" s="86" customFormat="1" ht="13.5" customHeight="1">
      <c r="A510" s="219"/>
      <c r="B510" s="245" t="s">
        <v>95</v>
      </c>
      <c r="C510" s="69" t="s">
        <v>96</v>
      </c>
      <c r="D510" s="164">
        <v>370</v>
      </c>
      <c r="E510" s="346">
        <f t="shared" si="86"/>
        <v>1.089093018934353E-05</v>
      </c>
      <c r="F510" s="164">
        <f t="shared" si="93"/>
        <v>370</v>
      </c>
      <c r="G510" s="164"/>
      <c r="H510" s="325">
        <f>F510</f>
        <v>370</v>
      </c>
      <c r="I510" s="326"/>
      <c r="J510" s="324"/>
      <c r="K510" s="324"/>
      <c r="L510" s="327"/>
    </row>
    <row r="511" spans="1:12" s="86" customFormat="1" ht="14.25" customHeight="1">
      <c r="A511" s="219"/>
      <c r="B511" s="242" t="s">
        <v>103</v>
      </c>
      <c r="C511" s="69" t="s">
        <v>180</v>
      </c>
      <c r="D511" s="164">
        <v>669</v>
      </c>
      <c r="E511" s="346">
        <f t="shared" si="86"/>
        <v>1.9691979180191412E-05</v>
      </c>
      <c r="F511" s="164">
        <f t="shared" si="93"/>
        <v>669</v>
      </c>
      <c r="G511" s="164"/>
      <c r="H511" s="325"/>
      <c r="I511" s="326"/>
      <c r="J511" s="324"/>
      <c r="K511" s="324"/>
      <c r="L511" s="327"/>
    </row>
    <row r="512" spans="1:12" s="86" customFormat="1" ht="12.75" customHeight="1">
      <c r="A512" s="219"/>
      <c r="B512" s="242" t="s">
        <v>109</v>
      </c>
      <c r="C512" s="69" t="s">
        <v>110</v>
      </c>
      <c r="D512" s="164">
        <v>452</v>
      </c>
      <c r="E512" s="346">
        <f t="shared" si="86"/>
        <v>1.330459579887372E-05</v>
      </c>
      <c r="F512" s="164">
        <f t="shared" si="93"/>
        <v>452</v>
      </c>
      <c r="G512" s="164"/>
      <c r="H512" s="325"/>
      <c r="I512" s="326"/>
      <c r="J512" s="324"/>
      <c r="K512" s="324"/>
      <c r="L512" s="327"/>
    </row>
    <row r="513" spans="1:12" s="86" customFormat="1" ht="15.75" customHeight="1">
      <c r="A513" s="217" t="s">
        <v>344</v>
      </c>
      <c r="B513" s="249"/>
      <c r="C513" s="138" t="s">
        <v>345</v>
      </c>
      <c r="D513" s="322">
        <f>SUM(D514:D531)</f>
        <v>1197320</v>
      </c>
      <c r="E513" s="344">
        <f t="shared" si="86"/>
        <v>0.035243050092715666</v>
      </c>
      <c r="F513" s="322">
        <f aca="true" t="shared" si="94" ref="F513:L513">SUM(F514:F531)</f>
        <v>1197320</v>
      </c>
      <c r="G513" s="322">
        <f t="shared" si="94"/>
        <v>847830</v>
      </c>
      <c r="H513" s="322">
        <f t="shared" si="94"/>
        <v>139400</v>
      </c>
      <c r="I513" s="322">
        <f t="shared" si="94"/>
        <v>0</v>
      </c>
      <c r="J513" s="322">
        <f t="shared" si="94"/>
        <v>0</v>
      </c>
      <c r="K513" s="322">
        <f t="shared" si="94"/>
        <v>0</v>
      </c>
      <c r="L513" s="323">
        <f t="shared" si="94"/>
        <v>0</v>
      </c>
    </row>
    <row r="514" spans="1:12" s="86" customFormat="1" ht="15.75" customHeight="1">
      <c r="A514" s="235"/>
      <c r="B514" s="242" t="s">
        <v>740</v>
      </c>
      <c r="C514" s="69" t="s">
        <v>385</v>
      </c>
      <c r="D514" s="164">
        <v>5250</v>
      </c>
      <c r="E514" s="346">
        <f t="shared" si="86"/>
        <v>0.0001545334689028474</v>
      </c>
      <c r="F514" s="164">
        <f>D514</f>
        <v>5250</v>
      </c>
      <c r="G514" s="393"/>
      <c r="H514" s="164"/>
      <c r="I514" s="178"/>
      <c r="J514" s="324"/>
      <c r="K514" s="324"/>
      <c r="L514" s="327"/>
    </row>
    <row r="515" spans="1:12" s="86" customFormat="1" ht="15.75" customHeight="1">
      <c r="A515" s="219"/>
      <c r="B515" s="242" t="s">
        <v>89</v>
      </c>
      <c r="C515" s="69" t="s">
        <v>382</v>
      </c>
      <c r="D515" s="164">
        <v>785600</v>
      </c>
      <c r="E515" s="346">
        <f t="shared" si="86"/>
        <v>0.023124093937157506</v>
      </c>
      <c r="F515" s="164">
        <f aca="true" t="shared" si="95" ref="F515:F531">D515</f>
        <v>785600</v>
      </c>
      <c r="G515" s="164">
        <f>F515</f>
        <v>785600</v>
      </c>
      <c r="H515" s="164"/>
      <c r="I515" s="325"/>
      <c r="J515" s="324"/>
      <c r="K515" s="324"/>
      <c r="L515" s="327"/>
    </row>
    <row r="516" spans="1:12" s="86" customFormat="1" ht="15" customHeight="1">
      <c r="A516" s="219"/>
      <c r="B516" s="242" t="s">
        <v>93</v>
      </c>
      <c r="C516" s="69" t="s">
        <v>94</v>
      </c>
      <c r="D516" s="164">
        <v>55830</v>
      </c>
      <c r="E516" s="346">
        <f t="shared" si="86"/>
        <v>0.0016433530607325659</v>
      </c>
      <c r="F516" s="164">
        <f t="shared" si="95"/>
        <v>55830</v>
      </c>
      <c r="G516" s="164">
        <f>F516</f>
        <v>55830</v>
      </c>
      <c r="H516" s="164"/>
      <c r="I516" s="325"/>
      <c r="J516" s="324"/>
      <c r="K516" s="324"/>
      <c r="L516" s="327"/>
    </row>
    <row r="517" spans="1:12" s="86" customFormat="1" ht="15" customHeight="1">
      <c r="A517" s="219"/>
      <c r="B517" s="245" t="s">
        <v>143</v>
      </c>
      <c r="C517" s="69" t="s">
        <v>157</v>
      </c>
      <c r="D517" s="164">
        <v>119900</v>
      </c>
      <c r="E517" s="346">
        <f t="shared" si="86"/>
        <v>0.0035292500802764576</v>
      </c>
      <c r="F517" s="164">
        <f t="shared" si="95"/>
        <v>119900</v>
      </c>
      <c r="G517" s="164"/>
      <c r="H517" s="164">
        <f>F517</f>
        <v>119900</v>
      </c>
      <c r="I517" s="325"/>
      <c r="J517" s="324"/>
      <c r="K517" s="324"/>
      <c r="L517" s="327"/>
    </row>
    <row r="518" spans="1:12" s="86" customFormat="1" ht="15" customHeight="1">
      <c r="A518" s="219"/>
      <c r="B518" s="245" t="s">
        <v>95</v>
      </c>
      <c r="C518" s="69" t="s">
        <v>96</v>
      </c>
      <c r="D518" s="164">
        <v>19500</v>
      </c>
      <c r="E518" s="346">
        <f t="shared" si="86"/>
        <v>0.0005739814559248618</v>
      </c>
      <c r="F518" s="164">
        <f t="shared" si="95"/>
        <v>19500</v>
      </c>
      <c r="G518" s="164"/>
      <c r="H518" s="164">
        <f>F518</f>
        <v>19500</v>
      </c>
      <c r="I518" s="325"/>
      <c r="J518" s="324"/>
      <c r="K518" s="324"/>
      <c r="L518" s="327"/>
    </row>
    <row r="519" spans="1:12" s="86" customFormat="1" ht="14.25" customHeight="1">
      <c r="A519" s="219"/>
      <c r="B519" s="242" t="s">
        <v>633</v>
      </c>
      <c r="C519" s="69" t="s">
        <v>634</v>
      </c>
      <c r="D519" s="164">
        <v>6400</v>
      </c>
      <c r="E519" s="346">
        <f t="shared" si="86"/>
        <v>0.0001883836573291854</v>
      </c>
      <c r="F519" s="164">
        <f t="shared" si="95"/>
        <v>6400</v>
      </c>
      <c r="G519" s="164">
        <f>F519</f>
        <v>6400</v>
      </c>
      <c r="H519" s="164"/>
      <c r="I519" s="325"/>
      <c r="J519" s="324"/>
      <c r="K519" s="324"/>
      <c r="L519" s="327"/>
    </row>
    <row r="520" spans="1:12" s="86" customFormat="1" ht="14.25" customHeight="1">
      <c r="A520" s="219"/>
      <c r="B520" s="242" t="s">
        <v>97</v>
      </c>
      <c r="C520" s="69" t="s">
        <v>218</v>
      </c>
      <c r="D520" s="164">
        <v>59634</v>
      </c>
      <c r="E520" s="346">
        <f t="shared" si="86"/>
        <v>0.0017553235970576002</v>
      </c>
      <c r="F520" s="164">
        <f t="shared" si="95"/>
        <v>59634</v>
      </c>
      <c r="G520" s="164"/>
      <c r="H520" s="164"/>
      <c r="I520" s="325"/>
      <c r="J520" s="324"/>
      <c r="K520" s="324"/>
      <c r="L520" s="327"/>
    </row>
    <row r="521" spans="1:12" s="86" customFormat="1" ht="13.5" customHeight="1">
      <c r="A521" s="219"/>
      <c r="B521" s="242" t="s">
        <v>99</v>
      </c>
      <c r="C521" s="69" t="s">
        <v>178</v>
      </c>
      <c r="D521" s="164">
        <v>20300</v>
      </c>
      <c r="E521" s="346">
        <f t="shared" si="86"/>
        <v>0.0005975294130910099</v>
      </c>
      <c r="F521" s="164">
        <f t="shared" si="95"/>
        <v>20300</v>
      </c>
      <c r="G521" s="164"/>
      <c r="H521" s="164"/>
      <c r="I521" s="325"/>
      <c r="J521" s="324"/>
      <c r="K521" s="324"/>
      <c r="L521" s="327"/>
    </row>
    <row r="522" spans="1:12" s="86" customFormat="1" ht="13.5" customHeight="1">
      <c r="A522" s="219"/>
      <c r="B522" s="242" t="s">
        <v>101</v>
      </c>
      <c r="C522" s="70" t="s">
        <v>179</v>
      </c>
      <c r="D522" s="164">
        <v>40000</v>
      </c>
      <c r="E522" s="346">
        <f t="shared" si="86"/>
        <v>0.0011773978583074088</v>
      </c>
      <c r="F522" s="164">
        <f t="shared" si="95"/>
        <v>40000</v>
      </c>
      <c r="G522" s="164"/>
      <c r="H522" s="164"/>
      <c r="I522" s="325"/>
      <c r="J522" s="324"/>
      <c r="K522" s="324"/>
      <c r="L522" s="327"/>
    </row>
    <row r="523" spans="1:12" s="86" customFormat="1" ht="13.5" customHeight="1">
      <c r="A523" s="219"/>
      <c r="B523" s="242" t="s">
        <v>163</v>
      </c>
      <c r="C523" s="70" t="s">
        <v>164</v>
      </c>
      <c r="D523" s="164">
        <v>900</v>
      </c>
      <c r="E523" s="346">
        <f aca="true" t="shared" si="96" ref="E523:E586">D523/$D$608</f>
        <v>2.6491451811916697E-05</v>
      </c>
      <c r="F523" s="164">
        <f t="shared" si="95"/>
        <v>900</v>
      </c>
      <c r="G523" s="164"/>
      <c r="H523" s="164"/>
      <c r="I523" s="325"/>
      <c r="J523" s="324"/>
      <c r="K523" s="324"/>
      <c r="L523" s="327"/>
    </row>
    <row r="524" spans="1:12" s="86" customFormat="1" ht="15" customHeight="1">
      <c r="A524" s="219"/>
      <c r="B524" s="242" t="s">
        <v>103</v>
      </c>
      <c r="C524" s="69" t="s">
        <v>180</v>
      </c>
      <c r="D524" s="164">
        <v>34520</v>
      </c>
      <c r="E524" s="346">
        <f t="shared" si="96"/>
        <v>0.0010160943517192938</v>
      </c>
      <c r="F524" s="164">
        <f t="shared" si="95"/>
        <v>34520</v>
      </c>
      <c r="G524" s="164"/>
      <c r="H524" s="164"/>
      <c r="I524" s="325"/>
      <c r="J524" s="324"/>
      <c r="K524" s="324"/>
      <c r="L524" s="327"/>
    </row>
    <row r="525" spans="1:12" s="86" customFormat="1" ht="15" customHeight="1">
      <c r="A525" s="219"/>
      <c r="B525" s="242" t="s">
        <v>334</v>
      </c>
      <c r="C525" s="69" t="s">
        <v>336</v>
      </c>
      <c r="D525" s="164">
        <v>1000</v>
      </c>
      <c r="E525" s="346">
        <f t="shared" si="96"/>
        <v>2.9434946457685218E-05</v>
      </c>
      <c r="F525" s="164">
        <f t="shared" si="95"/>
        <v>1000</v>
      </c>
      <c r="G525" s="164"/>
      <c r="H525" s="164"/>
      <c r="I525" s="325"/>
      <c r="J525" s="324"/>
      <c r="K525" s="324"/>
      <c r="L525" s="327"/>
    </row>
    <row r="526" spans="1:12" s="86" customFormat="1" ht="15" customHeight="1">
      <c r="A526" s="219"/>
      <c r="B526" s="242" t="s">
        <v>326</v>
      </c>
      <c r="C526" s="69" t="s">
        <v>330</v>
      </c>
      <c r="D526" s="164">
        <v>2500</v>
      </c>
      <c r="E526" s="346">
        <f t="shared" si="96"/>
        <v>7.358736614421305E-05</v>
      </c>
      <c r="F526" s="164">
        <f t="shared" si="95"/>
        <v>2500</v>
      </c>
      <c r="G526" s="164"/>
      <c r="H526" s="164"/>
      <c r="I526" s="325"/>
      <c r="J526" s="324"/>
      <c r="K526" s="324"/>
      <c r="L526" s="327"/>
    </row>
    <row r="527" spans="1:12" s="86" customFormat="1" ht="14.25" customHeight="1">
      <c r="A527" s="219"/>
      <c r="B527" s="242" t="s">
        <v>105</v>
      </c>
      <c r="C527" s="69" t="s">
        <v>106</v>
      </c>
      <c r="D527" s="164">
        <v>2000</v>
      </c>
      <c r="E527" s="346">
        <f t="shared" si="96"/>
        <v>5.8869892915370436E-05</v>
      </c>
      <c r="F527" s="164">
        <f t="shared" si="95"/>
        <v>2000</v>
      </c>
      <c r="G527" s="164"/>
      <c r="H527" s="164"/>
      <c r="I527" s="325"/>
      <c r="J527" s="324"/>
      <c r="K527" s="324"/>
      <c r="L527" s="327"/>
    </row>
    <row r="528" spans="1:12" s="86" customFormat="1" ht="14.25" customHeight="1">
      <c r="A528" s="219"/>
      <c r="B528" s="242" t="s">
        <v>109</v>
      </c>
      <c r="C528" s="69" t="s">
        <v>110</v>
      </c>
      <c r="D528" s="164">
        <v>35229</v>
      </c>
      <c r="E528" s="346">
        <f t="shared" si="96"/>
        <v>0.0010369637287577925</v>
      </c>
      <c r="F528" s="164">
        <f t="shared" si="95"/>
        <v>35229</v>
      </c>
      <c r="G528" s="164"/>
      <c r="H528" s="164"/>
      <c r="I528" s="325"/>
      <c r="J528" s="324"/>
      <c r="K528" s="324"/>
      <c r="L528" s="327"/>
    </row>
    <row r="529" spans="1:12" s="86" customFormat="1" ht="14.25" customHeight="1">
      <c r="A529" s="219"/>
      <c r="B529" s="242" t="s">
        <v>125</v>
      </c>
      <c r="C529" s="69" t="s">
        <v>126</v>
      </c>
      <c r="D529" s="164">
        <v>3306</v>
      </c>
      <c r="E529" s="346">
        <f t="shared" si="96"/>
        <v>9.731193298910734E-05</v>
      </c>
      <c r="F529" s="164">
        <f t="shared" si="95"/>
        <v>3306</v>
      </c>
      <c r="G529" s="164"/>
      <c r="H529" s="164"/>
      <c r="I529" s="325"/>
      <c r="J529" s="324"/>
      <c r="K529" s="324"/>
      <c r="L529" s="327"/>
    </row>
    <row r="530" spans="1:12" s="86" customFormat="1" ht="14.25" customHeight="1">
      <c r="A530" s="219"/>
      <c r="B530" s="242" t="s">
        <v>183</v>
      </c>
      <c r="C530" s="69" t="s">
        <v>494</v>
      </c>
      <c r="D530" s="164">
        <v>3451</v>
      </c>
      <c r="E530" s="346">
        <f t="shared" si="96"/>
        <v>0.00010158000022547169</v>
      </c>
      <c r="F530" s="164">
        <f t="shared" si="95"/>
        <v>3451</v>
      </c>
      <c r="G530" s="164"/>
      <c r="H530" s="164"/>
      <c r="I530" s="325"/>
      <c r="J530" s="324"/>
      <c r="K530" s="324"/>
      <c r="L530" s="327"/>
    </row>
    <row r="531" spans="1:12" s="86" customFormat="1" ht="15" customHeight="1">
      <c r="A531" s="219"/>
      <c r="B531" s="242" t="s">
        <v>327</v>
      </c>
      <c r="C531" s="69" t="s">
        <v>761</v>
      </c>
      <c r="D531" s="164">
        <v>2000</v>
      </c>
      <c r="E531" s="346">
        <f t="shared" si="96"/>
        <v>5.8869892915370436E-05</v>
      </c>
      <c r="F531" s="164">
        <f t="shared" si="95"/>
        <v>2000</v>
      </c>
      <c r="G531" s="164"/>
      <c r="H531" s="325"/>
      <c r="I531" s="325"/>
      <c r="J531" s="324"/>
      <c r="K531" s="324"/>
      <c r="L531" s="327"/>
    </row>
    <row r="532" spans="1:12" s="85" customFormat="1" ht="24.75" customHeight="1">
      <c r="A532" s="237" t="s">
        <v>347</v>
      </c>
      <c r="B532" s="243"/>
      <c r="C532" s="130" t="s">
        <v>348</v>
      </c>
      <c r="D532" s="328">
        <f>D533+D551+D571+D592+D597+D590</f>
        <v>2688849</v>
      </c>
      <c r="E532" s="343">
        <f t="shared" si="96"/>
        <v>0.07914612634780044</v>
      </c>
      <c r="F532" s="328">
        <f aca="true" t="shared" si="97" ref="F532:L532">F533+F551+F571+F592+F597+F590</f>
        <v>2688849</v>
      </c>
      <c r="G532" s="328">
        <f t="shared" si="97"/>
        <v>1689574</v>
      </c>
      <c r="H532" s="328">
        <f t="shared" si="97"/>
        <v>306637</v>
      </c>
      <c r="I532" s="328">
        <f t="shared" si="97"/>
        <v>1500</v>
      </c>
      <c r="J532" s="328">
        <f t="shared" si="97"/>
        <v>0</v>
      </c>
      <c r="K532" s="328">
        <f t="shared" si="97"/>
        <v>0</v>
      </c>
      <c r="L532" s="329">
        <f t="shared" si="97"/>
        <v>0</v>
      </c>
    </row>
    <row r="533" spans="1:12" s="86" customFormat="1" ht="24" customHeight="1">
      <c r="A533" s="217" t="s">
        <v>349</v>
      </c>
      <c r="B533" s="249"/>
      <c r="C533" s="138" t="s">
        <v>350</v>
      </c>
      <c r="D533" s="322">
        <f>SUM(D534:D550)</f>
        <v>1158604</v>
      </c>
      <c r="E533" s="344">
        <f t="shared" si="96"/>
        <v>0.03410344670565992</v>
      </c>
      <c r="F533" s="322">
        <f aca="true" t="shared" si="98" ref="F533:L533">SUM(F534:F550)</f>
        <v>1158604</v>
      </c>
      <c r="G533" s="322">
        <f t="shared" si="98"/>
        <v>791105</v>
      </c>
      <c r="H533" s="322">
        <f t="shared" si="98"/>
        <v>142628</v>
      </c>
      <c r="I533" s="322">
        <f t="shared" si="98"/>
        <v>0</v>
      </c>
      <c r="J533" s="322">
        <f t="shared" si="98"/>
        <v>0</v>
      </c>
      <c r="K533" s="322">
        <f t="shared" si="98"/>
        <v>0</v>
      </c>
      <c r="L533" s="323">
        <f t="shared" si="98"/>
        <v>0</v>
      </c>
    </row>
    <row r="534" spans="1:12" s="86" customFormat="1" ht="15.75" customHeight="1">
      <c r="A534" s="219"/>
      <c r="B534" s="242" t="s">
        <v>89</v>
      </c>
      <c r="C534" s="69" t="s">
        <v>382</v>
      </c>
      <c r="D534" s="164">
        <v>734138</v>
      </c>
      <c r="E534" s="346">
        <f t="shared" si="96"/>
        <v>0.02160931272255211</v>
      </c>
      <c r="F534" s="164">
        <f aca="true" t="shared" si="99" ref="F534:F550">D534</f>
        <v>734138</v>
      </c>
      <c r="G534" s="164">
        <f>F534</f>
        <v>734138</v>
      </c>
      <c r="H534" s="325"/>
      <c r="I534" s="326"/>
      <c r="J534" s="324"/>
      <c r="K534" s="324"/>
      <c r="L534" s="327"/>
    </row>
    <row r="535" spans="1:12" s="86" customFormat="1" ht="15.75" customHeight="1">
      <c r="A535" s="219"/>
      <c r="B535" s="242" t="s">
        <v>93</v>
      </c>
      <c r="C535" s="69" t="s">
        <v>94</v>
      </c>
      <c r="D535" s="164">
        <v>56967</v>
      </c>
      <c r="E535" s="346">
        <f t="shared" si="96"/>
        <v>0.0016768205948549538</v>
      </c>
      <c r="F535" s="164">
        <f t="shared" si="99"/>
        <v>56967</v>
      </c>
      <c r="G535" s="164">
        <f>F535</f>
        <v>56967</v>
      </c>
      <c r="H535" s="325"/>
      <c r="I535" s="326"/>
      <c r="J535" s="324"/>
      <c r="K535" s="324"/>
      <c r="L535" s="327"/>
    </row>
    <row r="536" spans="1:12" s="86" customFormat="1" ht="15" customHeight="1">
      <c r="A536" s="219"/>
      <c r="B536" s="245" t="s">
        <v>120</v>
      </c>
      <c r="C536" s="69" t="s">
        <v>157</v>
      </c>
      <c r="D536" s="164">
        <v>123111</v>
      </c>
      <c r="E536" s="346">
        <f t="shared" si="96"/>
        <v>0.003623765693352085</v>
      </c>
      <c r="F536" s="164">
        <f t="shared" si="99"/>
        <v>123111</v>
      </c>
      <c r="G536" s="164"/>
      <c r="H536" s="325">
        <f>F536</f>
        <v>123111</v>
      </c>
      <c r="I536" s="326"/>
      <c r="J536" s="324"/>
      <c r="K536" s="324"/>
      <c r="L536" s="327"/>
    </row>
    <row r="537" spans="1:12" s="86" customFormat="1" ht="16.5" customHeight="1">
      <c r="A537" s="219"/>
      <c r="B537" s="245" t="s">
        <v>95</v>
      </c>
      <c r="C537" s="69" t="s">
        <v>96</v>
      </c>
      <c r="D537" s="164">
        <v>19517</v>
      </c>
      <c r="E537" s="346">
        <f t="shared" si="96"/>
        <v>0.0005744818500146424</v>
      </c>
      <c r="F537" s="164">
        <f t="shared" si="99"/>
        <v>19517</v>
      </c>
      <c r="G537" s="164"/>
      <c r="H537" s="325">
        <f>F537</f>
        <v>19517</v>
      </c>
      <c r="I537" s="326"/>
      <c r="J537" s="324"/>
      <c r="K537" s="324"/>
      <c r="L537" s="327"/>
    </row>
    <row r="538" spans="1:12" s="86" customFormat="1" ht="16.5" customHeight="1">
      <c r="A538" s="219"/>
      <c r="B538" s="245" t="s">
        <v>97</v>
      </c>
      <c r="C538" s="69" t="s">
        <v>218</v>
      </c>
      <c r="D538" s="164">
        <v>60000</v>
      </c>
      <c r="E538" s="346">
        <f t="shared" si="96"/>
        <v>0.0017660967874611132</v>
      </c>
      <c r="F538" s="164">
        <f t="shared" si="99"/>
        <v>60000</v>
      </c>
      <c r="G538" s="164"/>
      <c r="H538" s="325"/>
      <c r="I538" s="326"/>
      <c r="J538" s="324"/>
      <c r="K538" s="324"/>
      <c r="L538" s="327"/>
    </row>
    <row r="539" spans="1:12" s="86" customFormat="1" ht="15" customHeight="1">
      <c r="A539" s="219"/>
      <c r="B539" s="245" t="s">
        <v>175</v>
      </c>
      <c r="C539" s="69" t="s">
        <v>308</v>
      </c>
      <c r="D539" s="164">
        <v>65000</v>
      </c>
      <c r="E539" s="346">
        <f t="shared" si="96"/>
        <v>0.0019132715197495392</v>
      </c>
      <c r="F539" s="164">
        <f t="shared" si="99"/>
        <v>65000</v>
      </c>
      <c r="G539" s="164"/>
      <c r="H539" s="325"/>
      <c r="I539" s="326"/>
      <c r="J539" s="324"/>
      <c r="K539" s="324"/>
      <c r="L539" s="327"/>
    </row>
    <row r="540" spans="1:12" s="86" customFormat="1" ht="14.25" customHeight="1">
      <c r="A540" s="219"/>
      <c r="B540" s="245" t="s">
        <v>99</v>
      </c>
      <c r="C540" s="69" t="s">
        <v>178</v>
      </c>
      <c r="D540" s="164">
        <v>15600</v>
      </c>
      <c r="E540" s="346">
        <f t="shared" si="96"/>
        <v>0.0004591851647398894</v>
      </c>
      <c r="F540" s="164">
        <f t="shared" si="99"/>
        <v>15600</v>
      </c>
      <c r="G540" s="164"/>
      <c r="H540" s="325"/>
      <c r="I540" s="326"/>
      <c r="J540" s="324"/>
      <c r="K540" s="324"/>
      <c r="L540" s="327"/>
    </row>
    <row r="541" spans="1:12" s="86" customFormat="1" ht="15.75" customHeight="1">
      <c r="A541" s="219"/>
      <c r="B541" s="245" t="s">
        <v>163</v>
      </c>
      <c r="C541" s="69" t="s">
        <v>164</v>
      </c>
      <c r="D541" s="164">
        <v>2000</v>
      </c>
      <c r="E541" s="346">
        <f t="shared" si="96"/>
        <v>5.8869892915370436E-05</v>
      </c>
      <c r="F541" s="164">
        <f t="shared" si="99"/>
        <v>2000</v>
      </c>
      <c r="G541" s="164"/>
      <c r="H541" s="325"/>
      <c r="I541" s="326"/>
      <c r="J541" s="324"/>
      <c r="K541" s="324"/>
      <c r="L541" s="327"/>
    </row>
    <row r="542" spans="1:12" s="86" customFormat="1" ht="15" customHeight="1">
      <c r="A542" s="219"/>
      <c r="B542" s="245" t="s">
        <v>103</v>
      </c>
      <c r="C542" s="69" t="s">
        <v>180</v>
      </c>
      <c r="D542" s="164">
        <v>23205</v>
      </c>
      <c r="E542" s="346">
        <f t="shared" si="96"/>
        <v>0.0006830379325505855</v>
      </c>
      <c r="F542" s="164">
        <f t="shared" si="99"/>
        <v>23205</v>
      </c>
      <c r="G542" s="164"/>
      <c r="H542" s="325"/>
      <c r="I542" s="326"/>
      <c r="J542" s="324"/>
      <c r="K542" s="324"/>
      <c r="L542" s="327"/>
    </row>
    <row r="543" spans="1:12" s="86" customFormat="1" ht="15" customHeight="1">
      <c r="A543" s="219"/>
      <c r="B543" s="245" t="s">
        <v>635</v>
      </c>
      <c r="C543" s="70" t="s">
        <v>636</v>
      </c>
      <c r="D543" s="164">
        <v>900</v>
      </c>
      <c r="E543" s="346">
        <f t="shared" si="96"/>
        <v>2.6491451811916697E-05</v>
      </c>
      <c r="F543" s="164">
        <f t="shared" si="99"/>
        <v>900</v>
      </c>
      <c r="G543" s="164"/>
      <c r="H543" s="325"/>
      <c r="I543" s="326"/>
      <c r="J543" s="324"/>
      <c r="K543" s="324"/>
      <c r="L543" s="327"/>
    </row>
    <row r="544" spans="1:12" s="86" customFormat="1" ht="15" customHeight="1">
      <c r="A544" s="219"/>
      <c r="B544" s="245" t="s">
        <v>326</v>
      </c>
      <c r="C544" s="69" t="s">
        <v>330</v>
      </c>
      <c r="D544" s="164">
        <v>1350</v>
      </c>
      <c r="E544" s="346">
        <f t="shared" si="96"/>
        <v>3.9737177717875046E-05</v>
      </c>
      <c r="F544" s="164">
        <f t="shared" si="99"/>
        <v>1350</v>
      </c>
      <c r="G544" s="164"/>
      <c r="H544" s="325"/>
      <c r="I544" s="326"/>
      <c r="J544" s="324"/>
      <c r="K544" s="324"/>
      <c r="L544" s="327"/>
    </row>
    <row r="545" spans="1:12" s="86" customFormat="1" ht="14.25" customHeight="1">
      <c r="A545" s="219"/>
      <c r="B545" s="245" t="s">
        <v>105</v>
      </c>
      <c r="C545" s="69" t="s">
        <v>106</v>
      </c>
      <c r="D545" s="164">
        <v>3250</v>
      </c>
      <c r="E545" s="346">
        <f t="shared" si="96"/>
        <v>9.566357598747696E-05</v>
      </c>
      <c r="F545" s="164">
        <f t="shared" si="99"/>
        <v>3250</v>
      </c>
      <c r="G545" s="164"/>
      <c r="H545" s="325"/>
      <c r="I545" s="326"/>
      <c r="J545" s="324"/>
      <c r="K545" s="324"/>
      <c r="L545" s="327"/>
    </row>
    <row r="546" spans="1:12" s="86" customFormat="1" ht="13.5" customHeight="1">
      <c r="A546" s="219"/>
      <c r="B546" s="245" t="s">
        <v>109</v>
      </c>
      <c r="C546" s="69" t="s">
        <v>110</v>
      </c>
      <c r="D546" s="164">
        <v>40142</v>
      </c>
      <c r="E546" s="346">
        <f t="shared" si="96"/>
        <v>0.0011815776207044</v>
      </c>
      <c r="F546" s="164">
        <f t="shared" si="99"/>
        <v>40142</v>
      </c>
      <c r="G546" s="164"/>
      <c r="H546" s="325"/>
      <c r="I546" s="326"/>
      <c r="J546" s="324"/>
      <c r="K546" s="324"/>
      <c r="L546" s="327"/>
    </row>
    <row r="547" spans="1:12" s="86" customFormat="1" ht="13.5" customHeight="1">
      <c r="A547" s="219"/>
      <c r="B547" s="245" t="s">
        <v>125</v>
      </c>
      <c r="C547" s="69" t="s">
        <v>126</v>
      </c>
      <c r="D547" s="164">
        <v>400</v>
      </c>
      <c r="E547" s="346">
        <f t="shared" si="96"/>
        <v>1.1773978583074087E-05</v>
      </c>
      <c r="F547" s="164">
        <f t="shared" si="99"/>
        <v>400</v>
      </c>
      <c r="G547" s="164"/>
      <c r="H547" s="325"/>
      <c r="I547" s="326"/>
      <c r="J547" s="324"/>
      <c r="K547" s="324"/>
      <c r="L547" s="327"/>
    </row>
    <row r="548" spans="1:12" s="86" customFormat="1" ht="13.5" customHeight="1">
      <c r="A548" s="219"/>
      <c r="B548" s="245" t="s">
        <v>183</v>
      </c>
      <c r="C548" s="69" t="s">
        <v>494</v>
      </c>
      <c r="D548" s="164">
        <v>10464</v>
      </c>
      <c r="E548" s="346">
        <f t="shared" si="96"/>
        <v>0.00030800727973321815</v>
      </c>
      <c r="F548" s="164">
        <f t="shared" si="99"/>
        <v>10464</v>
      </c>
      <c r="G548" s="164"/>
      <c r="H548" s="325"/>
      <c r="I548" s="326"/>
      <c r="J548" s="324"/>
      <c r="K548" s="324"/>
      <c r="L548" s="327"/>
    </row>
    <row r="549" spans="1:12" s="86" customFormat="1" ht="16.5" customHeight="1">
      <c r="A549" s="219"/>
      <c r="B549" s="245" t="s">
        <v>327</v>
      </c>
      <c r="C549" s="69" t="s">
        <v>761</v>
      </c>
      <c r="D549" s="164">
        <v>1000</v>
      </c>
      <c r="E549" s="346">
        <f t="shared" si="96"/>
        <v>2.9434946457685218E-05</v>
      </c>
      <c r="F549" s="164">
        <f t="shared" si="99"/>
        <v>1000</v>
      </c>
      <c r="G549" s="164"/>
      <c r="H549" s="325"/>
      <c r="I549" s="326"/>
      <c r="J549" s="324"/>
      <c r="K549" s="324"/>
      <c r="L549" s="327"/>
    </row>
    <row r="550" spans="1:12" s="86" customFormat="1" ht="15.75" customHeight="1">
      <c r="A550" s="219"/>
      <c r="B550" s="245" t="s">
        <v>328</v>
      </c>
      <c r="C550" s="69" t="s">
        <v>332</v>
      </c>
      <c r="D550" s="164">
        <v>1560</v>
      </c>
      <c r="E550" s="346">
        <f t="shared" si="96"/>
        <v>4.591851647398894E-05</v>
      </c>
      <c r="F550" s="164">
        <f t="shared" si="99"/>
        <v>1560</v>
      </c>
      <c r="G550" s="164"/>
      <c r="H550" s="325"/>
      <c r="I550" s="326"/>
      <c r="J550" s="324"/>
      <c r="K550" s="324"/>
      <c r="L550" s="327"/>
    </row>
    <row r="551" spans="1:12" s="86" customFormat="1" ht="18.75" customHeight="1">
      <c r="A551" s="217" t="s">
        <v>351</v>
      </c>
      <c r="B551" s="249"/>
      <c r="C551" s="140" t="s">
        <v>352</v>
      </c>
      <c r="D551" s="322">
        <f>SUM(D552:D570)</f>
        <v>440114</v>
      </c>
      <c r="E551" s="344">
        <f t="shared" si="96"/>
        <v>0.012954732025277672</v>
      </c>
      <c r="F551" s="322">
        <f aca="true" t="shared" si="100" ref="F551:L551">SUM(F552:F570)</f>
        <v>440114</v>
      </c>
      <c r="G551" s="322">
        <f t="shared" si="100"/>
        <v>330503</v>
      </c>
      <c r="H551" s="322">
        <f t="shared" si="100"/>
        <v>58578</v>
      </c>
      <c r="I551" s="322">
        <f t="shared" si="100"/>
        <v>0</v>
      </c>
      <c r="J551" s="322">
        <f t="shared" si="100"/>
        <v>0</v>
      </c>
      <c r="K551" s="322">
        <f t="shared" si="100"/>
        <v>0</v>
      </c>
      <c r="L551" s="323">
        <f t="shared" si="100"/>
        <v>0</v>
      </c>
    </row>
    <row r="552" spans="1:12" s="86" customFormat="1" ht="14.25" customHeight="1">
      <c r="A552" s="219"/>
      <c r="B552" s="245" t="s">
        <v>740</v>
      </c>
      <c r="C552" s="69" t="s">
        <v>221</v>
      </c>
      <c r="D552" s="164">
        <v>180</v>
      </c>
      <c r="E552" s="346">
        <f t="shared" si="96"/>
        <v>5.298290362383339E-06</v>
      </c>
      <c r="F552" s="164">
        <f>D552</f>
        <v>180</v>
      </c>
      <c r="G552" s="164"/>
      <c r="H552" s="325"/>
      <c r="I552" s="326"/>
      <c r="J552" s="324"/>
      <c r="K552" s="324"/>
      <c r="L552" s="327"/>
    </row>
    <row r="553" spans="1:12" s="86" customFormat="1" ht="15" customHeight="1">
      <c r="A553" s="219"/>
      <c r="B553" s="242" t="s">
        <v>89</v>
      </c>
      <c r="C553" s="69" t="s">
        <v>714</v>
      </c>
      <c r="D553" s="164">
        <v>305878</v>
      </c>
      <c r="E553" s="346">
        <f t="shared" si="96"/>
        <v>0.00900350255258384</v>
      </c>
      <c r="F553" s="164">
        <f aca="true" t="shared" si="101" ref="F553:F570">D553</f>
        <v>305878</v>
      </c>
      <c r="G553" s="164">
        <f>F553</f>
        <v>305878</v>
      </c>
      <c r="H553" s="325"/>
      <c r="I553" s="326"/>
      <c r="J553" s="324"/>
      <c r="K553" s="324"/>
      <c r="L553" s="327"/>
    </row>
    <row r="554" spans="1:12" s="86" customFormat="1" ht="16.5" customHeight="1">
      <c r="A554" s="219"/>
      <c r="B554" s="242" t="s">
        <v>93</v>
      </c>
      <c r="C554" s="69" t="s">
        <v>94</v>
      </c>
      <c r="D554" s="164">
        <v>23625</v>
      </c>
      <c r="E554" s="346">
        <f t="shared" si="96"/>
        <v>0.0006954006100628133</v>
      </c>
      <c r="F554" s="164">
        <f t="shared" si="101"/>
        <v>23625</v>
      </c>
      <c r="G554" s="164">
        <f>F554</f>
        <v>23625</v>
      </c>
      <c r="H554" s="325"/>
      <c r="I554" s="326"/>
      <c r="J554" s="324"/>
      <c r="K554" s="324"/>
      <c r="L554" s="327"/>
    </row>
    <row r="555" spans="1:12" s="86" customFormat="1" ht="15" customHeight="1">
      <c r="A555" s="219"/>
      <c r="B555" s="245" t="s">
        <v>143</v>
      </c>
      <c r="C555" s="69" t="s">
        <v>157</v>
      </c>
      <c r="D555" s="164">
        <v>50616</v>
      </c>
      <c r="E555" s="346">
        <f t="shared" si="96"/>
        <v>0.001489879249902195</v>
      </c>
      <c r="F555" s="164">
        <f t="shared" si="101"/>
        <v>50616</v>
      </c>
      <c r="G555" s="164"/>
      <c r="H555" s="325">
        <f>F555</f>
        <v>50616</v>
      </c>
      <c r="I555" s="326"/>
      <c r="J555" s="324"/>
      <c r="K555" s="324"/>
      <c r="L555" s="327"/>
    </row>
    <row r="556" spans="1:12" s="86" customFormat="1" ht="14.25" customHeight="1">
      <c r="A556" s="219"/>
      <c r="B556" s="245" t="s">
        <v>95</v>
      </c>
      <c r="C556" s="69" t="s">
        <v>96</v>
      </c>
      <c r="D556" s="164">
        <v>7962</v>
      </c>
      <c r="E556" s="346">
        <f t="shared" si="96"/>
        <v>0.0002343610436960897</v>
      </c>
      <c r="F556" s="164">
        <f t="shared" si="101"/>
        <v>7962</v>
      </c>
      <c r="G556" s="164"/>
      <c r="H556" s="325">
        <f>F556</f>
        <v>7962</v>
      </c>
      <c r="I556" s="326"/>
      <c r="J556" s="324"/>
      <c r="K556" s="324"/>
      <c r="L556" s="327"/>
    </row>
    <row r="557" spans="1:12" s="86" customFormat="1" ht="14.25" customHeight="1">
      <c r="A557" s="219"/>
      <c r="B557" s="245" t="s">
        <v>633</v>
      </c>
      <c r="C557" s="69" t="s">
        <v>634</v>
      </c>
      <c r="D557" s="164">
        <v>1000</v>
      </c>
      <c r="E557" s="346">
        <f t="shared" si="96"/>
        <v>2.9434946457685218E-05</v>
      </c>
      <c r="F557" s="164">
        <f t="shared" si="101"/>
        <v>1000</v>
      </c>
      <c r="G557" s="164">
        <f>F557</f>
        <v>1000</v>
      </c>
      <c r="H557" s="325"/>
      <c r="I557" s="326"/>
      <c r="J557" s="324"/>
      <c r="K557" s="324"/>
      <c r="L557" s="327"/>
    </row>
    <row r="558" spans="1:12" s="86" customFormat="1" ht="14.25" customHeight="1">
      <c r="A558" s="219"/>
      <c r="B558" s="245" t="s">
        <v>97</v>
      </c>
      <c r="C558" s="69" t="s">
        <v>218</v>
      </c>
      <c r="D558" s="164">
        <v>6257</v>
      </c>
      <c r="E558" s="346">
        <f t="shared" si="96"/>
        <v>0.0001841744599857364</v>
      </c>
      <c r="F558" s="164">
        <f t="shared" si="101"/>
        <v>6257</v>
      </c>
      <c r="G558" s="164"/>
      <c r="H558" s="325"/>
      <c r="I558" s="326"/>
      <c r="J558" s="324"/>
      <c r="K558" s="324"/>
      <c r="L558" s="327"/>
    </row>
    <row r="559" spans="1:12" s="86" customFormat="1" ht="15" customHeight="1">
      <c r="A559" s="219"/>
      <c r="B559" s="245" t="s">
        <v>213</v>
      </c>
      <c r="C559" s="69" t="s">
        <v>309</v>
      </c>
      <c r="D559" s="164">
        <v>3000</v>
      </c>
      <c r="E559" s="346">
        <f t="shared" si="96"/>
        <v>8.830483937305565E-05</v>
      </c>
      <c r="F559" s="164">
        <f t="shared" si="101"/>
        <v>3000</v>
      </c>
      <c r="G559" s="164"/>
      <c r="H559" s="325"/>
      <c r="I559" s="326"/>
      <c r="J559" s="324"/>
      <c r="K559" s="324"/>
      <c r="L559" s="327"/>
    </row>
    <row r="560" spans="1:12" s="86" customFormat="1" ht="15.75" customHeight="1">
      <c r="A560" s="219"/>
      <c r="B560" s="245" t="s">
        <v>99</v>
      </c>
      <c r="C560" s="69" t="s">
        <v>178</v>
      </c>
      <c r="D560" s="164">
        <v>9588</v>
      </c>
      <c r="E560" s="346">
        <f t="shared" si="96"/>
        <v>0.00028222226663628585</v>
      </c>
      <c r="F560" s="164">
        <f t="shared" si="101"/>
        <v>9588</v>
      </c>
      <c r="G560" s="164"/>
      <c r="H560" s="325"/>
      <c r="I560" s="326"/>
      <c r="J560" s="324"/>
      <c r="K560" s="324"/>
      <c r="L560" s="327"/>
    </row>
    <row r="561" spans="1:12" s="86" customFormat="1" ht="14.25" customHeight="1">
      <c r="A561" s="219"/>
      <c r="B561" s="245" t="s">
        <v>101</v>
      </c>
      <c r="C561" s="69" t="s">
        <v>179</v>
      </c>
      <c r="D561" s="164">
        <v>400</v>
      </c>
      <c r="E561" s="346">
        <f t="shared" si="96"/>
        <v>1.1773978583074087E-05</v>
      </c>
      <c r="F561" s="164">
        <f t="shared" si="101"/>
        <v>400</v>
      </c>
      <c r="G561" s="164"/>
      <c r="H561" s="325"/>
      <c r="I561" s="326"/>
      <c r="J561" s="324"/>
      <c r="K561" s="324"/>
      <c r="L561" s="327"/>
    </row>
    <row r="562" spans="1:12" s="86" customFormat="1" ht="15.75" customHeight="1">
      <c r="A562" s="219"/>
      <c r="B562" s="245" t="s">
        <v>163</v>
      </c>
      <c r="C562" s="69" t="s">
        <v>164</v>
      </c>
      <c r="D562" s="164">
        <v>900</v>
      </c>
      <c r="E562" s="346">
        <f t="shared" si="96"/>
        <v>2.6491451811916697E-05</v>
      </c>
      <c r="F562" s="164">
        <f t="shared" si="101"/>
        <v>900</v>
      </c>
      <c r="G562" s="164"/>
      <c r="H562" s="325"/>
      <c r="I562" s="326"/>
      <c r="J562" s="324"/>
      <c r="K562" s="324"/>
      <c r="L562" s="327"/>
    </row>
    <row r="563" spans="1:12" s="86" customFormat="1" ht="15" customHeight="1">
      <c r="A563" s="219"/>
      <c r="B563" s="245" t="s">
        <v>103</v>
      </c>
      <c r="C563" s="69" t="s">
        <v>180</v>
      </c>
      <c r="D563" s="164">
        <v>3700</v>
      </c>
      <c r="E563" s="346">
        <f t="shared" si="96"/>
        <v>0.00010890930189343531</v>
      </c>
      <c r="F563" s="164">
        <f t="shared" si="101"/>
        <v>3700</v>
      </c>
      <c r="G563" s="164"/>
      <c r="H563" s="325"/>
      <c r="I563" s="326"/>
      <c r="J563" s="324"/>
      <c r="K563" s="324"/>
      <c r="L563" s="327"/>
    </row>
    <row r="564" spans="1:12" s="86" customFormat="1" ht="15" customHeight="1">
      <c r="A564" s="219"/>
      <c r="B564" s="245" t="s">
        <v>635</v>
      </c>
      <c r="C564" s="69" t="s">
        <v>486</v>
      </c>
      <c r="D564" s="164">
        <v>672</v>
      </c>
      <c r="E564" s="346">
        <f t="shared" si="96"/>
        <v>1.9780284019564466E-05</v>
      </c>
      <c r="F564" s="164">
        <f t="shared" si="101"/>
        <v>672</v>
      </c>
      <c r="G564" s="164"/>
      <c r="H564" s="325"/>
      <c r="I564" s="326"/>
      <c r="J564" s="324"/>
      <c r="K564" s="324"/>
      <c r="L564" s="327"/>
    </row>
    <row r="565" spans="1:12" s="86" customFormat="1" ht="15" customHeight="1">
      <c r="A565" s="219"/>
      <c r="B565" s="245" t="s">
        <v>326</v>
      </c>
      <c r="C565" s="69" t="s">
        <v>330</v>
      </c>
      <c r="D565" s="164">
        <v>1834</v>
      </c>
      <c r="E565" s="346">
        <f t="shared" si="96"/>
        <v>5.398369180339469E-05</v>
      </c>
      <c r="F565" s="164">
        <f t="shared" si="101"/>
        <v>1834</v>
      </c>
      <c r="G565" s="164"/>
      <c r="H565" s="325"/>
      <c r="I565" s="326"/>
      <c r="J565" s="324"/>
      <c r="K565" s="324"/>
      <c r="L565" s="327"/>
    </row>
    <row r="566" spans="1:12" s="86" customFormat="1" ht="14.25" customHeight="1">
      <c r="A566" s="219"/>
      <c r="B566" s="245" t="s">
        <v>105</v>
      </c>
      <c r="C566" s="69" t="s">
        <v>106</v>
      </c>
      <c r="D566" s="164">
        <v>3000</v>
      </c>
      <c r="E566" s="346">
        <f t="shared" si="96"/>
        <v>8.830483937305565E-05</v>
      </c>
      <c r="F566" s="164">
        <f t="shared" si="101"/>
        <v>3000</v>
      </c>
      <c r="G566" s="164"/>
      <c r="H566" s="325"/>
      <c r="I566" s="326"/>
      <c r="J566" s="324"/>
      <c r="K566" s="324"/>
      <c r="L566" s="327"/>
    </row>
    <row r="567" spans="1:12" s="86" customFormat="1" ht="13.5" customHeight="1">
      <c r="A567" s="219"/>
      <c r="B567" s="242" t="s">
        <v>109</v>
      </c>
      <c r="C567" s="69" t="s">
        <v>110</v>
      </c>
      <c r="D567" s="164">
        <v>18202</v>
      </c>
      <c r="E567" s="346">
        <f t="shared" si="96"/>
        <v>0.0005357748954227863</v>
      </c>
      <c r="F567" s="164">
        <f t="shared" si="101"/>
        <v>18202</v>
      </c>
      <c r="G567" s="164"/>
      <c r="H567" s="325"/>
      <c r="I567" s="326"/>
      <c r="J567" s="324"/>
      <c r="K567" s="324"/>
      <c r="L567" s="327"/>
    </row>
    <row r="568" spans="1:12" s="86" customFormat="1" ht="14.25" customHeight="1">
      <c r="A568" s="219"/>
      <c r="B568" s="242" t="s">
        <v>327</v>
      </c>
      <c r="C568" s="69" t="s">
        <v>761</v>
      </c>
      <c r="D568" s="164">
        <v>1200</v>
      </c>
      <c r="E568" s="346">
        <f t="shared" si="96"/>
        <v>3.5321935749222265E-05</v>
      </c>
      <c r="F568" s="164">
        <f t="shared" si="101"/>
        <v>1200</v>
      </c>
      <c r="G568" s="164"/>
      <c r="H568" s="325"/>
      <c r="I568" s="326"/>
      <c r="J568" s="324"/>
      <c r="K568" s="324"/>
      <c r="L568" s="327"/>
    </row>
    <row r="569" spans="1:12" s="86" customFormat="1" ht="15" customHeight="1">
      <c r="A569" s="219"/>
      <c r="B569" s="242" t="s">
        <v>328</v>
      </c>
      <c r="C569" s="69" t="s">
        <v>332</v>
      </c>
      <c r="D569" s="164">
        <v>700</v>
      </c>
      <c r="E569" s="346">
        <f t="shared" si="96"/>
        <v>2.0604462520379653E-05</v>
      </c>
      <c r="F569" s="164">
        <f t="shared" si="101"/>
        <v>700</v>
      </c>
      <c r="G569" s="164"/>
      <c r="H569" s="325"/>
      <c r="I569" s="326"/>
      <c r="J569" s="324"/>
      <c r="K569" s="324"/>
      <c r="L569" s="327"/>
    </row>
    <row r="570" spans="1:12" s="86" customFormat="1" ht="15" customHeight="1">
      <c r="A570" s="219"/>
      <c r="B570" s="242" t="s">
        <v>329</v>
      </c>
      <c r="C570" s="69" t="s">
        <v>333</v>
      </c>
      <c r="D570" s="164">
        <v>1400</v>
      </c>
      <c r="E570" s="346">
        <f t="shared" si="96"/>
        <v>4.1208925040759306E-05</v>
      </c>
      <c r="F570" s="164">
        <f t="shared" si="101"/>
        <v>1400</v>
      </c>
      <c r="G570" s="164"/>
      <c r="H570" s="325"/>
      <c r="I570" s="326"/>
      <c r="J570" s="324"/>
      <c r="K570" s="324"/>
      <c r="L570" s="327"/>
    </row>
    <row r="571" spans="1:12" s="86" customFormat="1" ht="20.25" customHeight="1">
      <c r="A571" s="217" t="s">
        <v>353</v>
      </c>
      <c r="B571" s="248"/>
      <c r="C571" s="138" t="s">
        <v>354</v>
      </c>
      <c r="D571" s="322">
        <f>SUM(D572:D589)</f>
        <v>1049685</v>
      </c>
      <c r="E571" s="344">
        <f t="shared" si="96"/>
        <v>0.030897421772435308</v>
      </c>
      <c r="F571" s="322">
        <f aca="true" t="shared" si="102" ref="F571:L571">SUM(F572:F589)</f>
        <v>1049685</v>
      </c>
      <c r="G571" s="322">
        <f t="shared" si="102"/>
        <v>566566</v>
      </c>
      <c r="H571" s="322">
        <f t="shared" si="102"/>
        <v>105431</v>
      </c>
      <c r="I571" s="322">
        <f t="shared" si="102"/>
        <v>0</v>
      </c>
      <c r="J571" s="322">
        <f t="shared" si="102"/>
        <v>0</v>
      </c>
      <c r="K571" s="322">
        <f t="shared" si="102"/>
        <v>0</v>
      </c>
      <c r="L571" s="323">
        <f t="shared" si="102"/>
        <v>0</v>
      </c>
    </row>
    <row r="572" spans="1:12" s="86" customFormat="1" ht="15.75" customHeight="1">
      <c r="A572" s="219"/>
      <c r="B572" s="245" t="s">
        <v>740</v>
      </c>
      <c r="C572" s="69" t="s">
        <v>221</v>
      </c>
      <c r="D572" s="164">
        <v>480</v>
      </c>
      <c r="E572" s="346">
        <f t="shared" si="96"/>
        <v>1.4128774299688905E-05</v>
      </c>
      <c r="F572" s="164">
        <f>D572</f>
        <v>480</v>
      </c>
      <c r="G572" s="164"/>
      <c r="H572" s="325"/>
      <c r="I572" s="326"/>
      <c r="J572" s="324"/>
      <c r="K572" s="324"/>
      <c r="L572" s="327"/>
    </row>
    <row r="573" spans="1:12" s="86" customFormat="1" ht="15.75" customHeight="1">
      <c r="A573" s="219"/>
      <c r="B573" s="242" t="s">
        <v>89</v>
      </c>
      <c r="C573" s="69" t="s">
        <v>382</v>
      </c>
      <c r="D573" s="164">
        <v>522165</v>
      </c>
      <c r="E573" s="346">
        <f t="shared" si="96"/>
        <v>0.015369898817077203</v>
      </c>
      <c r="F573" s="164">
        <f aca="true" t="shared" si="103" ref="F573:F589">D573</f>
        <v>522165</v>
      </c>
      <c r="G573" s="164">
        <f>F573</f>
        <v>522165</v>
      </c>
      <c r="H573" s="325"/>
      <c r="I573" s="326"/>
      <c r="J573" s="324"/>
      <c r="K573" s="324"/>
      <c r="L573" s="327"/>
    </row>
    <row r="574" spans="1:12" s="86" customFormat="1" ht="15" customHeight="1">
      <c r="A574" s="219"/>
      <c r="B574" s="242" t="s">
        <v>93</v>
      </c>
      <c r="C574" s="69" t="s">
        <v>94</v>
      </c>
      <c r="D574" s="164">
        <v>41401</v>
      </c>
      <c r="E574" s="346">
        <f t="shared" si="96"/>
        <v>0.0012186362182946258</v>
      </c>
      <c r="F574" s="164">
        <f t="shared" si="103"/>
        <v>41401</v>
      </c>
      <c r="G574" s="164">
        <f>F574</f>
        <v>41401</v>
      </c>
      <c r="H574" s="325"/>
      <c r="I574" s="326"/>
      <c r="J574" s="324"/>
      <c r="K574" s="324"/>
      <c r="L574" s="327"/>
    </row>
    <row r="575" spans="1:12" s="86" customFormat="1" ht="16.5" customHeight="1">
      <c r="A575" s="219"/>
      <c r="B575" s="245" t="s">
        <v>143</v>
      </c>
      <c r="C575" s="69" t="s">
        <v>121</v>
      </c>
      <c r="D575" s="164">
        <v>91326</v>
      </c>
      <c r="E575" s="346">
        <f t="shared" si="96"/>
        <v>0.0026881759201945604</v>
      </c>
      <c r="F575" s="164">
        <f t="shared" si="103"/>
        <v>91326</v>
      </c>
      <c r="G575" s="164"/>
      <c r="H575" s="325">
        <f>F575</f>
        <v>91326</v>
      </c>
      <c r="I575" s="326"/>
      <c r="J575" s="324"/>
      <c r="K575" s="324"/>
      <c r="L575" s="327"/>
    </row>
    <row r="576" spans="1:12" s="86" customFormat="1" ht="13.5" customHeight="1">
      <c r="A576" s="219"/>
      <c r="B576" s="245" t="s">
        <v>95</v>
      </c>
      <c r="C576" s="69" t="s">
        <v>96</v>
      </c>
      <c r="D576" s="164">
        <v>14105</v>
      </c>
      <c r="E576" s="346">
        <f t="shared" si="96"/>
        <v>0.00041517991978565</v>
      </c>
      <c r="F576" s="164">
        <f t="shared" si="103"/>
        <v>14105</v>
      </c>
      <c r="G576" s="164"/>
      <c r="H576" s="325">
        <f>F576</f>
        <v>14105</v>
      </c>
      <c r="I576" s="326"/>
      <c r="J576" s="324"/>
      <c r="K576" s="324"/>
      <c r="L576" s="327"/>
    </row>
    <row r="577" spans="1:12" s="86" customFormat="1" ht="14.25" customHeight="1">
      <c r="A577" s="219"/>
      <c r="B577" s="245" t="s">
        <v>633</v>
      </c>
      <c r="C577" s="69" t="s">
        <v>634</v>
      </c>
      <c r="D577" s="164">
        <v>3000</v>
      </c>
      <c r="E577" s="346">
        <f t="shared" si="96"/>
        <v>8.830483937305565E-05</v>
      </c>
      <c r="F577" s="164">
        <f t="shared" si="103"/>
        <v>3000</v>
      </c>
      <c r="G577" s="164">
        <f>F577</f>
        <v>3000</v>
      </c>
      <c r="H577" s="325"/>
      <c r="I577" s="326"/>
      <c r="J577" s="324"/>
      <c r="K577" s="324"/>
      <c r="L577" s="327"/>
    </row>
    <row r="578" spans="1:12" s="86" customFormat="1" ht="13.5" customHeight="1">
      <c r="A578" s="219"/>
      <c r="B578" s="245" t="s">
        <v>97</v>
      </c>
      <c r="C578" s="69" t="s">
        <v>124</v>
      </c>
      <c r="D578" s="164">
        <v>204038</v>
      </c>
      <c r="E578" s="346">
        <f t="shared" si="96"/>
        <v>0.006005847605333177</v>
      </c>
      <c r="F578" s="164">
        <f t="shared" si="103"/>
        <v>204038</v>
      </c>
      <c r="G578" s="164"/>
      <c r="H578" s="325"/>
      <c r="I578" s="326"/>
      <c r="J578" s="324"/>
      <c r="K578" s="324"/>
      <c r="L578" s="327"/>
    </row>
    <row r="579" spans="1:12" s="86" customFormat="1" ht="13.5" customHeight="1">
      <c r="A579" s="219"/>
      <c r="B579" s="245" t="s">
        <v>99</v>
      </c>
      <c r="C579" s="69" t="s">
        <v>178</v>
      </c>
      <c r="D579" s="164">
        <v>75400</v>
      </c>
      <c r="E579" s="346">
        <f t="shared" si="96"/>
        <v>0.0022193949629094657</v>
      </c>
      <c r="F579" s="164">
        <f t="shared" si="103"/>
        <v>75400</v>
      </c>
      <c r="G579" s="164"/>
      <c r="H579" s="325"/>
      <c r="I579" s="326"/>
      <c r="J579" s="324"/>
      <c r="K579" s="324"/>
      <c r="L579" s="327"/>
    </row>
    <row r="580" spans="1:12" s="86" customFormat="1" ht="13.5" customHeight="1">
      <c r="A580" s="219"/>
      <c r="B580" s="245" t="s">
        <v>163</v>
      </c>
      <c r="C580" s="69" t="s">
        <v>164</v>
      </c>
      <c r="D580" s="164">
        <v>500</v>
      </c>
      <c r="E580" s="346">
        <f t="shared" si="96"/>
        <v>1.4717473228842609E-05</v>
      </c>
      <c r="F580" s="164">
        <f t="shared" si="103"/>
        <v>500</v>
      </c>
      <c r="G580" s="164"/>
      <c r="H580" s="325"/>
      <c r="I580" s="326"/>
      <c r="J580" s="324"/>
      <c r="K580" s="324"/>
      <c r="L580" s="327"/>
    </row>
    <row r="581" spans="1:12" s="86" customFormat="1" ht="13.5" customHeight="1">
      <c r="A581" s="219"/>
      <c r="B581" s="245" t="s">
        <v>103</v>
      </c>
      <c r="C581" s="69" t="s">
        <v>180</v>
      </c>
      <c r="D581" s="164">
        <v>40777</v>
      </c>
      <c r="E581" s="346">
        <f t="shared" si="96"/>
        <v>0.0012002688117050302</v>
      </c>
      <c r="F581" s="164">
        <f t="shared" si="103"/>
        <v>40777</v>
      </c>
      <c r="G581" s="164"/>
      <c r="H581" s="325"/>
      <c r="I581" s="326"/>
      <c r="J581" s="324"/>
      <c r="K581" s="324"/>
      <c r="L581" s="327"/>
    </row>
    <row r="582" spans="1:12" s="86" customFormat="1" ht="13.5" customHeight="1">
      <c r="A582" s="219"/>
      <c r="B582" s="245" t="s">
        <v>635</v>
      </c>
      <c r="C582" s="69" t="s">
        <v>486</v>
      </c>
      <c r="D582" s="164">
        <v>60</v>
      </c>
      <c r="E582" s="346">
        <f t="shared" si="96"/>
        <v>1.766096787461113E-06</v>
      </c>
      <c r="F582" s="164">
        <f t="shared" si="103"/>
        <v>60</v>
      </c>
      <c r="G582" s="164"/>
      <c r="H582" s="325"/>
      <c r="I582" s="326"/>
      <c r="J582" s="324"/>
      <c r="K582" s="324"/>
      <c r="L582" s="327"/>
    </row>
    <row r="583" spans="1:12" s="86" customFormat="1" ht="13.5" customHeight="1">
      <c r="A583" s="219"/>
      <c r="B583" s="245" t="s">
        <v>334</v>
      </c>
      <c r="C583" s="69" t="s">
        <v>330</v>
      </c>
      <c r="D583" s="164">
        <v>30</v>
      </c>
      <c r="E583" s="346">
        <f t="shared" si="96"/>
        <v>8.830483937305566E-07</v>
      </c>
      <c r="F583" s="164">
        <f t="shared" si="103"/>
        <v>30</v>
      </c>
      <c r="G583" s="164"/>
      <c r="H583" s="325"/>
      <c r="I583" s="326"/>
      <c r="J583" s="324"/>
      <c r="K583" s="324"/>
      <c r="L583" s="327"/>
    </row>
    <row r="584" spans="1:12" s="86" customFormat="1" ht="13.5" customHeight="1">
      <c r="A584" s="219"/>
      <c r="B584" s="245" t="s">
        <v>326</v>
      </c>
      <c r="C584" s="69" t="s">
        <v>330</v>
      </c>
      <c r="D584" s="164">
        <v>1100</v>
      </c>
      <c r="E584" s="346">
        <f t="shared" si="96"/>
        <v>3.237844110345374E-05</v>
      </c>
      <c r="F584" s="164">
        <f t="shared" si="103"/>
        <v>1100</v>
      </c>
      <c r="G584" s="164"/>
      <c r="H584" s="325"/>
      <c r="I584" s="326"/>
      <c r="J584" s="324"/>
      <c r="K584" s="324"/>
      <c r="L584" s="327"/>
    </row>
    <row r="585" spans="1:12" s="86" customFormat="1" ht="13.5" customHeight="1">
      <c r="A585" s="219"/>
      <c r="B585" s="245" t="s">
        <v>109</v>
      </c>
      <c r="C585" s="69" t="s">
        <v>110</v>
      </c>
      <c r="D585" s="164">
        <v>29675</v>
      </c>
      <c r="E585" s="346">
        <f t="shared" si="96"/>
        <v>0.0008734820361318089</v>
      </c>
      <c r="F585" s="164">
        <f t="shared" si="103"/>
        <v>29675</v>
      </c>
      <c r="G585" s="164"/>
      <c r="H585" s="325"/>
      <c r="I585" s="326"/>
      <c r="J585" s="324"/>
      <c r="K585" s="324"/>
      <c r="L585" s="327"/>
    </row>
    <row r="586" spans="1:12" s="86" customFormat="1" ht="12.75" customHeight="1">
      <c r="A586" s="219"/>
      <c r="B586" s="245" t="s">
        <v>125</v>
      </c>
      <c r="C586" s="69" t="s">
        <v>126</v>
      </c>
      <c r="D586" s="164">
        <v>9200</v>
      </c>
      <c r="E586" s="346">
        <f t="shared" si="96"/>
        <v>0.000270801507410704</v>
      </c>
      <c r="F586" s="164">
        <f t="shared" si="103"/>
        <v>9200</v>
      </c>
      <c r="G586" s="164"/>
      <c r="H586" s="325"/>
      <c r="I586" s="326"/>
      <c r="J586" s="324"/>
      <c r="K586" s="324"/>
      <c r="L586" s="327"/>
    </row>
    <row r="587" spans="1:12" s="86" customFormat="1" ht="12.75" customHeight="1">
      <c r="A587" s="219"/>
      <c r="B587" s="245" t="s">
        <v>183</v>
      </c>
      <c r="C587" s="69" t="s">
        <v>494</v>
      </c>
      <c r="D587" s="164">
        <v>16028</v>
      </c>
      <c r="E587" s="346">
        <f aca="true" t="shared" si="104" ref="E587:E608">D587/$D$608</f>
        <v>0.0004717833218237787</v>
      </c>
      <c r="F587" s="164">
        <f t="shared" si="103"/>
        <v>16028</v>
      </c>
      <c r="G587" s="164"/>
      <c r="H587" s="325"/>
      <c r="I587" s="326"/>
      <c r="J587" s="324"/>
      <c r="K587" s="324"/>
      <c r="L587" s="327"/>
    </row>
    <row r="588" spans="1:12" s="86" customFormat="1" ht="12.75" customHeight="1">
      <c r="A588" s="219"/>
      <c r="B588" s="245" t="s">
        <v>328</v>
      </c>
      <c r="C588" s="69" t="s">
        <v>332</v>
      </c>
      <c r="D588" s="164">
        <v>200</v>
      </c>
      <c r="E588" s="346">
        <f t="shared" si="104"/>
        <v>5.886989291537043E-06</v>
      </c>
      <c r="F588" s="164">
        <f t="shared" si="103"/>
        <v>200</v>
      </c>
      <c r="G588" s="164"/>
      <c r="H588" s="325"/>
      <c r="I588" s="326"/>
      <c r="J588" s="324"/>
      <c r="K588" s="324"/>
      <c r="L588" s="327"/>
    </row>
    <row r="589" spans="1:12" s="86" customFormat="1" ht="12.75" customHeight="1">
      <c r="A589" s="219"/>
      <c r="B589" s="245" t="s">
        <v>329</v>
      </c>
      <c r="C589" s="69" t="s">
        <v>333</v>
      </c>
      <c r="D589" s="164">
        <v>200</v>
      </c>
      <c r="E589" s="346">
        <f t="shared" si="104"/>
        <v>5.886989291537043E-06</v>
      </c>
      <c r="F589" s="164">
        <f t="shared" si="103"/>
        <v>200</v>
      </c>
      <c r="G589" s="164"/>
      <c r="H589" s="325"/>
      <c r="I589" s="326"/>
      <c r="J589" s="324"/>
      <c r="K589" s="324"/>
      <c r="L589" s="327"/>
    </row>
    <row r="590" spans="1:12" s="86" customFormat="1" ht="19.5" customHeight="1">
      <c r="A590" s="217" t="s">
        <v>355</v>
      </c>
      <c r="B590" s="250"/>
      <c r="C590" s="138" t="s">
        <v>356</v>
      </c>
      <c r="D590" s="322">
        <f>SUM(D591:D591)</f>
        <v>6000</v>
      </c>
      <c r="E590" s="344">
        <f t="shared" si="104"/>
        <v>0.0001766096787461113</v>
      </c>
      <c r="F590" s="322">
        <f aca="true" t="shared" si="105" ref="F590:L590">SUM(F591:F591)</f>
        <v>6000</v>
      </c>
      <c r="G590" s="322">
        <f t="shared" si="105"/>
        <v>0</v>
      </c>
      <c r="H590" s="322">
        <f t="shared" si="105"/>
        <v>0</v>
      </c>
      <c r="I590" s="322">
        <f t="shared" si="105"/>
        <v>0</v>
      </c>
      <c r="J590" s="322">
        <f t="shared" si="105"/>
        <v>0</v>
      </c>
      <c r="K590" s="322">
        <f t="shared" si="105"/>
        <v>0</v>
      </c>
      <c r="L590" s="323">
        <f t="shared" si="105"/>
        <v>0</v>
      </c>
    </row>
    <row r="591" spans="1:12" s="86" customFormat="1" ht="14.25" customHeight="1">
      <c r="A591" s="219"/>
      <c r="B591" s="245" t="s">
        <v>734</v>
      </c>
      <c r="C591" s="69" t="s">
        <v>386</v>
      </c>
      <c r="D591" s="164">
        <v>6000</v>
      </c>
      <c r="E591" s="346">
        <f t="shared" si="104"/>
        <v>0.0001766096787461113</v>
      </c>
      <c r="F591" s="164">
        <f>D591</f>
        <v>6000</v>
      </c>
      <c r="G591" s="164"/>
      <c r="H591" s="325"/>
      <c r="I591" s="325"/>
      <c r="J591" s="324"/>
      <c r="K591" s="324"/>
      <c r="L591" s="327"/>
    </row>
    <row r="592" spans="1:12" s="86" customFormat="1" ht="23.25" customHeight="1">
      <c r="A592" s="217" t="s">
        <v>357</v>
      </c>
      <c r="B592" s="248"/>
      <c r="C592" s="138" t="s">
        <v>358</v>
      </c>
      <c r="D592" s="322">
        <f>SUM(D593:D596)</f>
        <v>3900</v>
      </c>
      <c r="E592" s="344">
        <f t="shared" si="104"/>
        <v>0.00011479629118497235</v>
      </c>
      <c r="F592" s="322">
        <f aca="true" t="shared" si="106" ref="F592:L592">SUM(F593:F596)</f>
        <v>3900</v>
      </c>
      <c r="G592" s="322">
        <f t="shared" si="106"/>
        <v>1400</v>
      </c>
      <c r="H592" s="322">
        <f t="shared" si="106"/>
        <v>0</v>
      </c>
      <c r="I592" s="322">
        <f t="shared" si="106"/>
        <v>1500</v>
      </c>
      <c r="J592" s="322">
        <f t="shared" si="106"/>
        <v>0</v>
      </c>
      <c r="K592" s="322">
        <f t="shared" si="106"/>
        <v>0</v>
      </c>
      <c r="L592" s="323">
        <f t="shared" si="106"/>
        <v>0</v>
      </c>
    </row>
    <row r="593" spans="1:12" s="86" customFormat="1" ht="20.25" customHeight="1">
      <c r="A593" s="219"/>
      <c r="B593" s="242" t="s">
        <v>149</v>
      </c>
      <c r="C593" s="69" t="s">
        <v>387</v>
      </c>
      <c r="D593" s="164">
        <v>1500</v>
      </c>
      <c r="E593" s="346">
        <f t="shared" si="104"/>
        <v>4.415241968652783E-05</v>
      </c>
      <c r="F593" s="164">
        <f>D593</f>
        <v>1500</v>
      </c>
      <c r="G593" s="164">
        <v>0</v>
      </c>
      <c r="H593" s="325"/>
      <c r="I593" s="326">
        <f>F593</f>
        <v>1500</v>
      </c>
      <c r="J593" s="324"/>
      <c r="K593" s="324"/>
      <c r="L593" s="327"/>
    </row>
    <row r="594" spans="1:12" s="86" customFormat="1" ht="13.5" customHeight="1">
      <c r="A594" s="219"/>
      <c r="B594" s="242" t="s">
        <v>633</v>
      </c>
      <c r="C594" s="69" t="s">
        <v>634</v>
      </c>
      <c r="D594" s="164">
        <v>1400</v>
      </c>
      <c r="E594" s="346">
        <f t="shared" si="104"/>
        <v>4.1208925040759306E-05</v>
      </c>
      <c r="F594" s="164">
        <f>D594</f>
        <v>1400</v>
      </c>
      <c r="G594" s="164">
        <f>F594</f>
        <v>1400</v>
      </c>
      <c r="H594" s="325"/>
      <c r="I594" s="326">
        <v>0</v>
      </c>
      <c r="J594" s="324"/>
      <c r="K594" s="324"/>
      <c r="L594" s="327"/>
    </row>
    <row r="595" spans="1:12" s="86" customFormat="1" ht="13.5" customHeight="1">
      <c r="A595" s="219"/>
      <c r="B595" s="242" t="s">
        <v>97</v>
      </c>
      <c r="C595" s="69" t="s">
        <v>124</v>
      </c>
      <c r="D595" s="164">
        <v>600</v>
      </c>
      <c r="E595" s="346">
        <f t="shared" si="104"/>
        <v>1.7660967874611133E-05</v>
      </c>
      <c r="F595" s="164">
        <f>D595</f>
        <v>600</v>
      </c>
      <c r="G595" s="164">
        <v>0</v>
      </c>
      <c r="H595" s="325"/>
      <c r="I595" s="326">
        <v>0</v>
      </c>
      <c r="J595" s="324"/>
      <c r="K595" s="324"/>
      <c r="L595" s="327"/>
    </row>
    <row r="596" spans="1:12" s="86" customFormat="1" ht="15" customHeight="1">
      <c r="A596" s="219"/>
      <c r="B596" s="242" t="s">
        <v>103</v>
      </c>
      <c r="C596" s="69" t="s">
        <v>104</v>
      </c>
      <c r="D596" s="164">
        <v>400</v>
      </c>
      <c r="E596" s="346">
        <f t="shared" si="104"/>
        <v>1.1773978583074087E-05</v>
      </c>
      <c r="F596" s="164">
        <f>D596</f>
        <v>400</v>
      </c>
      <c r="G596" s="164">
        <v>0</v>
      </c>
      <c r="H596" s="325"/>
      <c r="I596" s="326">
        <v>0</v>
      </c>
      <c r="J596" s="324"/>
      <c r="K596" s="324"/>
      <c r="L596" s="327"/>
    </row>
    <row r="597" spans="1:12" s="86" customFormat="1" ht="17.25" customHeight="1">
      <c r="A597" s="217" t="s">
        <v>359</v>
      </c>
      <c r="B597" s="248"/>
      <c r="C597" s="140" t="s">
        <v>159</v>
      </c>
      <c r="D597" s="322">
        <f aca="true" t="shared" si="107" ref="D597:L597">D598</f>
        <v>30546</v>
      </c>
      <c r="E597" s="344">
        <f t="shared" si="104"/>
        <v>0.0008991198744964527</v>
      </c>
      <c r="F597" s="322">
        <f t="shared" si="107"/>
        <v>30546</v>
      </c>
      <c r="G597" s="322">
        <f t="shared" si="107"/>
        <v>0</v>
      </c>
      <c r="H597" s="322">
        <f t="shared" si="107"/>
        <v>0</v>
      </c>
      <c r="I597" s="322">
        <f t="shared" si="107"/>
        <v>0</v>
      </c>
      <c r="J597" s="322">
        <f t="shared" si="107"/>
        <v>0</v>
      </c>
      <c r="K597" s="322">
        <f t="shared" si="107"/>
        <v>0</v>
      </c>
      <c r="L597" s="323">
        <f t="shared" si="107"/>
        <v>0</v>
      </c>
    </row>
    <row r="598" spans="1:12" s="86" customFormat="1" ht="18.75" customHeight="1">
      <c r="A598" s="219"/>
      <c r="B598" s="242" t="s">
        <v>109</v>
      </c>
      <c r="C598" s="69" t="s">
        <v>110</v>
      </c>
      <c r="D598" s="164">
        <v>30546</v>
      </c>
      <c r="E598" s="346">
        <f t="shared" si="104"/>
        <v>0.0008991198744964527</v>
      </c>
      <c r="F598" s="164">
        <f>D598</f>
        <v>30546</v>
      </c>
      <c r="G598" s="164">
        <v>0</v>
      </c>
      <c r="H598" s="325"/>
      <c r="I598" s="326">
        <v>0</v>
      </c>
      <c r="J598" s="324"/>
      <c r="K598" s="324"/>
      <c r="L598" s="327"/>
    </row>
    <row r="599" spans="1:12" s="86" customFormat="1" ht="27" customHeight="1">
      <c r="A599" s="237" t="s">
        <v>360</v>
      </c>
      <c r="B599" s="243"/>
      <c r="C599" s="102" t="s">
        <v>874</v>
      </c>
      <c r="D599" s="328">
        <f aca="true" t="shared" si="108" ref="D599:L599">D600+D602</f>
        <v>40100</v>
      </c>
      <c r="E599" s="343">
        <f t="shared" si="104"/>
        <v>0.0011803413529531772</v>
      </c>
      <c r="F599" s="328">
        <f t="shared" si="108"/>
        <v>40100</v>
      </c>
      <c r="G599" s="328">
        <f t="shared" si="108"/>
        <v>0</v>
      </c>
      <c r="H599" s="328">
        <f t="shared" si="108"/>
        <v>0</v>
      </c>
      <c r="I599" s="328">
        <f t="shared" si="108"/>
        <v>33000</v>
      </c>
      <c r="J599" s="328">
        <f t="shared" si="108"/>
        <v>0</v>
      </c>
      <c r="K599" s="328">
        <f t="shared" si="108"/>
        <v>0</v>
      </c>
      <c r="L599" s="329">
        <f t="shared" si="108"/>
        <v>0</v>
      </c>
    </row>
    <row r="600" spans="1:12" s="86" customFormat="1" ht="15" customHeight="1">
      <c r="A600" s="217" t="s">
        <v>361</v>
      </c>
      <c r="B600" s="248"/>
      <c r="C600" s="138" t="s">
        <v>362</v>
      </c>
      <c r="D600" s="322">
        <f aca="true" t="shared" si="109" ref="D600:L600">D601</f>
        <v>33000</v>
      </c>
      <c r="E600" s="344">
        <f t="shared" si="104"/>
        <v>0.0009713532331036123</v>
      </c>
      <c r="F600" s="322">
        <f t="shared" si="109"/>
        <v>33000</v>
      </c>
      <c r="G600" s="322">
        <f t="shared" si="109"/>
        <v>0</v>
      </c>
      <c r="H600" s="322">
        <f t="shared" si="109"/>
        <v>0</v>
      </c>
      <c r="I600" s="322">
        <f t="shared" si="109"/>
        <v>33000</v>
      </c>
      <c r="J600" s="322">
        <f t="shared" si="109"/>
        <v>0</v>
      </c>
      <c r="K600" s="322">
        <f t="shared" si="109"/>
        <v>0</v>
      </c>
      <c r="L600" s="323">
        <f t="shared" si="109"/>
        <v>0</v>
      </c>
    </row>
    <row r="601" spans="1:12" s="86" customFormat="1" ht="22.5" customHeight="1">
      <c r="A601" s="219"/>
      <c r="B601" s="242" t="s">
        <v>149</v>
      </c>
      <c r="C601" s="69" t="s">
        <v>363</v>
      </c>
      <c r="D601" s="164">
        <v>33000</v>
      </c>
      <c r="E601" s="346">
        <f t="shared" si="104"/>
        <v>0.0009713532331036123</v>
      </c>
      <c r="F601" s="164">
        <f>D601</f>
        <v>33000</v>
      </c>
      <c r="G601" s="164">
        <v>0</v>
      </c>
      <c r="H601" s="325">
        <v>0</v>
      </c>
      <c r="I601" s="325">
        <f>F601</f>
        <v>33000</v>
      </c>
      <c r="J601" s="324"/>
      <c r="K601" s="324"/>
      <c r="L601" s="327"/>
    </row>
    <row r="602" spans="1:12" s="86" customFormat="1" ht="15" customHeight="1">
      <c r="A602" s="217" t="s">
        <v>364</v>
      </c>
      <c r="B602" s="249"/>
      <c r="C602" s="138" t="s">
        <v>159</v>
      </c>
      <c r="D602" s="322">
        <f>SUM(D603:D604)</f>
        <v>7100</v>
      </c>
      <c r="E602" s="344">
        <f t="shared" si="104"/>
        <v>0.00020898811984956504</v>
      </c>
      <c r="F602" s="322">
        <f aca="true" t="shared" si="110" ref="F602:L602">SUM(F603:F604)</f>
        <v>7100</v>
      </c>
      <c r="G602" s="322">
        <f t="shared" si="110"/>
        <v>0</v>
      </c>
      <c r="H602" s="322">
        <f t="shared" si="110"/>
        <v>0</v>
      </c>
      <c r="I602" s="322">
        <f t="shared" si="110"/>
        <v>0</v>
      </c>
      <c r="J602" s="322">
        <f t="shared" si="110"/>
        <v>0</v>
      </c>
      <c r="K602" s="322">
        <f t="shared" si="110"/>
        <v>0</v>
      </c>
      <c r="L602" s="323">
        <f t="shared" si="110"/>
        <v>0</v>
      </c>
    </row>
    <row r="603" spans="1:12" s="86" customFormat="1" ht="18" customHeight="1">
      <c r="A603" s="235"/>
      <c r="B603" s="242" t="s">
        <v>97</v>
      </c>
      <c r="C603" s="69" t="s">
        <v>124</v>
      </c>
      <c r="D603" s="164">
        <v>5900</v>
      </c>
      <c r="E603" s="346">
        <f t="shared" si="104"/>
        <v>0.0001736661841003428</v>
      </c>
      <c r="F603" s="164">
        <f>D603</f>
        <v>5900</v>
      </c>
      <c r="G603" s="164">
        <v>0</v>
      </c>
      <c r="H603" s="325">
        <v>0</v>
      </c>
      <c r="I603" s="325">
        <v>0</v>
      </c>
      <c r="J603" s="324"/>
      <c r="K603" s="324"/>
      <c r="L603" s="327"/>
    </row>
    <row r="604" spans="1:12" s="86" customFormat="1" ht="16.5" customHeight="1">
      <c r="A604" s="235"/>
      <c r="B604" s="242" t="s">
        <v>103</v>
      </c>
      <c r="C604" s="69" t="s">
        <v>104</v>
      </c>
      <c r="D604" s="164">
        <v>1200</v>
      </c>
      <c r="E604" s="346">
        <f t="shared" si="104"/>
        <v>3.5321935749222265E-05</v>
      </c>
      <c r="F604" s="164">
        <f>D604</f>
        <v>1200</v>
      </c>
      <c r="G604" s="164">
        <v>0</v>
      </c>
      <c r="H604" s="325">
        <v>0</v>
      </c>
      <c r="I604" s="325">
        <v>0</v>
      </c>
      <c r="J604" s="324"/>
      <c r="K604" s="324"/>
      <c r="L604" s="327"/>
    </row>
    <row r="605" spans="1:12" s="86" customFormat="1" ht="18.75" customHeight="1">
      <c r="A605" s="220" t="s">
        <v>365</v>
      </c>
      <c r="B605" s="240"/>
      <c r="C605" s="102" t="s">
        <v>366</v>
      </c>
      <c r="D605" s="328">
        <f aca="true" t="shared" si="111" ref="D605:L605">D606</f>
        <v>16000</v>
      </c>
      <c r="E605" s="343">
        <f t="shared" si="104"/>
        <v>0.0004709591433229635</v>
      </c>
      <c r="F605" s="328">
        <f t="shared" si="111"/>
        <v>16000</v>
      </c>
      <c r="G605" s="328">
        <f t="shared" si="111"/>
        <v>0</v>
      </c>
      <c r="H605" s="328">
        <f t="shared" si="111"/>
        <v>0</v>
      </c>
      <c r="I605" s="328">
        <f t="shared" si="111"/>
        <v>16000</v>
      </c>
      <c r="J605" s="328">
        <f t="shared" si="111"/>
        <v>0</v>
      </c>
      <c r="K605" s="328">
        <f t="shared" si="111"/>
        <v>0</v>
      </c>
      <c r="L605" s="329">
        <f t="shared" si="111"/>
        <v>0</v>
      </c>
    </row>
    <row r="606" spans="1:12" s="86" customFormat="1" ht="18.75" customHeight="1">
      <c r="A606" s="217" t="s">
        <v>367</v>
      </c>
      <c r="B606" s="239"/>
      <c r="C606" s="138" t="s">
        <v>159</v>
      </c>
      <c r="D606" s="322">
        <f aca="true" t="shared" si="112" ref="D606:L606">D607</f>
        <v>16000</v>
      </c>
      <c r="E606" s="344">
        <f t="shared" si="104"/>
        <v>0.0004709591433229635</v>
      </c>
      <c r="F606" s="322">
        <f t="shared" si="112"/>
        <v>16000</v>
      </c>
      <c r="G606" s="322">
        <f t="shared" si="112"/>
        <v>0</v>
      </c>
      <c r="H606" s="322">
        <f t="shared" si="112"/>
        <v>0</v>
      </c>
      <c r="I606" s="322">
        <f t="shared" si="112"/>
        <v>16000</v>
      </c>
      <c r="J606" s="322">
        <f t="shared" si="112"/>
        <v>0</v>
      </c>
      <c r="K606" s="322">
        <f t="shared" si="112"/>
        <v>0</v>
      </c>
      <c r="L606" s="323">
        <f t="shared" si="112"/>
        <v>0</v>
      </c>
    </row>
    <row r="607" spans="1:12" s="86" customFormat="1" ht="33.75" customHeight="1">
      <c r="A607" s="235"/>
      <c r="B607" s="79" t="s">
        <v>346</v>
      </c>
      <c r="C607" s="69" t="s">
        <v>388</v>
      </c>
      <c r="D607" s="164">
        <v>16000</v>
      </c>
      <c r="E607" s="346">
        <f t="shared" si="104"/>
        <v>0.0004709591433229635</v>
      </c>
      <c r="F607" s="164">
        <f>D607</f>
        <v>16000</v>
      </c>
      <c r="G607" s="164">
        <v>0</v>
      </c>
      <c r="H607" s="325"/>
      <c r="I607" s="326">
        <f>F607</f>
        <v>16000</v>
      </c>
      <c r="J607" s="324"/>
      <c r="K607" s="324"/>
      <c r="L607" s="327"/>
    </row>
    <row r="608" spans="1:12" s="86" customFormat="1" ht="27.75" customHeight="1" thickBot="1">
      <c r="A608" s="246"/>
      <c r="B608" s="247"/>
      <c r="C608" s="214" t="s">
        <v>368</v>
      </c>
      <c r="D608" s="338">
        <f>D8+D13+D19+D45+D55+D81+D173+D211+D219+D223+D382+D398+D503+D532+D599+D605</f>
        <v>33973223</v>
      </c>
      <c r="E608" s="702">
        <f t="shared" si="104"/>
        <v>1</v>
      </c>
      <c r="F608" s="338">
        <f aca="true" t="shared" si="113" ref="F608:L608">F8+F13+F19+F45+F55+F81+F173+F211+F219+F223+F382+F398+F503+F532+F599+F605</f>
        <v>30536717</v>
      </c>
      <c r="G608" s="338">
        <f t="shared" si="113"/>
        <v>15357019</v>
      </c>
      <c r="H608" s="338">
        <f t="shared" si="113"/>
        <v>2324241</v>
      </c>
      <c r="I608" s="338">
        <f t="shared" si="113"/>
        <v>1811019</v>
      </c>
      <c r="J608" s="338">
        <f t="shared" si="113"/>
        <v>570370</v>
      </c>
      <c r="K608" s="338">
        <f t="shared" si="113"/>
        <v>279877</v>
      </c>
      <c r="L608" s="703">
        <f t="shared" si="113"/>
        <v>3436506</v>
      </c>
    </row>
    <row r="609" spans="1:12" s="86" customFormat="1" ht="12.75">
      <c r="A609"/>
      <c r="B609"/>
      <c r="C609"/>
      <c r="D609" s="15"/>
      <c r="E609" s="15"/>
      <c r="F609" s="15"/>
      <c r="G609"/>
      <c r="H609"/>
      <c r="I609"/>
      <c r="J609"/>
      <c r="K609"/>
      <c r="L609"/>
    </row>
    <row r="610" spans="1:12" s="86" customFormat="1" ht="12.75">
      <c r="A610"/>
      <c r="B610"/>
      <c r="C610"/>
      <c r="D610"/>
      <c r="E610"/>
      <c r="F610"/>
      <c r="G610" s="776" t="s">
        <v>733</v>
      </c>
      <c r="H610" s="776"/>
      <c r="I610" s="776"/>
      <c r="J610" s="776"/>
      <c r="K610"/>
      <c r="L610"/>
    </row>
    <row r="611" spans="1:12" s="86" customFormat="1" ht="12.7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s="86" customFormat="1" ht="12.75">
      <c r="A612"/>
      <c r="B612"/>
      <c r="C612"/>
      <c r="D612"/>
      <c r="E612"/>
      <c r="F612"/>
      <c r="G612"/>
      <c r="H612" t="s">
        <v>756</v>
      </c>
      <c r="I612"/>
      <c r="J612"/>
      <c r="K612"/>
      <c r="L612"/>
    </row>
    <row r="613" spans="1:12" s="86" customFormat="1" ht="12.7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s="86" customFormat="1" ht="12.7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s="86" customFormat="1" ht="12.7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s="86" customFormat="1" ht="12.7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s="86" customFormat="1" ht="12.7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s="86" customFormat="1" ht="12.7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s="86" customFormat="1" ht="12.7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s="86" customFormat="1" ht="12.7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s="86" customFormat="1" ht="12.7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s="86" customFormat="1" ht="12.7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s="86" customFormat="1" ht="12.7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s="86" customFormat="1" ht="12.7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s="86" customFormat="1" ht="12.7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s="86" customFormat="1" ht="12.7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s="86" customFormat="1" ht="12.7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s="86" customFormat="1" ht="12.7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s="86" customFormat="1" ht="12.7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s="86" customFormat="1" ht="12.7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s="86" customFormat="1" ht="12.7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s="86" customFormat="1" ht="12.7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s="86" customFormat="1" ht="12.7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s="86" customFormat="1" ht="12.7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s="86" customFormat="1" ht="12.7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s="86" customFormat="1" ht="12.7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s="86" customFormat="1" ht="12.7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s="86" customFormat="1" ht="12.7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s="86" customFormat="1" ht="12.7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s="86" customFormat="1" ht="12.7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s="86" customFormat="1" ht="12.7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s="86" customFormat="1" ht="12.7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s="86" customFormat="1" ht="12.7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s="86" customFormat="1" ht="12.7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s="86" customFormat="1" ht="12.7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s="86" customFormat="1" ht="12.7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s="86" customFormat="1" ht="12.7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s="86" customFormat="1" ht="12.7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s="86" customFormat="1" ht="12.7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s="86" customFormat="1" ht="12.7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s="86" customFormat="1" ht="12.7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s="86" customFormat="1" ht="12.7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s="86" customFormat="1" ht="12.7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s="86" customFormat="1" ht="12.7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s="86" customFormat="1" ht="12.7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s="86" customFormat="1" ht="12.7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s="86" customFormat="1" ht="12.7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s="86" customFormat="1" ht="12.7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s="86" customFormat="1" ht="12.7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s="86" customFormat="1" ht="12.7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s="86" customFormat="1" ht="12.7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s="86" customFormat="1" ht="12.7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s="86" customFormat="1" ht="12.7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s="86" customFormat="1" ht="12.7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s="86" customFormat="1" ht="12.7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s="86" customFormat="1" ht="12.7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s="86" customFormat="1" ht="12.7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s="86" customFormat="1" ht="12.7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s="86" customFormat="1" ht="12.7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s="86" customFormat="1" ht="12.7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s="86" customFormat="1" ht="12.7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s="86" customFormat="1" ht="12.7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s="86" customFormat="1" ht="12.7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s="86" customFormat="1" ht="12.7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s="86" customFormat="1" ht="12.7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s="86" customFormat="1" ht="12.7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s="86" customFormat="1" ht="12.7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s="86" customFormat="1" ht="12.7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s="86" customFormat="1" ht="12.7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s="86" customFormat="1" ht="12.7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s="86" customFormat="1" ht="12.7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s="86" customFormat="1" ht="12.7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s="86" customFormat="1" ht="12.7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s="86" customFormat="1" ht="12.7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s="86" customFormat="1" ht="12.7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s="86" customFormat="1" ht="12.7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s="86" customFormat="1" ht="12.7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s="86" customFormat="1" ht="12.7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s="86" customFormat="1" ht="12.7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s="86" customFormat="1" ht="12.7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s="86" customFormat="1" ht="12.7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s="86" customFormat="1" ht="12.7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s="86" customFormat="1" ht="12.7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s="86" customFormat="1" ht="12.7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s="86" customFormat="1" ht="12.7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s="86" customFormat="1" ht="12.7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s="86" customFormat="1" ht="12.7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s="86" customFormat="1" ht="12.7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s="86" customFormat="1" ht="12.7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s="86" customFormat="1" ht="12.7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s="86" customFormat="1" ht="12.7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s="86" customFormat="1" ht="12.7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s="86" customFormat="1" ht="12.7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s="86" customFormat="1" ht="12.7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s="86" customFormat="1" ht="12.7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s="86" customFormat="1" ht="12.7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s="86" customFormat="1" ht="12.7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s="86" customFormat="1" ht="12.7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s="86" customFormat="1" ht="12.7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s="86" customFormat="1" ht="12.7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s="86" customFormat="1" ht="12.7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s="86" customFormat="1" ht="12.7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s="86" customFormat="1" ht="12.7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s="86" customFormat="1" ht="12.7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s="86" customFormat="1" ht="12.7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s="86" customFormat="1" ht="12.7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s="86" customFormat="1" ht="12.7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s="86" customFormat="1" ht="12.7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s="86" customFormat="1" ht="12.7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s="86" customFormat="1" ht="12.7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s="86" customFormat="1" ht="12.7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s="86" customFormat="1" ht="12.7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s="86" customFormat="1" ht="12.7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s="86" customFormat="1" ht="12.7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s="86" customFormat="1" ht="12.7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s="86" customFormat="1" ht="12.7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s="86" customFormat="1" ht="12.7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s="86" customFormat="1" ht="12.7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s="86" customFormat="1" ht="12.7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s="86" customFormat="1" ht="12.7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s="86" customFormat="1" ht="12.7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s="86" customFormat="1" ht="12.7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s="86" customFormat="1" ht="12.7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s="86" customFormat="1" ht="12.7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s="86" customFormat="1" ht="12.7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s="86" customFormat="1" ht="12.7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s="86" customFormat="1" ht="12.7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s="86" customFormat="1" ht="12.7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s="86" customFormat="1" ht="12.7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s="86" customFormat="1" ht="12.7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s="86" customFormat="1" ht="12.7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s="86" customFormat="1" ht="12.7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s="86" customFormat="1" ht="12.7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s="86" customFormat="1" ht="12.7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s="86" customFormat="1" ht="12.7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s="86" customFormat="1" ht="12.7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s="86" customFormat="1" ht="12.7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s="86" customFormat="1" ht="12.7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s="86" customFormat="1" ht="12.7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s="86" customFormat="1" ht="12.7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s="86" customFormat="1" ht="12.7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s="86" customFormat="1" ht="12.7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s="86" customFormat="1" ht="12.7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s="86" customFormat="1" ht="12.7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s="86" customFormat="1" ht="12.7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s="86" customFormat="1" ht="12.7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s="86" customFormat="1" ht="12.7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s="86" customFormat="1" ht="12.7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s="86" customFormat="1" ht="12.7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s="86" customFormat="1" ht="12.7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s="86" customFormat="1" ht="12.7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s="86" customFormat="1" ht="12.7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s="86" customFormat="1" ht="12.7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s="86" customFormat="1" ht="12.7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s="86" customFormat="1" ht="12.7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s="86" customFormat="1" ht="12.7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s="86" customFormat="1" ht="12.7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s="86" customFormat="1" ht="12.7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s="86" customFormat="1" ht="12.7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s="86" customFormat="1" ht="12.7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s="86" customFormat="1" ht="12.7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s="86" customFormat="1" ht="12.7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s="86" customFormat="1" ht="12.7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s="86" customFormat="1" ht="12.7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s="86" customFormat="1" ht="12.7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s="86" customFormat="1" ht="12.7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s="86" customFormat="1" ht="12.7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s="86" customFormat="1" ht="12.7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s="86" customFormat="1" ht="12.7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s="86" customFormat="1" ht="12.7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s="86" customFormat="1" ht="12.7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s="86" customFormat="1" ht="12.7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s="86" customFormat="1" ht="12.7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s="86" customFormat="1" ht="12.7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s="86" customFormat="1" ht="12.7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s="86" customFormat="1" ht="12.7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s="86" customFormat="1" ht="12.7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s="86" customFormat="1" ht="12.7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s="86" customFormat="1" ht="12.7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s="86" customFormat="1" ht="12.7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s="86" customFormat="1" ht="12.7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s="86" customFormat="1" ht="12.7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s="86" customFormat="1" ht="12.7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s="86" customFormat="1" ht="12.7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s="86" customFormat="1" ht="12.7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s="86" customFormat="1" ht="12.7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s="86" customFormat="1" ht="12.7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s="86" customFormat="1" ht="12.7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s="86" customFormat="1" ht="12.7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s="86" customFormat="1" ht="12.7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s="86" customFormat="1" ht="12.7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s="86" customFormat="1" ht="12.7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s="86" customFormat="1" ht="12.7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s="86" customFormat="1" ht="12.7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s="86" customFormat="1" ht="12.7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s="86" customFormat="1" ht="12.7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s="86" customFormat="1" ht="12.7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s="86" customFormat="1" ht="12.7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s="86" customFormat="1" ht="12.7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s="86" customFormat="1" ht="12.7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s="86" customFormat="1" ht="12.7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s="86" customFormat="1" ht="12.7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s="86" customFormat="1" ht="12.7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s="86" customFormat="1" ht="12.7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s="86" customFormat="1" ht="12.7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s="86" customFormat="1" ht="12.7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s="86" customFormat="1" ht="12.7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s="86" customFormat="1" ht="12.7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s="86" customFormat="1" ht="12.7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s="86" customFormat="1" ht="12.7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s="86" customFormat="1" ht="12.7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s="86" customFormat="1" ht="12.7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s="86" customFormat="1" ht="12.7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s="86" customFormat="1" ht="12.7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s="86" customFormat="1" ht="12.7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s="86" customFormat="1" ht="12.7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s="86" customFormat="1" ht="12.7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s="86" customFormat="1" ht="12.7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s="86" customFormat="1" ht="12.7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s="86" customFormat="1" ht="12.7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s="86" customFormat="1" ht="12.7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s="86" customFormat="1" ht="12.7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s="86" customFormat="1" ht="12.7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s="86" customFormat="1" ht="12.7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s="86" customFormat="1" ht="12.7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s="86" customFormat="1" ht="12.7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s="86" customFormat="1" ht="12.7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s="86" customFormat="1" ht="12.7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s="86" customFormat="1" ht="12.7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s="86" customFormat="1" ht="12.7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s="86" customFormat="1" ht="12.7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s="86" customFormat="1" ht="12.7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s="86" customFormat="1" ht="12.7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s="86" customFormat="1" ht="12.7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s="86" customFormat="1" ht="12.7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s="86" customFormat="1" ht="12.7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s="86" customFormat="1" ht="12.7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s="86" customFormat="1" ht="12.7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s="86" customFormat="1" ht="12.7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s="86" customFormat="1" ht="12.7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s="86" customFormat="1" ht="12.7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s="86" customFormat="1" ht="12.7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s="86" customFormat="1" ht="12.7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s="86" customFormat="1" ht="12.7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s="86" customFormat="1" ht="12.7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s="86" customFormat="1" ht="12.7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s="86" customFormat="1" ht="12.7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s="86" customFormat="1" ht="12.7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s="86" customFormat="1" ht="12.7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s="86" customFormat="1" ht="12.7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s="86" customFormat="1" ht="12.7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s="86" customFormat="1" ht="12.7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s="86" customFormat="1" ht="12.7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s="86" customFormat="1" ht="12.7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s="86" customFormat="1" ht="12.7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s="86" customFormat="1" ht="12.7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s="86" customFormat="1" ht="12.7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s="86" customFormat="1" ht="12.7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s="86" customFormat="1" ht="12.7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s="86" customFormat="1" ht="12.7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s="86" customFormat="1" ht="12.7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s="86" customFormat="1" ht="12.7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s="86" customFormat="1" ht="12.7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s="86" customFormat="1" ht="12.7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s="86" customFormat="1" ht="12.7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s="86" customFormat="1" ht="12.7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s="86" customFormat="1" ht="12.7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s="86" customFormat="1" ht="12.7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s="86" customFormat="1" ht="12.7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s="86" customFormat="1" ht="12.7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s="86" customFormat="1" ht="12.7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s="86" customFormat="1" ht="12.7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s="86" customFormat="1" ht="12.7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s="86" customFormat="1" ht="12.7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s="86" customFormat="1" ht="12.7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s="86" customFormat="1" ht="12.7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s="86" customFormat="1" ht="12.7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s="86" customFormat="1" ht="12.7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s="86" customFormat="1" ht="12.7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s="86" customFormat="1" ht="12.7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s="86" customFormat="1" ht="12.7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s="86" customFormat="1" ht="12.7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s="86" customFormat="1" ht="12.7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s="86" customFormat="1" ht="12.7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s="86" customFormat="1" ht="12.7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s="86" customFormat="1" ht="12.7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s="86" customFormat="1" ht="12.7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s="86" customFormat="1" ht="12.7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s="86" customFormat="1" ht="12.7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s="86" customFormat="1" ht="12.7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s="86" customFormat="1" ht="12.7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s="86" customFormat="1" ht="12.7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s="86" customFormat="1" ht="12.7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s="86" customFormat="1" ht="12.7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s="86" customFormat="1" ht="12.7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s="86" customFormat="1" ht="12.7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s="86" customFormat="1" ht="12.7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s="86" customFormat="1" ht="12.7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s="86" customFormat="1" ht="12.7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s="86" customFormat="1" ht="12.7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s="86" customFormat="1" ht="12.7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s="86" customFormat="1" ht="12.7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s="86" customFormat="1" ht="12.7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s="86" customFormat="1" ht="12.7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s="86" customFormat="1" ht="12.7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s="86" customFormat="1" ht="12.7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s="86" customFormat="1" ht="12.7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s="86" customFormat="1" ht="12.7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s="86" customFormat="1" ht="12.7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s="86" customFormat="1" ht="12.7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s="86" customFormat="1" ht="12.7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s="86" customFormat="1" ht="12.7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s="86" customFormat="1" ht="12.7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s="86" customFormat="1" ht="12.7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s="86" customFormat="1" ht="12.7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s="86" customFormat="1" ht="12.7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s="86" customFormat="1" ht="12.7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s="86" customFormat="1" ht="12.7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s="86" customFormat="1" ht="12.7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s="86" customFormat="1" ht="12.7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s="86" customFormat="1" ht="12.7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s="86" customFormat="1" ht="12.7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s="86" customFormat="1" ht="12.7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s="86" customFormat="1" ht="12.7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s="86" customFormat="1" ht="12.7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s="86" customFormat="1" ht="12.7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s="86" customFormat="1" ht="12.7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s="86" customFormat="1" ht="12.7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s="86" customFormat="1" ht="12.7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s="86" customFormat="1" ht="12.7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s="86" customFormat="1" ht="12.7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s="86" customFormat="1" ht="12.7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s="86" customFormat="1" ht="12.7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s="86" customFormat="1" ht="12.7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s="86" customFormat="1" ht="12.7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s="86" customFormat="1" ht="12.7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s="86" customFormat="1" ht="12.7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s="86" customFormat="1" ht="12.7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s="86" customFormat="1" ht="12.7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s="86" customFormat="1" ht="12.7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s="86" customFormat="1" ht="12.7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s="86" customFormat="1" ht="12.7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s="86" customFormat="1" ht="12.7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s="86" customFormat="1" ht="12.7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s="86" customFormat="1" ht="12.7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s="86" customFormat="1" ht="12.7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s="86" customFormat="1" ht="12.7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s="86" customFormat="1" ht="12.7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s="86" customFormat="1" ht="12.7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s="86" customFormat="1" ht="12.7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s="86" customFormat="1" ht="12.7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s="86" customFormat="1" ht="12.7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s="86" customFormat="1" ht="12.7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s="86" customFormat="1" ht="12.7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s="86" customFormat="1" ht="12.7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s="86" customFormat="1" ht="12.7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s="86" customFormat="1" ht="12.7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s="86" customFormat="1" ht="12.7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s="86" customFormat="1" ht="12.7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s="86" customFormat="1" ht="12.7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s="86" customFormat="1" ht="12.7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s="86" customFormat="1" ht="12.7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86" customFormat="1" ht="12.7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s="86" customFormat="1" ht="12.7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s="86" customFormat="1" ht="12.7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s="86" customFormat="1" ht="12.7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s="86" customFormat="1" ht="12.7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s="86" customFormat="1" ht="12.7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s="86" customFormat="1" ht="12.7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s="86" customFormat="1" ht="12.7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s="86" customFormat="1" ht="12.7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s="86" customFormat="1" ht="12.7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s="86" customFormat="1" ht="12.7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s="86" customFormat="1" ht="12.7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s="86" customFormat="1" ht="12.7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s="86" customFormat="1" ht="12.7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s="86" customFormat="1" ht="12.7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s="86" customFormat="1" ht="12.7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s="86" customFormat="1" ht="12.7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s="86" customFormat="1" ht="12.7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s="86" customFormat="1" ht="12.7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s="86" customFormat="1" ht="12.7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s="86" customFormat="1" ht="12.7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s="86" customFormat="1" ht="12.7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s="86" customFormat="1" ht="12.7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s="86" customFormat="1" ht="12.7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s="86" customFormat="1" ht="12.7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s="86" customFormat="1" ht="12.7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s="86" customFormat="1" ht="12.7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s="86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s="86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s="86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s="86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s="86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s="86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s="86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s="86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s="86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s="86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86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s="86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s="86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s="86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s="86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s="86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s="86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s="86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s="86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s="86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s="86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s="86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s="86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s="86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86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s="86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s="86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s="86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s="86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s="86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s="86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s="86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s="86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s="86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s="86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s="86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s="86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s="86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s="86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s="86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s="86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s="86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s="86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s="86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s="86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s="86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s="86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s="86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s="86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s="86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s="86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s="86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s="86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s="86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s="86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s="86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s="86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s="86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s="86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s="86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s="86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86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s="86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s="86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s="86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s="86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s="86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s="86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s="86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s="86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s="86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s="86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s="86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s="86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s="86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86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s="86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s="86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s="86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s="86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s="86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s="86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s="86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s="86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s="86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s="86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s="86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s="86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s="86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s="86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s="86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s="86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s="86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s="86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s="86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s="86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s="86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s="86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s="86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s="86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s="86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s="86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s="86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s="86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s="86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s="86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s="86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s="86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s="86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s="86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s="86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s="86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86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s="86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s="86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s="86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s="86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s="86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s="86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s="86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s="86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s="86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s="86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s="86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s="86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s="86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86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s="86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s="86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s="86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s="86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s="86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s="86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s="86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s="86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s="86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s="86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s="86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s="86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s="86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s="86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s="86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s="86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s="86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s="86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s="86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s="86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s="86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s="86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s="86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s="86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s="86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s="86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s="86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s="86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s="86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s="86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s="86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s="86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s="86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s="86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s="86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s="86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86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s="86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s="86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s="86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s="86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s="86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s="86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s="86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s="86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s="86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s="86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s="86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s="86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s="86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86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s="86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s="86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s="86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s="86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s="86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s="86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s="86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s="86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s="86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s="86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s="86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s="86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s="86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s="86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s="86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s="86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s="86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s="86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s="86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s="86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s="86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s="86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s="86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s="86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s="86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s="86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s="86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s="86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s="86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s="86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s="86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s="86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s="86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s="86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s="86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s="86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86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s="86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s="86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s="86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s="86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s="86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s="86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s="86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s="86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s="86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s="86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s="86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s="86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s="86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s="86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86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s="86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s="86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s="86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s="86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s="86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s="86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s="86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s="86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s="86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s="86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s="86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s="86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s="86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s="86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s="86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s="86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s="86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s="86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s="86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s="86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s="86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s="86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s="86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s="86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s="86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s="86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s="86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s="86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s="86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s="86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s="86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s="86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s="86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s="86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s="86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s="86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s="86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86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s="86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s="86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s="86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s="86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s="86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s="86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s="86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s="86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s="86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s="86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s="86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86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s="86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s="86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s="86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s="86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s="86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s="86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s="86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s="86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s="86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s="86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s="86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s="86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s="86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s="86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s="86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s="86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s="86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s="86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s="86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s="86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s="86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s="86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s="86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s="86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s="86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s="86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s="86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s="86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s="86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s="86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s="86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s="86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s="86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s="86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s="86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s="86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s="86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s="86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s="86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s="86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s="86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s="86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s="86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s="86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s="86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s="86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s="86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s="86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s="86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s="86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s="86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s="86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s="86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s="86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s="86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s="86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s="86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s="86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s="86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s="86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s="86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s="86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s="86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s="86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s="86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s="86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s="86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s="86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s="86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s="86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s="86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s="86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s="86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s="86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s="86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s="86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s="86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s="86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s="86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s="86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s="86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s="86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s="86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s="86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s="86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s="86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s="86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s="86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s="86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s="86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s="86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s="86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s="86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s="86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s="86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s="86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s="86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s="86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s="86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s="86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s="86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s="86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s="86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s="86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s="86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s="86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s="86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s="86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s="86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s="86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s="86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s="86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s="86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s="86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s="86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s="86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s="86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s="86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s="86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s="86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s="86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s="86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s="86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s="86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s="86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s="86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s="86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s="86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s="86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s="86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s="86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s="86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s="86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s="86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s="86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s="86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s="86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s="86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s="86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s="86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s="86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s="86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s="86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s="86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s="86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s="86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s="86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s="86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s="86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s="86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s="86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s="86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s="86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s="86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s="86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s="86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s="86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s="86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s="86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s="86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s="86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s="86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s="86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s="86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s="86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s="86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s="86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s="86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s="86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s="86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s="86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s="86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s="86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s="86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s="86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s="86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s="86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s="86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s="86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s="86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s="86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s="86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s="86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s="86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s="86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s="86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s="86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s="86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s="86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s="86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s="86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s="86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s="86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s="86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s="86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s="86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s="86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s="86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s="86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s="86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s="86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s="86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s="86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s="86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s="86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s="86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s="86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s="86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s="86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s="86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s="86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s="86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s="86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s="86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s="86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s="86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s="86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s="86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s="86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s="86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s="86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s="86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s="86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s="86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s="86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s="86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s="86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s="86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s="86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s="86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s="86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s="86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s="86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s="86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s="86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s="86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s="86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s="86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s="86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s="86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s="86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s="86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s="86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s="86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s="86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s="86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s="86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s="86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s="86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s="86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s="86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s="86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s="86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s="86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s="86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s="86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s="86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s="86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s="86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s="86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s="86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s="86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s="86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s="86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s="86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s="86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s="86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s="86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s="86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s="86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s="86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s="86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s="86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s="86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s="86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s="86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s="86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s="86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s="86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s="86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s="86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s="86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s="86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s="86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s="86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s="86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s="86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s="86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s="86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s="86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s="86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s="86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s="86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s="86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s="86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s="86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s="86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s="86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s="86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s="86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s="86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s="86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s="86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s="86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s="86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s="86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s="86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s="86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s="86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s="86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s="86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s="86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s="86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s="86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s="86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s="86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s="86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s="86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s="86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s="86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s="86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s="86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s="86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s="86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s="86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s="86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s="86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s="86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s="86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s="86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s="86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s="86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s="86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s="86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s="86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s="86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s="86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s="86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s="86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s="86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s="86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s="86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s="86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s="86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s="86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s="86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s="86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s="86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s="86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s="86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s="86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s="86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s="86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s="86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s="86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s="86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s="86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s="86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s="86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s="86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s="86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s="86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s="86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s="86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s="86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s="86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s="86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s="86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s="86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s="86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s="86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s="86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s="86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s="86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s="86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s="86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s="86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s="86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s="86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s="86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s="86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s="86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s="86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s="86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s="86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s="86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s="86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s="86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s="86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s="86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s="86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s="86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s="86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s="86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s="86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s="86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s="86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s="86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s="86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s="86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s="86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s="86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s="86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s="86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s="86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s="86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s="86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s="86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s="86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s="86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s="86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s="86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s="86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s="86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s="86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s="86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s="86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s="86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s="86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s="86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s="86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s="86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s="86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s="86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s="86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s="86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s="86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s="86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s="86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s="86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s="86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s="86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s="86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s="86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s="86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s="86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s="86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s="86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s="86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s="86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s="86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s="86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s="86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s="86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s="86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s="86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s="86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s="86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s="86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s="86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s="86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s="86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s="86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s="86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s="86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s="86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s="86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s="86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s="86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s="86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s="86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s="86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s="86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s="86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s="86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s="86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s="86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s="86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s="86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s="86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s="86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s="86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s="86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s="86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s="86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s="86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s="86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s="86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s="86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s="86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s="86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s="86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s="86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s="86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s="86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s="86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s="86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s="86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s="86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s="86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s="86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s="86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s="86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s="86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s="86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s="86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s="86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s="86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s="86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s="86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s="86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s="86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s="86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s="86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s="86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s="86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s="86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s="86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s="86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s="86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s="86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s="86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s="86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s="86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s="86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s="86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s="86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s="86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s="86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s="86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s="86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s="86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s="86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s="86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s="86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s="86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s="86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s="86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s="86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s="86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s="86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s="86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s="86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s="86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s="86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s="86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s="86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s="86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s="86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s="86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s="86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s="86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s="86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s="86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s="86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s="86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s="86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s="86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s="86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s="86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s="86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s="86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s="86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s="86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s="86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s="86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s="86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s="86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s="86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s="86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s="86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s="86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s="86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s="86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s="86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s="86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s="86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s="86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s="86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s="86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s="86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s="86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s="86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s="86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s="86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s="86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s="86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s="86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s="86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s="86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s="86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s="86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s="86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s="86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s="86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s="86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s="86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s="86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s="86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s="86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s="86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s="86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s="86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s="86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s="86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s="86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s="86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s="86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s="86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s="86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s="86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s="86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s="86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s="86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s="86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s="86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s="86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s="86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s="86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s="86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s="86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s="86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s="86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s="86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s="86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s="86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s="86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s="86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s="86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s="86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s="86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s="86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s="86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s="86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s="86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s="86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s="86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s="86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s="86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s="86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s="86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s="86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s="86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s="86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s="86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s="86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s="86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s="86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s="86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s="86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s="86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s="86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s="86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s="86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s="86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s="86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s="86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s="86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s="86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s="86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s="86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s="86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s="86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s="86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s="86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s="86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s="86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s="86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s="86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s="86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s="86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s="86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s="86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s="86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s="86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s="86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s="86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s="86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s="86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s="86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s="86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s="86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s="86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s="86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s="86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s="86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s="86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s="86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s="86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s="86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s="86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s="86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s="86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s="86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s="86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s="86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s="86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s="86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s="86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s="86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s="86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s="86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s="86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s="86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s="86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s="86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s="86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s="86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s="86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s="86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s="86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s="86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s="86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s="86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s="86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s="86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s="86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s="86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s="86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s="86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s="86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s="86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s="86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s="86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s="86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s="86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s="86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s="86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s="86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s="86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s="86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s="86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s="86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s="86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s="86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s="86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s="86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s="86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s="86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s="86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s="86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s="86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s="86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s="86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s="86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s="86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s="86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s="86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s="86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s="86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s="86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s="86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s="86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s="86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s="86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s="86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s="86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s="86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s="86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s="86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s="86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s="86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s="86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s="86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s="86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s="86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s="86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s="86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s="86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s="86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s="86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s="86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s="86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s="86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s="86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s="86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s="86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s="86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s="86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s="86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s="86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s="86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s="86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s="86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s="86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s="86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s="86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s="86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</row>
  </sheetData>
  <mergeCells count="19">
    <mergeCell ref="A343:A346"/>
    <mergeCell ref="E3:E6"/>
    <mergeCell ref="D1:J1"/>
    <mergeCell ref="J2:P2"/>
    <mergeCell ref="B2:I2"/>
    <mergeCell ref="K5:K6"/>
    <mergeCell ref="L4:L6"/>
    <mergeCell ref="J5:J6"/>
    <mergeCell ref="D3:D6"/>
    <mergeCell ref="A3:A6"/>
    <mergeCell ref="B3:B6"/>
    <mergeCell ref="C3:C6"/>
    <mergeCell ref="G610:J610"/>
    <mergeCell ref="F3:L3"/>
    <mergeCell ref="H5:H6"/>
    <mergeCell ref="G5:G6"/>
    <mergeCell ref="G4:K4"/>
    <mergeCell ref="F4:F6"/>
    <mergeCell ref="I5:I6"/>
  </mergeCells>
  <printOptions/>
  <pageMargins left="0.86" right="0.1968503937007874" top="0.3937007874015748" bottom="0.5118110236220472" header="0.15748031496062992" footer="0.2755905511811024"/>
  <pageSetup horizontalDpi="600" verticalDpi="600" orientation="landscape" paperSize="9" r:id="rId1"/>
  <headerFooter alignWithMargins="0">
    <oddFooter>&amp;CStrona &amp;P</oddFooter>
  </headerFooter>
  <rowBreaks count="22" manualBreakCount="22">
    <brk id="31" max="11" man="1"/>
    <brk id="54" max="11" man="1"/>
    <brk id="80" max="11" man="1"/>
    <brk id="105" max="11" man="1"/>
    <brk id="130" max="11" man="1"/>
    <brk id="157" max="11" man="1"/>
    <brk id="179" max="11" man="1"/>
    <brk id="203" max="11" man="1"/>
    <brk id="222" max="11" man="1"/>
    <brk id="246" max="11" man="1"/>
    <brk id="273" max="11" man="1"/>
    <brk id="300" max="11" man="1"/>
    <brk id="365" max="11" man="1"/>
    <brk id="387" max="11" man="1"/>
    <brk id="411" max="11" man="1"/>
    <brk id="438" max="11" man="1"/>
    <brk id="467" max="11" man="1"/>
    <brk id="492" max="11" man="1"/>
    <brk id="519" max="11" man="1"/>
    <brk id="548" max="11" man="1"/>
    <brk id="576" max="11" man="1"/>
    <brk id="60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 topLeftCell="A5">
      <selection activeCell="H26" sqref="H26:H28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22.00390625" style="0" customWidth="1"/>
    <col min="6" max="6" width="11.625" style="0" customWidth="1"/>
    <col min="7" max="7" width="10.7539062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125" style="0" customWidth="1"/>
    <col min="15" max="15" width="10.875" style="0" customWidth="1"/>
    <col min="16" max="16" width="15.75390625" style="0" customWidth="1"/>
  </cols>
  <sheetData>
    <row r="2" spans="6:16" ht="17.25" customHeight="1">
      <c r="F2" s="39"/>
      <c r="J2" s="742" t="s">
        <v>3</v>
      </c>
      <c r="K2" s="742"/>
      <c r="L2" s="742"/>
      <c r="M2" s="742"/>
      <c r="N2" s="742"/>
      <c r="O2" s="742"/>
      <c r="P2" s="742"/>
    </row>
    <row r="3" spans="1:16" ht="27" customHeight="1">
      <c r="A3" s="736" t="s">
        <v>769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</row>
    <row r="4" spans="1:16" ht="24.75" customHeight="1">
      <c r="A4" s="732" t="s">
        <v>441</v>
      </c>
      <c r="B4" s="723" t="s">
        <v>397</v>
      </c>
      <c r="C4" s="723" t="s">
        <v>398</v>
      </c>
      <c r="D4" s="723" t="s">
        <v>736</v>
      </c>
      <c r="E4" s="732" t="s">
        <v>51</v>
      </c>
      <c r="F4" s="732" t="s">
        <v>228</v>
      </c>
      <c r="G4" s="737" t="s">
        <v>447</v>
      </c>
      <c r="H4" s="738"/>
      <c r="I4" s="738"/>
      <c r="J4" s="738"/>
      <c r="K4" s="738"/>
      <c r="L4" s="738"/>
      <c r="M4" s="738"/>
      <c r="N4" s="738"/>
      <c r="O4" s="739"/>
      <c r="P4" s="732" t="s">
        <v>229</v>
      </c>
    </row>
    <row r="5" spans="1:16" ht="22.5" customHeight="1">
      <c r="A5" s="788"/>
      <c r="B5" s="725"/>
      <c r="C5" s="725"/>
      <c r="D5" s="725"/>
      <c r="E5" s="788"/>
      <c r="F5" s="788"/>
      <c r="G5" s="732" t="s">
        <v>764</v>
      </c>
      <c r="H5" s="737" t="s">
        <v>232</v>
      </c>
      <c r="I5" s="738"/>
      <c r="J5" s="738"/>
      <c r="K5" s="738"/>
      <c r="L5" s="738"/>
      <c r="M5" s="739"/>
      <c r="N5" s="723">
        <v>2009</v>
      </c>
      <c r="O5" s="723">
        <v>2010</v>
      </c>
      <c r="P5" s="788"/>
    </row>
    <row r="6" spans="1:16" ht="58.5" customHeight="1">
      <c r="A6" s="789"/>
      <c r="B6" s="724"/>
      <c r="C6" s="724"/>
      <c r="D6" s="724"/>
      <c r="E6" s="789"/>
      <c r="F6" s="789"/>
      <c r="G6" s="789"/>
      <c r="H6" s="153" t="s">
        <v>231</v>
      </c>
      <c r="I6" s="153" t="s">
        <v>532</v>
      </c>
      <c r="J6" s="153" t="s">
        <v>230</v>
      </c>
      <c r="K6" s="730" t="s">
        <v>615</v>
      </c>
      <c r="L6" s="731"/>
      <c r="M6" s="153" t="s">
        <v>233</v>
      </c>
      <c r="N6" s="724"/>
      <c r="O6" s="724"/>
      <c r="P6" s="789"/>
    </row>
    <row r="7" spans="1:16" ht="12.75">
      <c r="A7" s="8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8</v>
      </c>
      <c r="J7" s="66">
        <v>9</v>
      </c>
      <c r="K7" s="728">
        <v>10</v>
      </c>
      <c r="L7" s="729"/>
      <c r="M7" s="66">
        <v>11</v>
      </c>
      <c r="N7" s="66">
        <v>12</v>
      </c>
      <c r="O7" s="66">
        <v>13</v>
      </c>
      <c r="P7" s="66">
        <v>14</v>
      </c>
    </row>
    <row r="8" spans="1:16" ht="12" customHeight="1">
      <c r="A8" s="746" t="s">
        <v>452</v>
      </c>
      <c r="B8" s="744">
        <v>600</v>
      </c>
      <c r="C8" s="744">
        <v>60014</v>
      </c>
      <c r="D8" s="802">
        <v>6050</v>
      </c>
      <c r="E8" s="745" t="s">
        <v>765</v>
      </c>
      <c r="F8" s="752">
        <v>143838</v>
      </c>
      <c r="G8" s="752">
        <f>H8+J8+L8+M8</f>
        <v>88938</v>
      </c>
      <c r="H8" s="752">
        <v>88938</v>
      </c>
      <c r="I8" s="151">
        <v>0</v>
      </c>
      <c r="J8" s="752"/>
      <c r="K8" s="158" t="s">
        <v>411</v>
      </c>
      <c r="L8" s="150"/>
      <c r="M8" s="752"/>
      <c r="N8" s="752"/>
      <c r="O8" s="752"/>
      <c r="P8" s="733" t="s">
        <v>531</v>
      </c>
    </row>
    <row r="9" spans="1:16" ht="13.5" customHeight="1">
      <c r="A9" s="726"/>
      <c r="B9" s="726"/>
      <c r="C9" s="726"/>
      <c r="D9" s="803"/>
      <c r="E9" s="792"/>
      <c r="F9" s="726"/>
      <c r="G9" s="726"/>
      <c r="H9" s="726"/>
      <c r="I9" s="151"/>
      <c r="J9" s="750"/>
      <c r="K9" s="158" t="s">
        <v>413</v>
      </c>
      <c r="L9" s="150"/>
      <c r="M9" s="750"/>
      <c r="N9" s="750"/>
      <c r="O9" s="750"/>
      <c r="P9" s="734"/>
    </row>
    <row r="10" spans="1:16" ht="13.5" customHeight="1">
      <c r="A10" s="727"/>
      <c r="B10" s="727"/>
      <c r="C10" s="727"/>
      <c r="D10" s="804"/>
      <c r="E10" s="793"/>
      <c r="F10" s="727"/>
      <c r="G10" s="727"/>
      <c r="H10" s="727"/>
      <c r="I10" s="151"/>
      <c r="J10" s="751"/>
      <c r="K10" s="158" t="s">
        <v>415</v>
      </c>
      <c r="L10" s="150"/>
      <c r="M10" s="751"/>
      <c r="N10" s="751"/>
      <c r="O10" s="751"/>
      <c r="P10" s="735"/>
    </row>
    <row r="11" spans="1:16" ht="14.25" customHeight="1">
      <c r="A11" s="746" t="s">
        <v>453</v>
      </c>
      <c r="B11" s="744">
        <v>600</v>
      </c>
      <c r="C11" s="744">
        <v>60014</v>
      </c>
      <c r="D11" s="353">
        <v>6050</v>
      </c>
      <c r="E11" s="745" t="s">
        <v>83</v>
      </c>
      <c r="F11" s="752">
        <v>2193508</v>
      </c>
      <c r="G11" s="752">
        <f>J11+L12+M11</f>
        <v>62354</v>
      </c>
      <c r="H11" s="752"/>
      <c r="I11" s="88">
        <v>0</v>
      </c>
      <c r="J11" s="752">
        <v>33482</v>
      </c>
      <c r="K11" s="158" t="s">
        <v>411</v>
      </c>
      <c r="L11" s="150"/>
      <c r="M11" s="752"/>
      <c r="N11" s="752">
        <v>807308</v>
      </c>
      <c r="O11" s="752">
        <v>1180470</v>
      </c>
      <c r="P11" s="733" t="s">
        <v>531</v>
      </c>
    </row>
    <row r="12" spans="1:16" ht="13.5" customHeight="1">
      <c r="A12" s="747"/>
      <c r="B12" s="740"/>
      <c r="C12" s="740"/>
      <c r="D12" s="354">
        <v>6058</v>
      </c>
      <c r="E12" s="748"/>
      <c r="F12" s="750"/>
      <c r="G12" s="750"/>
      <c r="H12" s="750"/>
      <c r="I12" s="88"/>
      <c r="J12" s="750"/>
      <c r="K12" s="158" t="s">
        <v>413</v>
      </c>
      <c r="L12" s="150">
        <v>28872</v>
      </c>
      <c r="M12" s="750"/>
      <c r="N12" s="750"/>
      <c r="O12" s="750"/>
      <c r="P12" s="734"/>
    </row>
    <row r="13" spans="1:16" ht="14.25" customHeight="1">
      <c r="A13" s="743"/>
      <c r="B13" s="741"/>
      <c r="C13" s="741"/>
      <c r="D13" s="355">
        <v>6059</v>
      </c>
      <c r="E13" s="749"/>
      <c r="F13" s="751"/>
      <c r="G13" s="751"/>
      <c r="H13" s="751"/>
      <c r="I13" s="88"/>
      <c r="J13" s="751"/>
      <c r="K13" s="158" t="s">
        <v>415</v>
      </c>
      <c r="L13" s="150"/>
      <c r="M13" s="751"/>
      <c r="N13" s="751"/>
      <c r="O13" s="751"/>
      <c r="P13" s="735"/>
    </row>
    <row r="14" spans="1:16" ht="13.5" customHeight="1">
      <c r="A14" s="746" t="s">
        <v>455</v>
      </c>
      <c r="B14" s="744">
        <v>600</v>
      </c>
      <c r="C14" s="744">
        <v>60014</v>
      </c>
      <c r="D14" s="353">
        <v>6050</v>
      </c>
      <c r="E14" s="745" t="s">
        <v>770</v>
      </c>
      <c r="F14" s="752">
        <v>2166480</v>
      </c>
      <c r="G14" s="752">
        <f>J14+L15+M14</f>
        <v>153000</v>
      </c>
      <c r="H14" s="752"/>
      <c r="I14" s="88"/>
      <c r="J14" s="752">
        <v>76500</v>
      </c>
      <c r="K14" s="158" t="s">
        <v>411</v>
      </c>
      <c r="L14" s="150"/>
      <c r="M14" s="752"/>
      <c r="N14" s="752">
        <v>1360000</v>
      </c>
      <c r="O14" s="752">
        <v>612000</v>
      </c>
      <c r="P14" s="733" t="s">
        <v>531</v>
      </c>
    </row>
    <row r="15" spans="1:16" ht="12.75" customHeight="1">
      <c r="A15" s="747"/>
      <c r="B15" s="740"/>
      <c r="C15" s="740"/>
      <c r="D15" s="354">
        <v>6058</v>
      </c>
      <c r="E15" s="748"/>
      <c r="F15" s="750"/>
      <c r="G15" s="750"/>
      <c r="H15" s="750"/>
      <c r="I15" s="88"/>
      <c r="J15" s="750"/>
      <c r="K15" s="158" t="s">
        <v>413</v>
      </c>
      <c r="L15" s="150">
        <v>76500</v>
      </c>
      <c r="M15" s="750"/>
      <c r="N15" s="750"/>
      <c r="O15" s="750"/>
      <c r="P15" s="734"/>
    </row>
    <row r="16" spans="1:16" ht="16.5" customHeight="1">
      <c r="A16" s="743"/>
      <c r="B16" s="741"/>
      <c r="C16" s="741"/>
      <c r="D16" s="355">
        <v>6059</v>
      </c>
      <c r="E16" s="749"/>
      <c r="F16" s="751"/>
      <c r="G16" s="751"/>
      <c r="H16" s="751"/>
      <c r="I16" s="88"/>
      <c r="J16" s="751"/>
      <c r="K16" s="159" t="s">
        <v>415</v>
      </c>
      <c r="L16" s="150"/>
      <c r="M16" s="751"/>
      <c r="N16" s="751"/>
      <c r="O16" s="751"/>
      <c r="P16" s="735"/>
    </row>
    <row r="17" spans="1:16" ht="15" customHeight="1">
      <c r="A17" s="746" t="s">
        <v>457</v>
      </c>
      <c r="B17" s="744">
        <v>600</v>
      </c>
      <c r="C17" s="744">
        <v>60014</v>
      </c>
      <c r="D17" s="353">
        <v>6050</v>
      </c>
      <c r="E17" s="745" t="s">
        <v>771</v>
      </c>
      <c r="F17" s="752">
        <v>5200000</v>
      </c>
      <c r="G17" s="752">
        <f>J17+L18+M17</f>
        <v>512070</v>
      </c>
      <c r="H17" s="752">
        <v>0</v>
      </c>
      <c r="I17" s="88"/>
      <c r="J17" s="752">
        <v>256035</v>
      </c>
      <c r="K17" s="158" t="s">
        <v>411</v>
      </c>
      <c r="L17" s="150"/>
      <c r="M17" s="752"/>
      <c r="N17" s="752">
        <v>2560350</v>
      </c>
      <c r="O17" s="752">
        <v>2048280</v>
      </c>
      <c r="P17" s="733" t="s">
        <v>531</v>
      </c>
    </row>
    <row r="18" spans="1:16" ht="13.5" customHeight="1">
      <c r="A18" s="747"/>
      <c r="B18" s="740"/>
      <c r="C18" s="740"/>
      <c r="D18" s="354">
        <v>6058</v>
      </c>
      <c r="E18" s="748"/>
      <c r="F18" s="750"/>
      <c r="G18" s="750"/>
      <c r="H18" s="750"/>
      <c r="I18" s="88"/>
      <c r="J18" s="750"/>
      <c r="K18" s="158" t="s">
        <v>413</v>
      </c>
      <c r="L18" s="150">
        <v>256035</v>
      </c>
      <c r="M18" s="750"/>
      <c r="N18" s="750"/>
      <c r="O18" s="750"/>
      <c r="P18" s="734"/>
    </row>
    <row r="19" spans="1:16" ht="15.75" customHeight="1">
      <c r="A19" s="743"/>
      <c r="B19" s="741"/>
      <c r="C19" s="741"/>
      <c r="D19" s="355">
        <v>6059</v>
      </c>
      <c r="E19" s="749"/>
      <c r="F19" s="751"/>
      <c r="G19" s="751"/>
      <c r="H19" s="751"/>
      <c r="I19" s="88"/>
      <c r="J19" s="751"/>
      <c r="K19" s="158" t="s">
        <v>415</v>
      </c>
      <c r="L19" s="150"/>
      <c r="M19" s="751"/>
      <c r="N19" s="751"/>
      <c r="O19" s="751"/>
      <c r="P19" s="735"/>
    </row>
    <row r="20" spans="1:16" ht="15.75" customHeight="1">
      <c r="A20" s="708"/>
      <c r="B20" s="354"/>
      <c r="C20" s="354"/>
      <c r="D20" s="354"/>
      <c r="E20" s="745" t="s">
        <v>884</v>
      </c>
      <c r="F20" s="710"/>
      <c r="G20" s="710"/>
      <c r="H20" s="710"/>
      <c r="I20" s="88"/>
      <c r="J20" s="710"/>
      <c r="K20" s="158" t="s">
        <v>411</v>
      </c>
      <c r="L20" s="150"/>
      <c r="M20" s="710"/>
      <c r="N20" s="710"/>
      <c r="O20" s="710"/>
      <c r="P20" s="733" t="s">
        <v>531</v>
      </c>
    </row>
    <row r="21" spans="1:16" ht="15.75" customHeight="1">
      <c r="A21" s="708" t="s">
        <v>459</v>
      </c>
      <c r="B21" s="354">
        <v>600</v>
      </c>
      <c r="C21" s="354">
        <v>60014</v>
      </c>
      <c r="D21" s="354">
        <v>6050</v>
      </c>
      <c r="E21" s="748"/>
      <c r="F21" s="710">
        <v>1100000</v>
      </c>
      <c r="G21" s="710">
        <f>L20+L21+L22+J21+H21</f>
        <v>100000</v>
      </c>
      <c r="H21" s="710">
        <v>100000</v>
      </c>
      <c r="I21" s="88"/>
      <c r="J21" s="710"/>
      <c r="K21" s="158" t="s">
        <v>413</v>
      </c>
      <c r="L21" s="150"/>
      <c r="M21" s="710"/>
      <c r="N21" s="710">
        <v>500000</v>
      </c>
      <c r="O21" s="710">
        <v>500000</v>
      </c>
      <c r="P21" s="734"/>
    </row>
    <row r="22" spans="1:16" ht="15.75" customHeight="1">
      <c r="A22" s="709"/>
      <c r="B22" s="355"/>
      <c r="C22" s="355"/>
      <c r="D22" s="355"/>
      <c r="E22" s="749"/>
      <c r="F22" s="707"/>
      <c r="G22" s="707"/>
      <c r="H22" s="707"/>
      <c r="I22" s="89"/>
      <c r="J22" s="707"/>
      <c r="K22" s="158" t="s">
        <v>415</v>
      </c>
      <c r="L22" s="152"/>
      <c r="M22" s="707"/>
      <c r="N22" s="707"/>
      <c r="O22" s="707"/>
      <c r="P22" s="735"/>
    </row>
    <row r="23" spans="1:16" ht="14.25" customHeight="1">
      <c r="A23" s="747" t="s">
        <v>483</v>
      </c>
      <c r="B23" s="740">
        <v>851</v>
      </c>
      <c r="C23" s="740">
        <v>85111</v>
      </c>
      <c r="D23" s="354">
        <v>6050</v>
      </c>
      <c r="E23" s="748" t="s">
        <v>772</v>
      </c>
      <c r="F23" s="750">
        <v>4167072</v>
      </c>
      <c r="G23" s="750">
        <f>H23+J23+L24+M23+M25</f>
        <v>250000</v>
      </c>
      <c r="H23" s="750"/>
      <c r="I23" s="716"/>
      <c r="J23" s="750">
        <v>250000</v>
      </c>
      <c r="K23" s="158" t="s">
        <v>411</v>
      </c>
      <c r="L23" s="717"/>
      <c r="M23" s="750"/>
      <c r="N23" s="750">
        <v>1067871</v>
      </c>
      <c r="O23" s="750">
        <v>2849211</v>
      </c>
      <c r="P23" s="795" t="s">
        <v>533</v>
      </c>
    </row>
    <row r="24" spans="1:16" ht="12" customHeight="1">
      <c r="A24" s="747"/>
      <c r="B24" s="740"/>
      <c r="C24" s="740"/>
      <c r="D24" s="354">
        <v>6058</v>
      </c>
      <c r="E24" s="748"/>
      <c r="F24" s="750"/>
      <c r="G24" s="750"/>
      <c r="H24" s="750"/>
      <c r="I24" s="88"/>
      <c r="J24" s="750"/>
      <c r="K24" s="158" t="s">
        <v>413</v>
      </c>
      <c r="L24" s="150"/>
      <c r="M24" s="750"/>
      <c r="N24" s="750"/>
      <c r="O24" s="750"/>
      <c r="P24" s="795"/>
    </row>
    <row r="25" spans="1:16" ht="12" customHeight="1">
      <c r="A25" s="743"/>
      <c r="B25" s="741"/>
      <c r="C25" s="741"/>
      <c r="D25" s="354">
        <v>6059</v>
      </c>
      <c r="E25" s="749"/>
      <c r="F25" s="751"/>
      <c r="G25" s="751"/>
      <c r="H25" s="751"/>
      <c r="I25" s="88"/>
      <c r="J25" s="751"/>
      <c r="K25" s="158" t="s">
        <v>415</v>
      </c>
      <c r="L25" s="150"/>
      <c r="M25" s="751"/>
      <c r="N25" s="751"/>
      <c r="O25" s="751"/>
      <c r="P25" s="796"/>
    </row>
    <row r="26" spans="1:17" ht="13.5" customHeight="1">
      <c r="A26" s="746" t="s">
        <v>484</v>
      </c>
      <c r="B26" s="744">
        <v>851</v>
      </c>
      <c r="C26" s="744">
        <v>85111</v>
      </c>
      <c r="D26" s="351">
        <v>6050</v>
      </c>
      <c r="E26" s="745" t="s">
        <v>773</v>
      </c>
      <c r="F26" s="752">
        <v>8334350</v>
      </c>
      <c r="G26" s="752">
        <f>H26+I26+L26+J26+M26+L27+L28</f>
        <v>1671320</v>
      </c>
      <c r="H26" s="752">
        <v>895236</v>
      </c>
      <c r="I26" s="89">
        <v>0</v>
      </c>
      <c r="J26" s="752"/>
      <c r="K26" s="158" t="s">
        <v>411</v>
      </c>
      <c r="L26" s="152">
        <v>86476</v>
      </c>
      <c r="M26" s="752">
        <v>254895</v>
      </c>
      <c r="N26" s="752"/>
      <c r="O26" s="752"/>
      <c r="P26" s="794" t="s">
        <v>533</v>
      </c>
      <c r="Q26" s="64"/>
    </row>
    <row r="27" spans="1:17" ht="13.5" customHeight="1">
      <c r="A27" s="747"/>
      <c r="B27" s="740"/>
      <c r="C27" s="740"/>
      <c r="D27" s="349">
        <v>6058</v>
      </c>
      <c r="E27" s="748"/>
      <c r="F27" s="750"/>
      <c r="G27" s="750"/>
      <c r="H27" s="750"/>
      <c r="I27" s="89"/>
      <c r="J27" s="750"/>
      <c r="K27" s="158" t="s">
        <v>413</v>
      </c>
      <c r="L27" s="152">
        <v>319466</v>
      </c>
      <c r="M27" s="750"/>
      <c r="N27" s="750"/>
      <c r="O27" s="750"/>
      <c r="P27" s="795"/>
      <c r="Q27" s="64"/>
    </row>
    <row r="28" spans="1:17" ht="12" customHeight="1">
      <c r="A28" s="743"/>
      <c r="B28" s="741"/>
      <c r="C28" s="741"/>
      <c r="D28" s="350">
        <v>6059</v>
      </c>
      <c r="E28" s="749"/>
      <c r="F28" s="751"/>
      <c r="G28" s="751"/>
      <c r="H28" s="751"/>
      <c r="I28" s="89"/>
      <c r="J28" s="751"/>
      <c r="K28" s="158" t="s">
        <v>415</v>
      </c>
      <c r="L28" s="152">
        <v>115247</v>
      </c>
      <c r="M28" s="751"/>
      <c r="N28" s="751"/>
      <c r="O28" s="751"/>
      <c r="P28" s="796"/>
      <c r="Q28" s="64"/>
    </row>
    <row r="29" spans="1:16" ht="26.25" customHeight="1">
      <c r="A29" s="737" t="s">
        <v>534</v>
      </c>
      <c r="B29" s="738"/>
      <c r="C29" s="738"/>
      <c r="D29" s="738"/>
      <c r="E29" s="739"/>
      <c r="F29" s="154">
        <f>F8+F11+F14+F17+F21+F23+F26</f>
        <v>23305248</v>
      </c>
      <c r="G29" s="154">
        <f>G8+G11+G14+G17+G21+G23+G26</f>
        <v>2837682</v>
      </c>
      <c r="H29" s="154">
        <f>H8+H11+H14+H17+H21+H23+H26</f>
        <v>1084174</v>
      </c>
      <c r="I29" s="154">
        <f>I8+I11+I14+I17+I21+I23+I26</f>
        <v>0</v>
      </c>
      <c r="J29" s="154">
        <f>J8+J11+J14+J17+J21+J23+J26</f>
        <v>616017</v>
      </c>
      <c r="K29" s="798">
        <f>L12+L15+L18+L21+L26+L27+L28</f>
        <v>882596</v>
      </c>
      <c r="L29" s="799"/>
      <c r="M29" s="154">
        <f>M11+M14+M17+M21+M23+M26</f>
        <v>254895</v>
      </c>
      <c r="N29" s="154">
        <f>N11+N14+N17+N21+N23+N26</f>
        <v>6295529</v>
      </c>
      <c r="O29" s="154">
        <f>O11+O14+O17+O21+O23+O26</f>
        <v>7189961</v>
      </c>
      <c r="P29" s="154" t="s">
        <v>370</v>
      </c>
    </row>
    <row r="30" spans="1:15" ht="16.5" customHeight="1">
      <c r="A30" s="800" t="s">
        <v>235</v>
      </c>
      <c r="B30" s="800"/>
      <c r="C30" s="800"/>
      <c r="D30" s="800"/>
      <c r="E30" s="800"/>
      <c r="F30" s="800"/>
      <c r="G30" s="800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790" t="s">
        <v>236</v>
      </c>
      <c r="B31" s="790"/>
      <c r="C31" s="790"/>
      <c r="D31" s="790"/>
      <c r="E31" s="790"/>
      <c r="F31" s="790"/>
      <c r="G31" s="790"/>
      <c r="H31" s="67"/>
      <c r="I31" s="67"/>
      <c r="J31" s="791" t="s">
        <v>733</v>
      </c>
      <c r="K31" s="791"/>
      <c r="L31" s="791"/>
      <c r="M31" s="791"/>
      <c r="N31" s="791"/>
      <c r="O31" s="791"/>
    </row>
    <row r="32" spans="1:15" ht="12.75" customHeight="1">
      <c r="A32" s="797" t="s">
        <v>809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67"/>
      <c r="M32" s="67"/>
      <c r="N32" s="67"/>
      <c r="O32" s="67"/>
    </row>
    <row r="33" spans="1:15" ht="10.5" customHeight="1">
      <c r="A33" s="790" t="s">
        <v>238</v>
      </c>
      <c r="B33" s="790"/>
      <c r="C33" s="790"/>
      <c r="D33" s="790"/>
      <c r="E33" s="67"/>
      <c r="F33" s="67"/>
      <c r="G33" s="67"/>
      <c r="H33" s="67"/>
      <c r="I33" s="67"/>
      <c r="J33" s="67"/>
      <c r="K33" s="67"/>
      <c r="L33" s="67"/>
      <c r="M33" s="67"/>
      <c r="N33" s="801" t="s">
        <v>756</v>
      </c>
      <c r="O33" s="801"/>
    </row>
    <row r="34" spans="2:15" ht="12.7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ht="12" customHeight="1"/>
    <row r="36" ht="12.75" hidden="1"/>
    <row r="37" ht="18" customHeight="1"/>
  </sheetData>
  <mergeCells count="99">
    <mergeCell ref="E20:E22"/>
    <mergeCell ref="P20:P22"/>
    <mergeCell ref="N33:O33"/>
    <mergeCell ref="D8:D10"/>
    <mergeCell ref="M23:M25"/>
    <mergeCell ref="N23:N25"/>
    <mergeCell ref="O23:O25"/>
    <mergeCell ref="E14:E16"/>
    <mergeCell ref="O17:O19"/>
    <mergeCell ref="N17:N19"/>
    <mergeCell ref="A33:D33"/>
    <mergeCell ref="E26:E28"/>
    <mergeCell ref="F26:F28"/>
    <mergeCell ref="M26:M28"/>
    <mergeCell ref="J26:J28"/>
    <mergeCell ref="G26:G28"/>
    <mergeCell ref="A32:K32"/>
    <mergeCell ref="K29:L29"/>
    <mergeCell ref="A29:E29"/>
    <mergeCell ref="A30:G30"/>
    <mergeCell ref="P14:P16"/>
    <mergeCell ref="A17:A19"/>
    <mergeCell ref="B17:B19"/>
    <mergeCell ref="C17:C19"/>
    <mergeCell ref="F17:F19"/>
    <mergeCell ref="G17:G19"/>
    <mergeCell ref="P17:P19"/>
    <mergeCell ref="M17:M19"/>
    <mergeCell ref="N14:N16"/>
    <mergeCell ref="O14:O16"/>
    <mergeCell ref="O26:O28"/>
    <mergeCell ref="P26:P28"/>
    <mergeCell ref="H26:H28"/>
    <mergeCell ref="J17:J19"/>
    <mergeCell ref="P23:P25"/>
    <mergeCell ref="N26:N28"/>
    <mergeCell ref="A31:G31"/>
    <mergeCell ref="J31:O31"/>
    <mergeCell ref="A4:A6"/>
    <mergeCell ref="A8:A10"/>
    <mergeCell ref="F8:F10"/>
    <mergeCell ref="G8:G10"/>
    <mergeCell ref="E8:E10"/>
    <mergeCell ref="B8:B10"/>
    <mergeCell ref="N8:N10"/>
    <mergeCell ref="M8:M10"/>
    <mergeCell ref="P4:P6"/>
    <mergeCell ref="H5:M5"/>
    <mergeCell ref="F4:F6"/>
    <mergeCell ref="E4:E6"/>
    <mergeCell ref="G5:G6"/>
    <mergeCell ref="P11:P13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D4:D6"/>
    <mergeCell ref="C8:C10"/>
    <mergeCell ref="H8:H10"/>
    <mergeCell ref="K7:L7"/>
    <mergeCell ref="K6:L6"/>
    <mergeCell ref="J11:J13"/>
    <mergeCell ref="M11:M13"/>
    <mergeCell ref="M14:M16"/>
    <mergeCell ref="H17:H19"/>
    <mergeCell ref="J2:P2"/>
    <mergeCell ref="O8:O10"/>
    <mergeCell ref="P8:P10"/>
    <mergeCell ref="A3:P3"/>
    <mergeCell ref="J8:J10"/>
    <mergeCell ref="G4:O4"/>
    <mergeCell ref="N5:N6"/>
    <mergeCell ref="O5:O6"/>
    <mergeCell ref="B4:B6"/>
    <mergeCell ref="C4:C6"/>
    <mergeCell ref="A26:A28"/>
    <mergeCell ref="B26:B28"/>
    <mergeCell ref="C26:C28"/>
    <mergeCell ref="A14:A16"/>
    <mergeCell ref="C14:C16"/>
    <mergeCell ref="B14:B16"/>
    <mergeCell ref="C23:C25"/>
    <mergeCell ref="A23:A25"/>
    <mergeCell ref="B23:B25"/>
    <mergeCell ref="E23:E25"/>
    <mergeCell ref="H23:H25"/>
    <mergeCell ref="J23:J25"/>
    <mergeCell ref="F14:F16"/>
    <mergeCell ref="G14:G16"/>
    <mergeCell ref="E17:E19"/>
    <mergeCell ref="H14:H16"/>
    <mergeCell ref="J14:J16"/>
    <mergeCell ref="G23:G25"/>
    <mergeCell ref="F23:F2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  <rowBreaks count="1" manualBreakCount="1"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E17" sqref="E17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32.625" style="0" customWidth="1"/>
    <col min="6" max="6" width="11.25390625" style="0" customWidth="1"/>
    <col min="7" max="7" width="11.00390625" style="0" customWidth="1"/>
    <col min="8" max="8" width="10.1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17.375" style="0" customWidth="1"/>
  </cols>
  <sheetData>
    <row r="1" spans="6:14" ht="17.25" customHeight="1">
      <c r="F1" s="39"/>
      <c r="J1" s="742" t="s">
        <v>4</v>
      </c>
      <c r="K1" s="742"/>
      <c r="L1" s="742"/>
      <c r="M1" s="742"/>
      <c r="N1" s="742"/>
    </row>
    <row r="2" spans="1:14" ht="27" customHeight="1">
      <c r="A2" s="736" t="s">
        <v>775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</row>
    <row r="3" spans="1:14" ht="13.5" customHeight="1">
      <c r="A3" s="809" t="s">
        <v>441</v>
      </c>
      <c r="B3" s="820" t="s">
        <v>397</v>
      </c>
      <c r="C3" s="820" t="s">
        <v>398</v>
      </c>
      <c r="D3" s="815" t="s">
        <v>736</v>
      </c>
      <c r="E3" s="822" t="s">
        <v>784</v>
      </c>
      <c r="F3" s="822" t="s">
        <v>228</v>
      </c>
      <c r="G3" s="821" t="s">
        <v>447</v>
      </c>
      <c r="H3" s="821"/>
      <c r="I3" s="821"/>
      <c r="J3" s="821"/>
      <c r="K3" s="821"/>
      <c r="L3" s="821"/>
      <c r="M3" s="821"/>
      <c r="N3" s="809" t="s">
        <v>229</v>
      </c>
    </row>
    <row r="4" spans="1:14" ht="12" customHeight="1">
      <c r="A4" s="810"/>
      <c r="B4" s="820"/>
      <c r="C4" s="820"/>
      <c r="D4" s="816"/>
      <c r="E4" s="822"/>
      <c r="F4" s="822"/>
      <c r="G4" s="809" t="s">
        <v>764</v>
      </c>
      <c r="H4" s="812" t="s">
        <v>232</v>
      </c>
      <c r="I4" s="813"/>
      <c r="J4" s="813"/>
      <c r="K4" s="813"/>
      <c r="L4" s="813"/>
      <c r="M4" s="814"/>
      <c r="N4" s="810"/>
    </row>
    <row r="5" spans="1:14" ht="53.25" customHeight="1">
      <c r="A5" s="811"/>
      <c r="B5" s="820"/>
      <c r="C5" s="820"/>
      <c r="D5" s="817"/>
      <c r="E5" s="822"/>
      <c r="F5" s="822"/>
      <c r="G5" s="811"/>
      <c r="H5" s="155" t="s">
        <v>231</v>
      </c>
      <c r="I5" s="155" t="s">
        <v>532</v>
      </c>
      <c r="J5" s="155" t="s">
        <v>230</v>
      </c>
      <c r="K5" s="823" t="s">
        <v>615</v>
      </c>
      <c r="L5" s="824"/>
      <c r="M5" s="155" t="s">
        <v>233</v>
      </c>
      <c r="N5" s="811"/>
    </row>
    <row r="6" spans="1:14" ht="12.75">
      <c r="A6" s="209">
        <v>1</v>
      </c>
      <c r="B6" s="209">
        <v>2</v>
      </c>
      <c r="C6" s="209">
        <v>3</v>
      </c>
      <c r="D6" s="209">
        <v>4</v>
      </c>
      <c r="E6" s="209">
        <v>5</v>
      </c>
      <c r="F6" s="209">
        <v>6</v>
      </c>
      <c r="G6" s="209">
        <v>7</v>
      </c>
      <c r="H6" s="209">
        <v>8</v>
      </c>
      <c r="I6" s="209">
        <v>8</v>
      </c>
      <c r="J6" s="209">
        <v>9</v>
      </c>
      <c r="K6" s="818">
        <v>10</v>
      </c>
      <c r="L6" s="819"/>
      <c r="M6" s="209">
        <v>11</v>
      </c>
      <c r="N6" s="209">
        <v>12</v>
      </c>
    </row>
    <row r="7" spans="1:14" ht="12.75" customHeight="1">
      <c r="A7" s="806" t="s">
        <v>452</v>
      </c>
      <c r="B7" s="744">
        <v>600</v>
      </c>
      <c r="C7" s="744">
        <v>60014</v>
      </c>
      <c r="D7" s="744">
        <v>6050</v>
      </c>
      <c r="E7" s="733" t="s">
        <v>766</v>
      </c>
      <c r="F7" s="752">
        <f>G7</f>
        <v>50000</v>
      </c>
      <c r="G7" s="752">
        <f>M7+L7+L8+L9+J7+H7</f>
        <v>50000</v>
      </c>
      <c r="H7" s="752">
        <v>25000</v>
      </c>
      <c r="I7" s="88">
        <v>0</v>
      </c>
      <c r="J7" s="752">
        <v>0</v>
      </c>
      <c r="K7" s="157" t="s">
        <v>411</v>
      </c>
      <c r="L7" s="150">
        <v>0</v>
      </c>
      <c r="M7" s="752">
        <v>0</v>
      </c>
      <c r="N7" s="733" t="s">
        <v>531</v>
      </c>
    </row>
    <row r="8" spans="1:14" ht="13.5" customHeight="1">
      <c r="A8" s="807"/>
      <c r="B8" s="740"/>
      <c r="C8" s="740"/>
      <c r="D8" s="740"/>
      <c r="E8" s="734"/>
      <c r="F8" s="750"/>
      <c r="G8" s="750"/>
      <c r="H8" s="750"/>
      <c r="I8" s="88"/>
      <c r="J8" s="750"/>
      <c r="K8" s="157" t="s">
        <v>413</v>
      </c>
      <c r="L8" s="150">
        <v>25000</v>
      </c>
      <c r="M8" s="750"/>
      <c r="N8" s="734"/>
    </row>
    <row r="9" spans="1:14" ht="15" customHeight="1">
      <c r="A9" s="808"/>
      <c r="B9" s="741"/>
      <c r="C9" s="741"/>
      <c r="D9" s="741"/>
      <c r="E9" s="735"/>
      <c r="F9" s="751"/>
      <c r="G9" s="751"/>
      <c r="H9" s="751"/>
      <c r="I9" s="88"/>
      <c r="J9" s="751"/>
      <c r="K9" s="157" t="s">
        <v>415</v>
      </c>
      <c r="L9" s="150">
        <v>0</v>
      </c>
      <c r="M9" s="751"/>
      <c r="N9" s="735"/>
    </row>
    <row r="10" spans="1:14" ht="15" customHeight="1">
      <c r="A10" s="806" t="s">
        <v>453</v>
      </c>
      <c r="B10" s="744">
        <v>600</v>
      </c>
      <c r="C10" s="744">
        <v>60014</v>
      </c>
      <c r="D10" s="744">
        <v>6050</v>
      </c>
      <c r="E10" s="733" t="s">
        <v>774</v>
      </c>
      <c r="F10" s="752">
        <f>G10</f>
        <v>100000</v>
      </c>
      <c r="G10" s="752">
        <f>L11+H10</f>
        <v>100000</v>
      </c>
      <c r="H10" s="752">
        <v>50000</v>
      </c>
      <c r="I10" s="88"/>
      <c r="J10" s="752">
        <v>0</v>
      </c>
      <c r="K10" s="157" t="s">
        <v>411</v>
      </c>
      <c r="L10" s="150"/>
      <c r="M10" s="752">
        <v>0</v>
      </c>
      <c r="N10" s="733" t="s">
        <v>531</v>
      </c>
    </row>
    <row r="11" spans="1:14" ht="15" customHeight="1">
      <c r="A11" s="807"/>
      <c r="B11" s="740"/>
      <c r="C11" s="740"/>
      <c r="D11" s="740"/>
      <c r="E11" s="734"/>
      <c r="F11" s="750"/>
      <c r="G11" s="750"/>
      <c r="H11" s="750"/>
      <c r="I11" s="88"/>
      <c r="J11" s="750"/>
      <c r="K11" s="157" t="s">
        <v>413</v>
      </c>
      <c r="L11" s="150">
        <v>50000</v>
      </c>
      <c r="M11" s="750"/>
      <c r="N11" s="734"/>
    </row>
    <row r="12" spans="1:14" ht="15" customHeight="1">
      <c r="A12" s="808"/>
      <c r="B12" s="741"/>
      <c r="C12" s="741"/>
      <c r="D12" s="741"/>
      <c r="E12" s="735"/>
      <c r="F12" s="751"/>
      <c r="G12" s="751"/>
      <c r="H12" s="751"/>
      <c r="I12" s="88"/>
      <c r="J12" s="751"/>
      <c r="K12" s="157" t="s">
        <v>415</v>
      </c>
      <c r="L12" s="150"/>
      <c r="M12" s="751"/>
      <c r="N12" s="735"/>
    </row>
    <row r="13" spans="1:14" ht="15" customHeight="1">
      <c r="A13" s="806" t="s">
        <v>455</v>
      </c>
      <c r="B13" s="744">
        <v>754</v>
      </c>
      <c r="C13" s="744">
        <v>75411</v>
      </c>
      <c r="D13" s="744">
        <v>6060</v>
      </c>
      <c r="E13" s="733" t="s">
        <v>768</v>
      </c>
      <c r="F13" s="752">
        <f>G13</f>
        <v>150000</v>
      </c>
      <c r="G13" s="752">
        <f>M13+L13+L14+L15+J13+H13</f>
        <v>150000</v>
      </c>
      <c r="H13" s="752"/>
      <c r="I13" s="88"/>
      <c r="J13" s="752">
        <v>0</v>
      </c>
      <c r="K13" s="157" t="s">
        <v>411</v>
      </c>
      <c r="L13" s="150">
        <v>150000</v>
      </c>
      <c r="M13" s="752">
        <v>0</v>
      </c>
      <c r="N13" s="733" t="s">
        <v>767</v>
      </c>
    </row>
    <row r="14" spans="1:14" ht="15" customHeight="1">
      <c r="A14" s="807"/>
      <c r="B14" s="740"/>
      <c r="C14" s="740"/>
      <c r="D14" s="740"/>
      <c r="E14" s="734"/>
      <c r="F14" s="750"/>
      <c r="G14" s="750"/>
      <c r="H14" s="750"/>
      <c r="I14" s="88"/>
      <c r="J14" s="750"/>
      <c r="K14" s="157" t="s">
        <v>413</v>
      </c>
      <c r="L14" s="150"/>
      <c r="M14" s="750"/>
      <c r="N14" s="734"/>
    </row>
    <row r="15" spans="1:14" ht="15" customHeight="1">
      <c r="A15" s="808"/>
      <c r="B15" s="741"/>
      <c r="C15" s="741"/>
      <c r="D15" s="741"/>
      <c r="E15" s="735"/>
      <c r="F15" s="751"/>
      <c r="G15" s="751"/>
      <c r="H15" s="751"/>
      <c r="I15" s="88"/>
      <c r="J15" s="751"/>
      <c r="K15" s="157" t="s">
        <v>415</v>
      </c>
      <c r="L15" s="150">
        <v>0</v>
      </c>
      <c r="M15" s="751"/>
      <c r="N15" s="735"/>
    </row>
    <row r="16" spans="1:14" ht="24.75" customHeight="1">
      <c r="A16" s="718" t="s">
        <v>457</v>
      </c>
      <c r="B16" s="719">
        <v>851</v>
      </c>
      <c r="C16" s="719">
        <v>85111</v>
      </c>
      <c r="D16" s="719">
        <v>6050</v>
      </c>
      <c r="E16" s="720" t="s">
        <v>882</v>
      </c>
      <c r="F16" s="721">
        <f>G16</f>
        <v>50000</v>
      </c>
      <c r="G16" s="721">
        <f>H16</f>
        <v>50000</v>
      </c>
      <c r="H16" s="721">
        <v>50000</v>
      </c>
      <c r="I16" s="89"/>
      <c r="J16" s="721"/>
      <c r="K16" s="157"/>
      <c r="L16" s="152"/>
      <c r="M16" s="721"/>
      <c r="N16" s="720"/>
    </row>
    <row r="17" spans="1:14" ht="31.5" customHeight="1">
      <c r="A17" s="718" t="s">
        <v>459</v>
      </c>
      <c r="B17" s="719">
        <v>851</v>
      </c>
      <c r="C17" s="719">
        <v>85111</v>
      </c>
      <c r="D17" s="719">
        <v>6050</v>
      </c>
      <c r="E17" s="720" t="s">
        <v>883</v>
      </c>
      <c r="F17" s="721">
        <f>G17</f>
        <v>72424</v>
      </c>
      <c r="G17" s="721">
        <f>H17</f>
        <v>72424</v>
      </c>
      <c r="H17" s="721">
        <v>72424</v>
      </c>
      <c r="I17" s="89"/>
      <c r="J17" s="721"/>
      <c r="K17" s="157"/>
      <c r="L17" s="152"/>
      <c r="M17" s="721"/>
      <c r="N17" s="720"/>
    </row>
    <row r="18" spans="1:14" ht="26.25" customHeight="1">
      <c r="A18" s="812" t="s">
        <v>534</v>
      </c>
      <c r="B18" s="813"/>
      <c r="C18" s="813"/>
      <c r="D18" s="813"/>
      <c r="E18" s="814"/>
      <c r="F18" s="156">
        <f>F7+F10+F13+F16+F17</f>
        <v>422424</v>
      </c>
      <c r="G18" s="156">
        <f>G7+G10+G13+G16+G17</f>
        <v>422424</v>
      </c>
      <c r="H18" s="156">
        <f>H7+H10+H13+H16+H17</f>
        <v>197424</v>
      </c>
      <c r="I18" s="156">
        <f>I7+I10+I13</f>
        <v>0</v>
      </c>
      <c r="J18" s="156">
        <f>J7+J10+J13</f>
        <v>0</v>
      </c>
      <c r="K18" s="825">
        <f>L7+L8+L9+L11+L13+L14+L15</f>
        <v>225000</v>
      </c>
      <c r="L18" s="826"/>
      <c r="M18" s="156">
        <f>M7</f>
        <v>0</v>
      </c>
      <c r="N18" s="156" t="s">
        <v>370</v>
      </c>
    </row>
    <row r="19" spans="1:15" ht="16.5" customHeight="1">
      <c r="A19" s="800" t="s">
        <v>235</v>
      </c>
      <c r="B19" s="800"/>
      <c r="C19" s="800"/>
      <c r="D19" s="800"/>
      <c r="E19" s="800"/>
      <c r="F19" s="800"/>
      <c r="G19" s="800"/>
      <c r="H19" s="67"/>
      <c r="I19" s="67"/>
      <c r="J19" s="67"/>
      <c r="K19" s="67"/>
      <c r="L19" s="67"/>
      <c r="M19" s="67"/>
      <c r="N19" s="67"/>
      <c r="O19" s="67"/>
    </row>
    <row r="20" spans="1:15" ht="12.75">
      <c r="A20" s="790" t="s">
        <v>842</v>
      </c>
      <c r="B20" s="790"/>
      <c r="C20" s="790"/>
      <c r="D20" s="790"/>
      <c r="E20" s="790"/>
      <c r="F20" s="790"/>
      <c r="G20" s="790"/>
      <c r="H20" s="67"/>
      <c r="I20" s="67"/>
      <c r="J20" s="801" t="s">
        <v>733</v>
      </c>
      <c r="K20" s="801"/>
      <c r="L20" s="801"/>
      <c r="M20" s="801"/>
      <c r="N20" s="801"/>
      <c r="O20" s="801"/>
    </row>
    <row r="21" spans="1:15" ht="12.75" customHeight="1">
      <c r="A21" s="805" t="s">
        <v>237</v>
      </c>
      <c r="B21" s="805"/>
      <c r="C21" s="805"/>
      <c r="D21" s="805"/>
      <c r="E21" s="805"/>
      <c r="F21" s="805"/>
      <c r="G21" s="805"/>
      <c r="H21" s="360"/>
      <c r="I21" s="360"/>
      <c r="J21" s="360"/>
      <c r="K21" s="360"/>
      <c r="L21" s="801"/>
      <c r="M21" s="801"/>
      <c r="N21" s="801"/>
      <c r="O21" s="92"/>
    </row>
    <row r="22" spans="1:15" ht="12.75">
      <c r="A22" s="790" t="s">
        <v>843</v>
      </c>
      <c r="B22" s="790"/>
      <c r="C22" s="790"/>
      <c r="D22" s="790"/>
      <c r="E22" s="67"/>
      <c r="F22" s="67"/>
      <c r="G22" s="67"/>
      <c r="H22" s="67"/>
      <c r="I22" s="67"/>
      <c r="J22" s="67"/>
      <c r="K22" s="67"/>
      <c r="L22" s="801" t="s">
        <v>756</v>
      </c>
      <c r="M22" s="801"/>
      <c r="N22" s="801"/>
      <c r="O22" s="67"/>
    </row>
    <row r="23" spans="2:13" ht="12.75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ht="12" customHeight="1"/>
    <row r="25" ht="12.75" hidden="1"/>
    <row r="26" ht="18" customHeight="1"/>
  </sheetData>
  <mergeCells count="56">
    <mergeCell ref="K18:L18"/>
    <mergeCell ref="J20:O20"/>
    <mergeCell ref="C13:C15"/>
    <mergeCell ref="D13:D15"/>
    <mergeCell ref="J13:J15"/>
    <mergeCell ref="M13:M15"/>
    <mergeCell ref="L22:N22"/>
    <mergeCell ref="E10:E12"/>
    <mergeCell ref="N10:N12"/>
    <mergeCell ref="M10:M12"/>
    <mergeCell ref="F10:F12"/>
    <mergeCell ref="G10:G12"/>
    <mergeCell ref="H10:H12"/>
    <mergeCell ref="J10:J12"/>
    <mergeCell ref="F13:F15"/>
    <mergeCell ref="N13:N15"/>
    <mergeCell ref="D10:D12"/>
    <mergeCell ref="A7:A9"/>
    <mergeCell ref="C10:C12"/>
    <mergeCell ref="A18:E18"/>
    <mergeCell ref="B7:B9"/>
    <mergeCell ref="C7:C9"/>
    <mergeCell ref="D7:D9"/>
    <mergeCell ref="E7:E9"/>
    <mergeCell ref="B10:B12"/>
    <mergeCell ref="A10:A12"/>
    <mergeCell ref="J1:N1"/>
    <mergeCell ref="B3:B5"/>
    <mergeCell ref="C3:C5"/>
    <mergeCell ref="G3:M3"/>
    <mergeCell ref="F3:F5"/>
    <mergeCell ref="E3:E5"/>
    <mergeCell ref="G4:G5"/>
    <mergeCell ref="K5:L5"/>
    <mergeCell ref="A2:N2"/>
    <mergeCell ref="A3:A5"/>
    <mergeCell ref="N3:N5"/>
    <mergeCell ref="H4:M4"/>
    <mergeCell ref="D3:D5"/>
    <mergeCell ref="F7:F9"/>
    <mergeCell ref="G7:G9"/>
    <mergeCell ref="H7:H9"/>
    <mergeCell ref="J7:J9"/>
    <mergeCell ref="M7:M9"/>
    <mergeCell ref="N7:N9"/>
    <mergeCell ref="K6:L6"/>
    <mergeCell ref="L21:N21"/>
    <mergeCell ref="A22:D22"/>
    <mergeCell ref="E13:E15"/>
    <mergeCell ref="G13:G15"/>
    <mergeCell ref="H13:H15"/>
    <mergeCell ref="A21:G21"/>
    <mergeCell ref="A19:G19"/>
    <mergeCell ref="A20:G20"/>
    <mergeCell ref="A13:A15"/>
    <mergeCell ref="B13:B1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10" sqref="E10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11.25390625" style="0" customWidth="1"/>
    <col min="4" max="4" width="11.00390625" style="0" customWidth="1"/>
    <col min="5" max="5" width="55.375" style="0" customWidth="1"/>
    <col min="6" max="6" width="38.00390625" style="0" customWidth="1"/>
    <col min="9" max="13" width="9.125" style="0" hidden="1" customWidth="1"/>
  </cols>
  <sheetData>
    <row r="1" ht="21.75" customHeight="1">
      <c r="F1" s="394" t="s">
        <v>47</v>
      </c>
    </row>
    <row r="2" ht="12" customHeight="1"/>
    <row r="3" spans="1:13" s="99" customFormat="1" ht="15" customHeight="1">
      <c r="A3" s="827" t="s">
        <v>782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</row>
    <row r="4" ht="23.25" customHeight="1" thickBot="1"/>
    <row r="5" spans="1:6" s="40" customFormat="1" ht="36.75" customHeight="1" thickBot="1">
      <c r="A5" s="398" t="s">
        <v>526</v>
      </c>
      <c r="B5" s="399" t="s">
        <v>397</v>
      </c>
      <c r="C5" s="399" t="s">
        <v>398</v>
      </c>
      <c r="D5" s="399" t="s">
        <v>736</v>
      </c>
      <c r="E5" s="399" t="s">
        <v>527</v>
      </c>
      <c r="F5" s="403" t="s">
        <v>783</v>
      </c>
    </row>
    <row r="6" spans="1:6" s="100" customFormat="1" ht="10.5" thickBot="1">
      <c r="A6" s="400">
        <v>1</v>
      </c>
      <c r="B6" s="401">
        <v>2</v>
      </c>
      <c r="C6" s="401">
        <v>3</v>
      </c>
      <c r="D6" s="401">
        <v>4</v>
      </c>
      <c r="E6" s="401">
        <v>5</v>
      </c>
      <c r="F6" s="402">
        <v>6</v>
      </c>
    </row>
    <row r="7" spans="1:6" ht="27" customHeight="1">
      <c r="A7" s="604" t="s">
        <v>452</v>
      </c>
      <c r="B7" s="605">
        <v>754</v>
      </c>
      <c r="C7" s="605"/>
      <c r="D7" s="605"/>
      <c r="E7" s="612" t="s">
        <v>581</v>
      </c>
      <c r="F7" s="606">
        <f>F8+F10</f>
        <v>26400</v>
      </c>
    </row>
    <row r="8" spans="1:6" ht="34.5" customHeight="1">
      <c r="A8" s="613" t="s">
        <v>48</v>
      </c>
      <c r="B8" s="614"/>
      <c r="C8" s="608">
        <v>75405</v>
      </c>
      <c r="D8" s="614"/>
      <c r="E8" s="615" t="s">
        <v>813</v>
      </c>
      <c r="F8" s="609">
        <f>SUM(F9)</f>
        <v>12000</v>
      </c>
    </row>
    <row r="9" spans="1:6" ht="31.5" customHeight="1">
      <c r="A9" s="610"/>
      <c r="B9" s="611"/>
      <c r="C9" s="611"/>
      <c r="D9" s="611">
        <v>6170</v>
      </c>
      <c r="E9" s="396" t="s">
        <v>46</v>
      </c>
      <c r="F9" s="616">
        <f>'Z 2 '!D175</f>
        <v>12000</v>
      </c>
    </row>
    <row r="10" spans="1:6" ht="35.25" customHeight="1">
      <c r="A10" s="607" t="s">
        <v>49</v>
      </c>
      <c r="B10" s="608"/>
      <c r="C10" s="608">
        <v>75411</v>
      </c>
      <c r="D10" s="608"/>
      <c r="E10" s="615" t="s">
        <v>424</v>
      </c>
      <c r="F10" s="609">
        <f>F11</f>
        <v>14400</v>
      </c>
    </row>
    <row r="11" spans="1:6" ht="27.75" customHeight="1">
      <c r="A11" s="397"/>
      <c r="B11" s="395"/>
      <c r="C11" s="395"/>
      <c r="D11" s="395">
        <v>6620</v>
      </c>
      <c r="E11" s="228" t="s">
        <v>45</v>
      </c>
      <c r="F11" s="405">
        <f>'Z 2 '!D203</f>
        <v>14400</v>
      </c>
    </row>
    <row r="12" spans="1:6" ht="27" customHeight="1">
      <c r="A12" s="617" t="s">
        <v>453</v>
      </c>
      <c r="B12" s="618">
        <v>851</v>
      </c>
      <c r="C12" s="618"/>
      <c r="D12" s="618"/>
      <c r="E12" s="624" t="s">
        <v>588</v>
      </c>
      <c r="F12" s="619">
        <f>F13</f>
        <v>150000</v>
      </c>
    </row>
    <row r="13" spans="1:6" ht="30" customHeight="1">
      <c r="A13" s="620" t="s">
        <v>50</v>
      </c>
      <c r="B13" s="621"/>
      <c r="C13" s="621">
        <v>85117</v>
      </c>
      <c r="D13" s="621"/>
      <c r="E13" s="622" t="s">
        <v>846</v>
      </c>
      <c r="F13" s="623">
        <f>F14</f>
        <v>150000</v>
      </c>
    </row>
    <row r="14" spans="1:6" ht="24.75" customHeight="1">
      <c r="A14" s="500"/>
      <c r="B14" s="498"/>
      <c r="C14" s="498"/>
      <c r="D14" s="498">
        <v>6220</v>
      </c>
      <c r="E14" s="78" t="s">
        <v>38</v>
      </c>
      <c r="F14" s="501">
        <f>'Z 2 '!D389</f>
        <v>150000</v>
      </c>
    </row>
    <row r="15" spans="1:6" ht="22.5" customHeight="1" thickBot="1">
      <c r="A15" s="828" t="s">
        <v>534</v>
      </c>
      <c r="B15" s="829"/>
      <c r="C15" s="829"/>
      <c r="D15" s="829"/>
      <c r="E15" s="829"/>
      <c r="F15" s="406">
        <f>F7+F12</f>
        <v>176400</v>
      </c>
    </row>
    <row r="16" ht="12.75" hidden="1"/>
    <row r="17" ht="20.25" customHeight="1"/>
    <row r="18" spans="6:11" ht="12.75">
      <c r="F18" s="790" t="s">
        <v>733</v>
      </c>
      <c r="G18" s="790"/>
      <c r="H18" s="790"/>
      <c r="I18" s="790"/>
      <c r="J18" s="790"/>
      <c r="K18" s="790"/>
    </row>
    <row r="19" ht="12" customHeight="1">
      <c r="F19" s="50"/>
    </row>
    <row r="20" spans="6:8" ht="12.75">
      <c r="F20" s="790" t="s">
        <v>52</v>
      </c>
      <c r="G20" s="790"/>
      <c r="H20" s="790"/>
    </row>
  </sheetData>
  <mergeCells count="4">
    <mergeCell ref="F18:K18"/>
    <mergeCell ref="F20:H20"/>
    <mergeCell ref="A3:M3"/>
    <mergeCell ref="A15:E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8"/>
  <sheetViews>
    <sheetView workbookViewId="0" topLeftCell="B14">
      <selection activeCell="D46" sqref="D46"/>
    </sheetView>
  </sheetViews>
  <sheetFormatPr defaultColWidth="9.00390625" defaultRowHeight="12.75"/>
  <cols>
    <col min="1" max="1" width="4.875" style="5" customWidth="1"/>
    <col min="2" max="2" width="31.3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375" style="0" customWidth="1"/>
    <col min="8" max="8" width="10.125" style="0" customWidth="1"/>
    <col min="9" max="9" width="10.75390625" style="0" customWidth="1"/>
    <col min="10" max="10" width="11.25390625" style="0" customWidth="1"/>
    <col min="11" max="11" width="9.75390625" style="0" customWidth="1"/>
    <col min="12" max="12" width="11.75390625" style="0" customWidth="1"/>
    <col min="13" max="13" width="14.875" style="0" customWidth="1"/>
    <col min="14" max="14" width="15.00390625" style="0" customWidth="1"/>
    <col min="15" max="16" width="12.375" style="0" customWidth="1"/>
  </cols>
  <sheetData>
    <row r="1" spans="1:16" ht="29.25" customHeight="1">
      <c r="A1" s="14"/>
      <c r="N1" s="841" t="s">
        <v>0</v>
      </c>
      <c r="O1" s="841"/>
      <c r="P1" s="841"/>
    </row>
    <row r="2" spans="1:16" ht="15">
      <c r="A2" s="845" t="s">
        <v>241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ht="15.75" customHeight="1" thickBot="1">
      <c r="A3" s="14"/>
    </row>
    <row r="4" spans="1:16" ht="16.5" customHeight="1">
      <c r="A4" s="846" t="s">
        <v>441</v>
      </c>
      <c r="B4" s="834" t="s">
        <v>505</v>
      </c>
      <c r="C4" s="834" t="s">
        <v>53</v>
      </c>
      <c r="D4" s="834" t="s">
        <v>247</v>
      </c>
      <c r="E4" s="843" t="s">
        <v>438</v>
      </c>
      <c r="F4" s="843"/>
      <c r="G4" s="843" t="s">
        <v>506</v>
      </c>
      <c r="H4" s="843"/>
      <c r="I4" s="843"/>
      <c r="J4" s="843"/>
      <c r="K4" s="843"/>
      <c r="L4" s="843"/>
      <c r="M4" s="843"/>
      <c r="N4" s="843"/>
      <c r="O4" s="843"/>
      <c r="P4" s="844"/>
    </row>
    <row r="5" spans="1:16" ht="16.5" customHeight="1">
      <c r="A5" s="847"/>
      <c r="B5" s="835"/>
      <c r="C5" s="835"/>
      <c r="D5" s="835"/>
      <c r="E5" s="835" t="s">
        <v>245</v>
      </c>
      <c r="F5" s="835" t="s">
        <v>507</v>
      </c>
      <c r="G5" s="830" t="s">
        <v>822</v>
      </c>
      <c r="H5" s="830"/>
      <c r="I5" s="830"/>
      <c r="J5" s="830"/>
      <c r="K5" s="830"/>
      <c r="L5" s="830"/>
      <c r="M5" s="830"/>
      <c r="N5" s="830"/>
      <c r="O5" s="830"/>
      <c r="P5" s="842"/>
    </row>
    <row r="6" spans="1:16" ht="16.5" customHeight="1">
      <c r="A6" s="847"/>
      <c r="B6" s="835"/>
      <c r="C6" s="835"/>
      <c r="D6" s="835"/>
      <c r="E6" s="835"/>
      <c r="F6" s="835"/>
      <c r="G6" s="835" t="s">
        <v>508</v>
      </c>
      <c r="H6" s="831" t="s">
        <v>509</v>
      </c>
      <c r="I6" s="831"/>
      <c r="J6" s="831"/>
      <c r="K6" s="831"/>
      <c r="L6" s="831"/>
      <c r="M6" s="831"/>
      <c r="N6" s="831"/>
      <c r="O6" s="831"/>
      <c r="P6" s="832"/>
    </row>
    <row r="7" spans="1:16" ht="15" customHeight="1">
      <c r="A7" s="847"/>
      <c r="B7" s="835"/>
      <c r="C7" s="835"/>
      <c r="D7" s="835"/>
      <c r="E7" s="835"/>
      <c r="F7" s="835"/>
      <c r="G7" s="835"/>
      <c r="H7" s="830" t="s">
        <v>510</v>
      </c>
      <c r="I7" s="830"/>
      <c r="J7" s="830"/>
      <c r="K7" s="830"/>
      <c r="L7" s="835" t="s">
        <v>507</v>
      </c>
      <c r="M7" s="835"/>
      <c r="N7" s="835"/>
      <c r="O7" s="835"/>
      <c r="P7" s="840"/>
    </row>
    <row r="8" spans="1:16" ht="15.75" customHeight="1">
      <c r="A8" s="847"/>
      <c r="B8" s="835"/>
      <c r="C8" s="835"/>
      <c r="D8" s="835"/>
      <c r="E8" s="835"/>
      <c r="F8" s="835"/>
      <c r="G8" s="835"/>
      <c r="H8" s="837" t="s">
        <v>511</v>
      </c>
      <c r="I8" s="833" t="s">
        <v>512</v>
      </c>
      <c r="J8" s="833"/>
      <c r="K8" s="833"/>
      <c r="L8" s="837" t="s">
        <v>513</v>
      </c>
      <c r="M8" s="837" t="s">
        <v>512</v>
      </c>
      <c r="N8" s="837"/>
      <c r="O8" s="837"/>
      <c r="P8" s="838"/>
    </row>
    <row r="9" spans="1:16" ht="45" customHeight="1" thickBot="1">
      <c r="A9" s="848"/>
      <c r="B9" s="836"/>
      <c r="C9" s="836"/>
      <c r="D9" s="836"/>
      <c r="E9" s="836"/>
      <c r="F9" s="836"/>
      <c r="G9" s="836"/>
      <c r="H9" s="839"/>
      <c r="I9" s="628" t="s">
        <v>514</v>
      </c>
      <c r="J9" s="628" t="s">
        <v>515</v>
      </c>
      <c r="K9" s="628" t="s">
        <v>516</v>
      </c>
      <c r="L9" s="839"/>
      <c r="M9" s="628" t="s">
        <v>517</v>
      </c>
      <c r="N9" s="628" t="s">
        <v>514</v>
      </c>
      <c r="O9" s="628" t="s">
        <v>515</v>
      </c>
      <c r="P9" s="629" t="s">
        <v>516</v>
      </c>
    </row>
    <row r="10" spans="1:16" s="93" customFormat="1" ht="10.5" customHeight="1" thickBot="1">
      <c r="A10" s="630">
        <v>1</v>
      </c>
      <c r="B10" s="631">
        <v>2</v>
      </c>
      <c r="C10" s="631">
        <v>3</v>
      </c>
      <c r="D10" s="631">
        <v>4</v>
      </c>
      <c r="E10" s="631">
        <v>5</v>
      </c>
      <c r="F10" s="631">
        <v>6</v>
      </c>
      <c r="G10" s="631">
        <v>7</v>
      </c>
      <c r="H10" s="631">
        <v>8</v>
      </c>
      <c r="I10" s="631">
        <v>9</v>
      </c>
      <c r="J10" s="631">
        <v>10</v>
      </c>
      <c r="K10" s="631">
        <v>11</v>
      </c>
      <c r="L10" s="631">
        <v>12</v>
      </c>
      <c r="M10" s="631">
        <v>13</v>
      </c>
      <c r="N10" s="631">
        <v>14</v>
      </c>
      <c r="O10" s="631">
        <v>15</v>
      </c>
      <c r="P10" s="632">
        <v>16</v>
      </c>
    </row>
    <row r="11" spans="1:16" s="93" customFormat="1" ht="15.75" customHeight="1" thickBot="1">
      <c r="A11" s="513" t="s">
        <v>452</v>
      </c>
      <c r="B11" s="515" t="s">
        <v>242</v>
      </c>
      <c r="C11" s="514"/>
      <c r="D11" s="516">
        <f>D15</f>
        <v>6955439</v>
      </c>
      <c r="E11" s="516">
        <f aca="true" t="shared" si="0" ref="E11:P11">E15</f>
        <v>3385445</v>
      </c>
      <c r="F11" s="516">
        <f t="shared" si="0"/>
        <v>3569994</v>
      </c>
      <c r="G11" s="516">
        <f t="shared" si="0"/>
        <v>864760</v>
      </c>
      <c r="H11" s="516">
        <f t="shared" si="0"/>
        <v>609865</v>
      </c>
      <c r="I11" s="516">
        <f t="shared" si="0"/>
        <v>0</v>
      </c>
      <c r="J11" s="516">
        <f t="shared" si="0"/>
        <v>0</v>
      </c>
      <c r="K11" s="516">
        <f t="shared" si="0"/>
        <v>609865</v>
      </c>
      <c r="L11" s="516">
        <f t="shared" si="0"/>
        <v>254895</v>
      </c>
      <c r="M11" s="516">
        <f t="shared" si="0"/>
        <v>254895</v>
      </c>
      <c r="N11" s="516">
        <f t="shared" si="0"/>
        <v>0</v>
      </c>
      <c r="O11" s="516">
        <f t="shared" si="0"/>
        <v>0</v>
      </c>
      <c r="P11" s="517">
        <f t="shared" si="0"/>
        <v>0</v>
      </c>
    </row>
    <row r="12" spans="1:16" s="14" customFormat="1" ht="12.75">
      <c r="A12" s="850"/>
      <c r="B12" s="856" t="s">
        <v>523</v>
      </c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7"/>
    </row>
    <row r="13" spans="1:16" s="14" customFormat="1" ht="12.75">
      <c r="A13" s="850"/>
      <c r="B13" s="854" t="s">
        <v>519</v>
      </c>
      <c r="C13" s="854"/>
      <c r="D13" s="854"/>
      <c r="E13" s="854"/>
      <c r="F13" s="854"/>
      <c r="G13" s="854"/>
      <c r="H13" s="854"/>
      <c r="I13" s="854"/>
      <c r="J13" s="854"/>
      <c r="K13" s="854"/>
      <c r="L13" s="854"/>
      <c r="M13" s="854"/>
      <c r="N13" s="854"/>
      <c r="O13" s="854"/>
      <c r="P13" s="855"/>
    </row>
    <row r="14" spans="1:16" s="14" customFormat="1" ht="12.75">
      <c r="A14" s="850"/>
      <c r="B14" s="854" t="s">
        <v>524</v>
      </c>
      <c r="C14" s="854"/>
      <c r="D14" s="854"/>
      <c r="E14" s="854"/>
      <c r="F14" s="854"/>
      <c r="G14" s="854"/>
      <c r="H14" s="854"/>
      <c r="I14" s="854"/>
      <c r="J14" s="854"/>
      <c r="K14" s="854"/>
      <c r="L14" s="854"/>
      <c r="M14" s="854"/>
      <c r="N14" s="854"/>
      <c r="O14" s="854"/>
      <c r="P14" s="855"/>
    </row>
    <row r="15" spans="1:16" s="14" customFormat="1" ht="12.75">
      <c r="A15" s="850"/>
      <c r="B15" s="94" t="s">
        <v>518</v>
      </c>
      <c r="C15" s="94" t="s">
        <v>248</v>
      </c>
      <c r="D15" s="294">
        <f>D16+D17</f>
        <v>6955439</v>
      </c>
      <c r="E15" s="294">
        <f>E16+E17</f>
        <v>3385445</v>
      </c>
      <c r="F15" s="294">
        <f>F16+F17</f>
        <v>3569994</v>
      </c>
      <c r="G15" s="294">
        <f aca="true" t="shared" si="1" ref="G15:P15">G16+G17+G19</f>
        <v>864760</v>
      </c>
      <c r="H15" s="294">
        <f>H16+H17</f>
        <v>609865</v>
      </c>
      <c r="I15" s="294">
        <f t="shared" si="1"/>
        <v>0</v>
      </c>
      <c r="J15" s="294">
        <f t="shared" si="1"/>
        <v>0</v>
      </c>
      <c r="K15" s="294">
        <f>K16+K17</f>
        <v>609865</v>
      </c>
      <c r="L15" s="294">
        <f>L16+L17</f>
        <v>254895</v>
      </c>
      <c r="M15" s="294">
        <f t="shared" si="1"/>
        <v>254895</v>
      </c>
      <c r="N15" s="294">
        <f t="shared" si="1"/>
        <v>0</v>
      </c>
      <c r="O15" s="294">
        <f t="shared" si="1"/>
        <v>0</v>
      </c>
      <c r="P15" s="518">
        <f t="shared" si="1"/>
        <v>0</v>
      </c>
    </row>
    <row r="16" spans="1:16" s="14" customFormat="1" ht="12.75">
      <c r="A16" s="850"/>
      <c r="B16" s="9" t="s">
        <v>243</v>
      </c>
      <c r="C16" s="9"/>
      <c r="D16" s="519">
        <f>E16+F16</f>
        <v>6090679</v>
      </c>
      <c r="E16" s="519">
        <v>2775580</v>
      </c>
      <c r="F16" s="519">
        <v>3315099</v>
      </c>
      <c r="G16" s="519"/>
      <c r="H16" s="519"/>
      <c r="I16" s="519"/>
      <c r="J16" s="519"/>
      <c r="K16" s="519"/>
      <c r="L16" s="519"/>
      <c r="M16" s="519"/>
      <c r="N16" s="519"/>
      <c r="O16" s="519"/>
      <c r="P16" s="463"/>
    </row>
    <row r="17" spans="1:16" s="14" customFormat="1" ht="12.75">
      <c r="A17" s="850"/>
      <c r="B17" s="161" t="s">
        <v>56</v>
      </c>
      <c r="C17" s="136"/>
      <c r="D17" s="519">
        <f>D18+D19</f>
        <v>864760</v>
      </c>
      <c r="E17" s="519">
        <f>E19</f>
        <v>609865</v>
      </c>
      <c r="F17" s="519">
        <f>F18</f>
        <v>254895</v>
      </c>
      <c r="G17" s="519">
        <f>H17+L17</f>
        <v>864760</v>
      </c>
      <c r="H17" s="520">
        <f>I17+J17+K17</f>
        <v>609865</v>
      </c>
      <c r="I17" s="520"/>
      <c r="J17" s="520"/>
      <c r="K17" s="520">
        <v>609865</v>
      </c>
      <c r="L17" s="520">
        <f>M17+N17+O17+P17</f>
        <v>254895</v>
      </c>
      <c r="M17" s="520">
        <v>254895</v>
      </c>
      <c r="N17" s="520"/>
      <c r="O17" s="520"/>
      <c r="P17" s="521"/>
    </row>
    <row r="18" spans="1:16" s="14" customFormat="1" ht="12.75">
      <c r="A18" s="850"/>
      <c r="B18" s="161" t="s">
        <v>58</v>
      </c>
      <c r="C18" s="136" t="s">
        <v>54</v>
      </c>
      <c r="D18" s="519">
        <f>E18+F18</f>
        <v>254895</v>
      </c>
      <c r="E18" s="519"/>
      <c r="F18" s="519">
        <f>L18</f>
        <v>254895</v>
      </c>
      <c r="G18" s="519"/>
      <c r="H18" s="520">
        <f>I18+J18+K18</f>
        <v>0</v>
      </c>
      <c r="I18" s="520"/>
      <c r="J18" s="520"/>
      <c r="K18" s="520"/>
      <c r="L18" s="520">
        <f>M18+N18+O18+P18</f>
        <v>254895</v>
      </c>
      <c r="M18" s="520">
        <v>254895</v>
      </c>
      <c r="N18" s="520"/>
      <c r="O18" s="520"/>
      <c r="P18" s="521"/>
    </row>
    <row r="19" spans="1:16" s="14" customFormat="1" ht="12.75">
      <c r="A19" s="850"/>
      <c r="B19" s="161" t="s">
        <v>58</v>
      </c>
      <c r="C19" s="9" t="s">
        <v>55</v>
      </c>
      <c r="D19" s="519">
        <f>E19+F19</f>
        <v>609865</v>
      </c>
      <c r="E19" s="519">
        <f>H19</f>
        <v>609865</v>
      </c>
      <c r="F19" s="519">
        <v>0</v>
      </c>
      <c r="G19" s="519"/>
      <c r="H19" s="520">
        <f>I19+J19+K19</f>
        <v>609865</v>
      </c>
      <c r="I19" s="519"/>
      <c r="J19" s="519"/>
      <c r="K19" s="519">
        <v>609865</v>
      </c>
      <c r="L19" s="520"/>
      <c r="M19" s="519"/>
      <c r="N19" s="519"/>
      <c r="O19" s="519"/>
      <c r="P19" s="463"/>
    </row>
    <row r="20" spans="1:16" s="14" customFormat="1" ht="12.75">
      <c r="A20" s="850"/>
      <c r="B20" s="9" t="s">
        <v>57</v>
      </c>
      <c r="C20" s="9"/>
      <c r="D20" s="519"/>
      <c r="E20" s="519"/>
      <c r="F20" s="519"/>
      <c r="G20" s="519"/>
      <c r="H20" s="520"/>
      <c r="I20" s="519"/>
      <c r="J20" s="519"/>
      <c r="K20" s="519"/>
      <c r="L20" s="520"/>
      <c r="M20" s="519"/>
      <c r="N20" s="519"/>
      <c r="O20" s="519"/>
      <c r="P20" s="463"/>
    </row>
    <row r="21" spans="1:16" s="14" customFormat="1" ht="13.5" thickBot="1">
      <c r="A21" s="851"/>
      <c r="B21" s="522" t="s">
        <v>823</v>
      </c>
      <c r="C21" s="522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476"/>
    </row>
    <row r="22" spans="1:16" s="14" customFormat="1" ht="19.5" customHeight="1" thickBot="1">
      <c r="A22" s="512" t="s">
        <v>453</v>
      </c>
      <c r="B22" s="449" t="s">
        <v>246</v>
      </c>
      <c r="C22" s="449"/>
      <c r="D22" s="524">
        <f>D26</f>
        <v>1200000</v>
      </c>
      <c r="E22" s="524">
        <f aca="true" t="shared" si="2" ref="E22:P22">E26</f>
        <v>180000</v>
      </c>
      <c r="F22" s="524">
        <f t="shared" si="2"/>
        <v>1020000</v>
      </c>
      <c r="G22" s="524">
        <f t="shared" si="2"/>
        <v>557560</v>
      </c>
      <c r="H22" s="524">
        <f t="shared" si="2"/>
        <v>83634</v>
      </c>
      <c r="I22" s="524">
        <f t="shared" si="2"/>
        <v>0</v>
      </c>
      <c r="J22" s="524">
        <f t="shared" si="2"/>
        <v>0</v>
      </c>
      <c r="K22" s="524">
        <f t="shared" si="2"/>
        <v>83634</v>
      </c>
      <c r="L22" s="524">
        <f t="shared" si="2"/>
        <v>473926</v>
      </c>
      <c r="M22" s="524">
        <f t="shared" si="2"/>
        <v>0</v>
      </c>
      <c r="N22" s="524">
        <f t="shared" si="2"/>
        <v>0</v>
      </c>
      <c r="O22" s="524">
        <f t="shared" si="2"/>
        <v>0</v>
      </c>
      <c r="P22" s="525">
        <f t="shared" si="2"/>
        <v>473926</v>
      </c>
    </row>
    <row r="23" spans="1:16" s="14" customFormat="1" ht="12.75">
      <c r="A23" s="849" t="s">
        <v>854</v>
      </c>
      <c r="B23" s="852" t="s">
        <v>856</v>
      </c>
      <c r="C23" s="852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3"/>
    </row>
    <row r="24" spans="1:16" s="14" customFormat="1" ht="12.75">
      <c r="A24" s="850"/>
      <c r="B24" s="854" t="s">
        <v>855</v>
      </c>
      <c r="C24" s="854"/>
      <c r="D24" s="854"/>
      <c r="E24" s="854"/>
      <c r="F24" s="854"/>
      <c r="G24" s="854"/>
      <c r="H24" s="854"/>
      <c r="I24" s="854"/>
      <c r="J24" s="854"/>
      <c r="K24" s="854"/>
      <c r="L24" s="854"/>
      <c r="M24" s="854"/>
      <c r="N24" s="854"/>
      <c r="O24" s="854"/>
      <c r="P24" s="855"/>
    </row>
    <row r="25" spans="1:16" s="14" customFormat="1" ht="12.75">
      <c r="A25" s="850"/>
      <c r="B25" s="854" t="s">
        <v>857</v>
      </c>
      <c r="C25" s="854"/>
      <c r="D25" s="854"/>
      <c r="E25" s="854"/>
      <c r="F25" s="854"/>
      <c r="G25" s="854"/>
      <c r="H25" s="854"/>
      <c r="I25" s="854"/>
      <c r="J25" s="854"/>
      <c r="K25" s="854"/>
      <c r="L25" s="854"/>
      <c r="M25" s="854"/>
      <c r="N25" s="854"/>
      <c r="O25" s="854"/>
      <c r="P25" s="855"/>
    </row>
    <row r="26" spans="1:16" s="14" customFormat="1" ht="12.75">
      <c r="A26" s="850"/>
      <c r="B26" s="94" t="s">
        <v>518</v>
      </c>
      <c r="C26" s="510" t="s">
        <v>858</v>
      </c>
      <c r="D26" s="294">
        <f>F26+E26</f>
        <v>1200000</v>
      </c>
      <c r="E26" s="294">
        <f>-E27+E28+E51</f>
        <v>180000</v>
      </c>
      <c r="F26" s="294">
        <f>F27+F28+F51</f>
        <v>1020000</v>
      </c>
      <c r="G26" s="294">
        <f>H26+L26</f>
        <v>557560</v>
      </c>
      <c r="H26" s="294">
        <f>I26+J26+K26</f>
        <v>83634</v>
      </c>
      <c r="I26" s="294"/>
      <c r="J26" s="294"/>
      <c r="K26" s="294">
        <f>K27+K28+K51</f>
        <v>83634</v>
      </c>
      <c r="L26" s="294">
        <f>P26+O26+N26+M26</f>
        <v>473926</v>
      </c>
      <c r="M26" s="294"/>
      <c r="N26" s="294"/>
      <c r="O26" s="294"/>
      <c r="P26" s="518">
        <f>P27+P28+P51</f>
        <v>473926</v>
      </c>
    </row>
    <row r="27" spans="1:16" s="14" customFormat="1" ht="12.75">
      <c r="A27" s="850"/>
      <c r="B27" s="9" t="s">
        <v>243</v>
      </c>
      <c r="C27" s="9"/>
      <c r="D27" s="520"/>
      <c r="E27" s="520">
        <v>0</v>
      </c>
      <c r="F27" s="520">
        <v>0</v>
      </c>
      <c r="G27" s="520">
        <f>H27+L27</f>
        <v>0</v>
      </c>
      <c r="H27" s="520">
        <f>I27+J27+K27</f>
        <v>0</v>
      </c>
      <c r="I27" s="519"/>
      <c r="J27" s="519"/>
      <c r="K27" s="519"/>
      <c r="L27" s="520">
        <f>P27+O27+N27+M27</f>
        <v>0</v>
      </c>
      <c r="M27" s="519"/>
      <c r="N27" s="519"/>
      <c r="O27" s="519"/>
      <c r="P27" s="463"/>
    </row>
    <row r="28" spans="1:16" s="14" customFormat="1" ht="12.75">
      <c r="A28" s="850"/>
      <c r="B28" s="9" t="s">
        <v>56</v>
      </c>
      <c r="C28" s="9"/>
      <c r="D28" s="520">
        <f>F28+E28</f>
        <v>557560</v>
      </c>
      <c r="E28" s="520">
        <f>H28</f>
        <v>83634</v>
      </c>
      <c r="F28" s="520">
        <f>L28</f>
        <v>473926</v>
      </c>
      <c r="G28" s="520">
        <f aca="true" t="shared" si="3" ref="G28:G50">H28+L28</f>
        <v>557560</v>
      </c>
      <c r="H28" s="520">
        <f>I28+J28+K28</f>
        <v>83634</v>
      </c>
      <c r="I28" s="519"/>
      <c r="J28" s="519"/>
      <c r="K28" s="519">
        <f>SUM(K30:K50)</f>
        <v>83634</v>
      </c>
      <c r="L28" s="520">
        <f>P28+O28+N28+M28</f>
        <v>473926</v>
      </c>
      <c r="M28" s="519"/>
      <c r="N28" s="519"/>
      <c r="O28" s="519"/>
      <c r="P28" s="463">
        <f>SUM(P29:P50)</f>
        <v>473926</v>
      </c>
    </row>
    <row r="29" spans="1:16" s="14" customFormat="1" ht="12.75">
      <c r="A29" s="850"/>
      <c r="B29" s="69" t="s">
        <v>377</v>
      </c>
      <c r="C29" s="9" t="s">
        <v>59</v>
      </c>
      <c r="D29" s="520">
        <f aca="true" t="shared" si="4" ref="D29:D50">F29+E29</f>
        <v>66886</v>
      </c>
      <c r="E29" s="520">
        <f aca="true" t="shared" si="5" ref="E29:E50">H29</f>
        <v>0</v>
      </c>
      <c r="F29" s="520">
        <f aca="true" t="shared" si="6" ref="F29:F50">L29</f>
        <v>66886</v>
      </c>
      <c r="G29" s="520">
        <f t="shared" si="3"/>
        <v>66886</v>
      </c>
      <c r="H29" s="520">
        <f>I29+J29+K29</f>
        <v>0</v>
      </c>
      <c r="I29" s="519"/>
      <c r="J29" s="519"/>
      <c r="K29" s="519"/>
      <c r="L29" s="520">
        <f>M29+N29+O29+P29</f>
        <v>66886</v>
      </c>
      <c r="M29" s="519"/>
      <c r="N29" s="519"/>
      <c r="O29" s="519"/>
      <c r="P29" s="626">
        <f>'Z 2 '!D141</f>
        <v>66886</v>
      </c>
    </row>
    <row r="30" spans="1:16" s="14" customFormat="1" ht="12.75">
      <c r="A30" s="850"/>
      <c r="B30" s="69" t="s">
        <v>377</v>
      </c>
      <c r="C30" s="9" t="s">
        <v>60</v>
      </c>
      <c r="D30" s="520">
        <f t="shared" si="4"/>
        <v>11804</v>
      </c>
      <c r="E30" s="520">
        <f t="shared" si="5"/>
        <v>11804</v>
      </c>
      <c r="F30" s="520">
        <f t="shared" si="6"/>
        <v>0</v>
      </c>
      <c r="G30" s="520">
        <f t="shared" si="3"/>
        <v>11804</v>
      </c>
      <c r="H30" s="520">
        <f aca="true" t="shared" si="7" ref="H30:H50">I30+J30+K30</f>
        <v>11804</v>
      </c>
      <c r="I30" s="519"/>
      <c r="J30" s="519"/>
      <c r="K30" s="519">
        <f>'Z 2 '!D142</f>
        <v>11804</v>
      </c>
      <c r="L30" s="520">
        <f aca="true" t="shared" si="8" ref="L30:L50">M30+N30+O30+P30</f>
        <v>0</v>
      </c>
      <c r="M30" s="519"/>
      <c r="N30" s="519"/>
      <c r="O30" s="519"/>
      <c r="P30" s="626"/>
    </row>
    <row r="31" spans="1:16" s="14" customFormat="1" ht="12.75">
      <c r="A31" s="850"/>
      <c r="B31" s="69" t="s">
        <v>157</v>
      </c>
      <c r="C31" s="9" t="s">
        <v>61</v>
      </c>
      <c r="D31" s="520">
        <f t="shared" si="4"/>
        <v>10100</v>
      </c>
      <c r="E31" s="520">
        <f t="shared" si="5"/>
        <v>0</v>
      </c>
      <c r="F31" s="520">
        <f t="shared" si="6"/>
        <v>10100</v>
      </c>
      <c r="G31" s="520">
        <f t="shared" si="3"/>
        <v>10100</v>
      </c>
      <c r="H31" s="520">
        <f t="shared" si="7"/>
        <v>0</v>
      </c>
      <c r="I31" s="519"/>
      <c r="J31" s="519"/>
      <c r="K31" s="519"/>
      <c r="L31" s="520">
        <f t="shared" si="8"/>
        <v>10100</v>
      </c>
      <c r="M31" s="519"/>
      <c r="N31" s="519"/>
      <c r="O31" s="519"/>
      <c r="P31" s="626">
        <f>'Z 2 '!D143</f>
        <v>10100</v>
      </c>
    </row>
    <row r="32" spans="1:16" s="14" customFormat="1" ht="12.75">
      <c r="A32" s="850"/>
      <c r="B32" s="69" t="s">
        <v>157</v>
      </c>
      <c r="C32" s="9" t="s">
        <v>62</v>
      </c>
      <c r="D32" s="520">
        <f t="shared" si="4"/>
        <v>1782</v>
      </c>
      <c r="E32" s="520">
        <f t="shared" si="5"/>
        <v>1782</v>
      </c>
      <c r="F32" s="520">
        <f t="shared" si="6"/>
        <v>0</v>
      </c>
      <c r="G32" s="520">
        <f t="shared" si="3"/>
        <v>1782</v>
      </c>
      <c r="H32" s="520">
        <f t="shared" si="7"/>
        <v>1782</v>
      </c>
      <c r="I32" s="519"/>
      <c r="J32" s="519"/>
      <c r="K32" s="519">
        <f>'Z 2 '!D144</f>
        <v>1782</v>
      </c>
      <c r="L32" s="520">
        <f t="shared" si="8"/>
        <v>0</v>
      </c>
      <c r="M32" s="519"/>
      <c r="N32" s="519"/>
      <c r="O32" s="519"/>
      <c r="P32" s="626"/>
    </row>
    <row r="33" spans="1:16" s="14" customFormat="1" ht="12.75">
      <c r="A33" s="850"/>
      <c r="B33" s="69" t="s">
        <v>96</v>
      </c>
      <c r="C33" s="9" t="s">
        <v>63</v>
      </c>
      <c r="D33" s="520">
        <f t="shared" si="4"/>
        <v>1639</v>
      </c>
      <c r="E33" s="520">
        <f t="shared" si="5"/>
        <v>0</v>
      </c>
      <c r="F33" s="520">
        <f t="shared" si="6"/>
        <v>1639</v>
      </c>
      <c r="G33" s="520">
        <f t="shared" si="3"/>
        <v>1639</v>
      </c>
      <c r="H33" s="520">
        <f t="shared" si="7"/>
        <v>0</v>
      </c>
      <c r="I33" s="519"/>
      <c r="J33" s="519"/>
      <c r="K33" s="519"/>
      <c r="L33" s="520">
        <f t="shared" si="8"/>
        <v>1639</v>
      </c>
      <c r="M33" s="519"/>
      <c r="N33" s="519"/>
      <c r="O33" s="519"/>
      <c r="P33" s="626">
        <f>'Z 2 '!D145</f>
        <v>1639</v>
      </c>
    </row>
    <row r="34" spans="1:16" s="14" customFormat="1" ht="12.75">
      <c r="A34" s="850"/>
      <c r="B34" s="69" t="s">
        <v>96</v>
      </c>
      <c r="C34" s="9" t="s">
        <v>64</v>
      </c>
      <c r="D34" s="520">
        <f t="shared" si="4"/>
        <v>289</v>
      </c>
      <c r="E34" s="520">
        <f t="shared" si="5"/>
        <v>289</v>
      </c>
      <c r="F34" s="520">
        <f t="shared" si="6"/>
        <v>0</v>
      </c>
      <c r="G34" s="520">
        <f t="shared" si="3"/>
        <v>289</v>
      </c>
      <c r="H34" s="520">
        <f t="shared" si="7"/>
        <v>289</v>
      </c>
      <c r="I34" s="519"/>
      <c r="J34" s="519"/>
      <c r="K34" s="519">
        <f>'Z 2 '!D146</f>
        <v>289</v>
      </c>
      <c r="L34" s="520">
        <f t="shared" si="8"/>
        <v>0</v>
      </c>
      <c r="M34" s="519"/>
      <c r="N34" s="519"/>
      <c r="O34" s="519"/>
      <c r="P34" s="626"/>
    </row>
    <row r="35" spans="1:16" s="14" customFormat="1" ht="12.75">
      <c r="A35" s="850"/>
      <c r="B35" s="69" t="s">
        <v>82</v>
      </c>
      <c r="C35" s="9" t="s">
        <v>65</v>
      </c>
      <c r="D35" s="520">
        <f t="shared" si="4"/>
        <v>15300</v>
      </c>
      <c r="E35" s="520">
        <f t="shared" si="5"/>
        <v>0</v>
      </c>
      <c r="F35" s="520">
        <f t="shared" si="6"/>
        <v>15300</v>
      </c>
      <c r="G35" s="520">
        <f t="shared" si="3"/>
        <v>15300</v>
      </c>
      <c r="H35" s="520">
        <f t="shared" si="7"/>
        <v>0</v>
      </c>
      <c r="I35" s="519"/>
      <c r="J35" s="519"/>
      <c r="K35" s="519"/>
      <c r="L35" s="520">
        <f t="shared" si="8"/>
        <v>15300</v>
      </c>
      <c r="M35" s="519"/>
      <c r="N35" s="519"/>
      <c r="O35" s="519"/>
      <c r="P35" s="626">
        <f>'Z 2 '!D148</f>
        <v>15300</v>
      </c>
    </row>
    <row r="36" spans="1:16" s="14" customFormat="1" ht="12.75">
      <c r="A36" s="850"/>
      <c r="B36" s="69" t="s">
        <v>82</v>
      </c>
      <c r="C36" s="9" t="s">
        <v>66</v>
      </c>
      <c r="D36" s="520">
        <f t="shared" si="4"/>
        <v>2700</v>
      </c>
      <c r="E36" s="520">
        <f t="shared" si="5"/>
        <v>2700</v>
      </c>
      <c r="F36" s="520">
        <f t="shared" si="6"/>
        <v>0</v>
      </c>
      <c r="G36" s="520">
        <f t="shared" si="3"/>
        <v>2700</v>
      </c>
      <c r="H36" s="520">
        <f t="shared" si="7"/>
        <v>2700</v>
      </c>
      <c r="I36" s="519"/>
      <c r="J36" s="519"/>
      <c r="K36" s="519">
        <f>'Z 2 '!D149</f>
        <v>2700</v>
      </c>
      <c r="L36" s="520">
        <f t="shared" si="8"/>
        <v>0</v>
      </c>
      <c r="M36" s="519"/>
      <c r="N36" s="519"/>
      <c r="O36" s="519"/>
      <c r="P36" s="626"/>
    </row>
    <row r="37" spans="1:16" s="14" customFormat="1" ht="12.75">
      <c r="A37" s="850"/>
      <c r="B37" s="69" t="s">
        <v>98</v>
      </c>
      <c r="C37" s="9" t="s">
        <v>67</v>
      </c>
      <c r="D37" s="520">
        <f t="shared" si="4"/>
        <v>25500</v>
      </c>
      <c r="E37" s="520">
        <f t="shared" si="5"/>
        <v>0</v>
      </c>
      <c r="F37" s="520">
        <f t="shared" si="6"/>
        <v>25500</v>
      </c>
      <c r="G37" s="520">
        <f t="shared" si="3"/>
        <v>25500</v>
      </c>
      <c r="H37" s="520">
        <f t="shared" si="7"/>
        <v>0</v>
      </c>
      <c r="I37" s="519"/>
      <c r="J37" s="519"/>
      <c r="K37" s="519"/>
      <c r="L37" s="520">
        <f t="shared" si="8"/>
        <v>25500</v>
      </c>
      <c r="M37" s="519"/>
      <c r="N37" s="519"/>
      <c r="O37" s="519"/>
      <c r="P37" s="626">
        <f>'Z 2 '!D151</f>
        <v>25500</v>
      </c>
    </row>
    <row r="38" spans="1:16" s="14" customFormat="1" ht="12.75">
      <c r="A38" s="850"/>
      <c r="B38" s="69" t="s">
        <v>98</v>
      </c>
      <c r="C38" s="9" t="s">
        <v>68</v>
      </c>
      <c r="D38" s="520">
        <f t="shared" si="4"/>
        <v>4500</v>
      </c>
      <c r="E38" s="520">
        <f t="shared" si="5"/>
        <v>4500</v>
      </c>
      <c r="F38" s="520">
        <f t="shared" si="6"/>
        <v>0</v>
      </c>
      <c r="G38" s="520">
        <f t="shared" si="3"/>
        <v>4500</v>
      </c>
      <c r="H38" s="520">
        <f t="shared" si="7"/>
        <v>4500</v>
      </c>
      <c r="I38" s="519"/>
      <c r="J38" s="519"/>
      <c r="K38" s="519">
        <f>'Z 2 '!D152</f>
        <v>4500</v>
      </c>
      <c r="L38" s="520">
        <f t="shared" si="8"/>
        <v>0</v>
      </c>
      <c r="M38" s="519"/>
      <c r="N38" s="519"/>
      <c r="O38" s="519"/>
      <c r="P38" s="626"/>
    </row>
    <row r="39" spans="1:16" s="14" customFormat="1" ht="12.75">
      <c r="A39" s="850"/>
      <c r="B39" s="70" t="s">
        <v>308</v>
      </c>
      <c r="C39" s="9" t="s">
        <v>69</v>
      </c>
      <c r="D39" s="520">
        <f t="shared" si="4"/>
        <v>104503</v>
      </c>
      <c r="E39" s="520">
        <f t="shared" si="5"/>
        <v>0</v>
      </c>
      <c r="F39" s="520">
        <f t="shared" si="6"/>
        <v>104503</v>
      </c>
      <c r="G39" s="520">
        <f t="shared" si="3"/>
        <v>104503</v>
      </c>
      <c r="H39" s="520">
        <f t="shared" si="7"/>
        <v>0</v>
      </c>
      <c r="I39" s="519"/>
      <c r="J39" s="519"/>
      <c r="K39" s="519"/>
      <c r="L39" s="520">
        <f t="shared" si="8"/>
        <v>104503</v>
      </c>
      <c r="M39" s="519"/>
      <c r="N39" s="519"/>
      <c r="O39" s="519"/>
      <c r="P39" s="626">
        <f>'Z 2 '!D153</f>
        <v>104503</v>
      </c>
    </row>
    <row r="40" spans="1:16" s="14" customFormat="1" ht="12.75">
      <c r="A40" s="850"/>
      <c r="B40" s="70" t="s">
        <v>308</v>
      </c>
      <c r="C40" s="9" t="s">
        <v>70</v>
      </c>
      <c r="D40" s="520">
        <f t="shared" si="4"/>
        <v>18442</v>
      </c>
      <c r="E40" s="520">
        <f t="shared" si="5"/>
        <v>18442</v>
      </c>
      <c r="F40" s="520">
        <f t="shared" si="6"/>
        <v>0</v>
      </c>
      <c r="G40" s="520">
        <f t="shared" si="3"/>
        <v>18442</v>
      </c>
      <c r="H40" s="520">
        <f t="shared" si="7"/>
        <v>18442</v>
      </c>
      <c r="I40" s="519"/>
      <c r="J40" s="519"/>
      <c r="K40" s="519">
        <f>'Z 2 '!D154</f>
        <v>18442</v>
      </c>
      <c r="L40" s="520">
        <f t="shared" si="8"/>
        <v>0</v>
      </c>
      <c r="M40" s="519"/>
      <c r="N40" s="519"/>
      <c r="O40" s="519"/>
      <c r="P40" s="626"/>
    </row>
    <row r="41" spans="1:16" s="14" customFormat="1" ht="12.75">
      <c r="A41" s="850"/>
      <c r="B41" s="69" t="s">
        <v>325</v>
      </c>
      <c r="C41" s="9" t="s">
        <v>71</v>
      </c>
      <c r="D41" s="520">
        <f t="shared" si="4"/>
        <v>5950</v>
      </c>
      <c r="E41" s="520">
        <f t="shared" si="5"/>
        <v>0</v>
      </c>
      <c r="F41" s="520">
        <f t="shared" si="6"/>
        <v>5950</v>
      </c>
      <c r="G41" s="520">
        <f t="shared" si="3"/>
        <v>5950</v>
      </c>
      <c r="H41" s="520">
        <f t="shared" si="7"/>
        <v>0</v>
      </c>
      <c r="I41" s="519"/>
      <c r="J41" s="519"/>
      <c r="K41" s="519"/>
      <c r="L41" s="520">
        <f t="shared" si="8"/>
        <v>5950</v>
      </c>
      <c r="M41" s="519"/>
      <c r="N41" s="519"/>
      <c r="O41" s="519"/>
      <c r="P41" s="626">
        <f>'Z 2 '!D155</f>
        <v>5950</v>
      </c>
    </row>
    <row r="42" spans="1:16" s="14" customFormat="1" ht="12.75">
      <c r="A42" s="850"/>
      <c r="B42" s="69" t="s">
        <v>325</v>
      </c>
      <c r="C42" s="9" t="s">
        <v>72</v>
      </c>
      <c r="D42" s="520">
        <f t="shared" si="4"/>
        <v>1050</v>
      </c>
      <c r="E42" s="520">
        <f t="shared" si="5"/>
        <v>1050</v>
      </c>
      <c r="F42" s="520">
        <f t="shared" si="6"/>
        <v>0</v>
      </c>
      <c r="G42" s="520">
        <f t="shared" si="3"/>
        <v>1050</v>
      </c>
      <c r="H42" s="520">
        <f t="shared" si="7"/>
        <v>1050</v>
      </c>
      <c r="I42" s="519"/>
      <c r="J42" s="519"/>
      <c r="K42" s="519">
        <f>'Z 2 '!D156</f>
        <v>1050</v>
      </c>
      <c r="L42" s="520">
        <f t="shared" si="8"/>
        <v>0</v>
      </c>
      <c r="M42" s="519"/>
      <c r="N42" s="519"/>
      <c r="O42" s="519"/>
      <c r="P42" s="626"/>
    </row>
    <row r="43" spans="1:16" s="14" customFormat="1" ht="12.75">
      <c r="A43" s="850"/>
      <c r="B43" s="69" t="s">
        <v>180</v>
      </c>
      <c r="C43" s="9" t="s">
        <v>73</v>
      </c>
      <c r="D43" s="520">
        <f t="shared" si="4"/>
        <v>212020</v>
      </c>
      <c r="E43" s="520">
        <f t="shared" si="5"/>
        <v>0</v>
      </c>
      <c r="F43" s="520">
        <f t="shared" si="6"/>
        <v>212020</v>
      </c>
      <c r="G43" s="520">
        <f t="shared" si="3"/>
        <v>212020</v>
      </c>
      <c r="H43" s="520">
        <f t="shared" si="7"/>
        <v>0</v>
      </c>
      <c r="I43" s="519"/>
      <c r="J43" s="519"/>
      <c r="K43" s="519"/>
      <c r="L43" s="520">
        <f t="shared" si="8"/>
        <v>212020</v>
      </c>
      <c r="M43" s="519"/>
      <c r="N43" s="519"/>
      <c r="O43" s="519"/>
      <c r="P43" s="626">
        <f>'Z 2 '!D158</f>
        <v>212020</v>
      </c>
    </row>
    <row r="44" spans="1:16" s="14" customFormat="1" ht="12.75">
      <c r="A44" s="850"/>
      <c r="B44" s="69" t="s">
        <v>180</v>
      </c>
      <c r="C44" s="9" t="s">
        <v>74</v>
      </c>
      <c r="D44" s="520">
        <f t="shared" si="4"/>
        <v>37415</v>
      </c>
      <c r="E44" s="520">
        <f t="shared" si="5"/>
        <v>37415</v>
      </c>
      <c r="F44" s="520">
        <f t="shared" si="6"/>
        <v>0</v>
      </c>
      <c r="G44" s="520">
        <f t="shared" si="3"/>
        <v>37415</v>
      </c>
      <c r="H44" s="520">
        <f t="shared" si="7"/>
        <v>37415</v>
      </c>
      <c r="I44" s="519"/>
      <c r="J44" s="519"/>
      <c r="K44" s="519">
        <f>'Z 2 '!D159</f>
        <v>37415</v>
      </c>
      <c r="L44" s="520">
        <f t="shared" si="8"/>
        <v>0</v>
      </c>
      <c r="M44" s="519"/>
      <c r="N44" s="519"/>
      <c r="O44" s="519"/>
      <c r="P44" s="626"/>
    </row>
    <row r="45" spans="1:16" s="14" customFormat="1" ht="12.75">
      <c r="A45" s="850"/>
      <c r="B45" s="69" t="s">
        <v>728</v>
      </c>
      <c r="C45" s="9" t="s">
        <v>75</v>
      </c>
      <c r="D45" s="520">
        <f t="shared" si="4"/>
        <v>2805</v>
      </c>
      <c r="E45" s="520">
        <f t="shared" si="5"/>
        <v>0</v>
      </c>
      <c r="F45" s="520">
        <f t="shared" si="6"/>
        <v>2805</v>
      </c>
      <c r="G45" s="520">
        <f t="shared" si="3"/>
        <v>2805</v>
      </c>
      <c r="H45" s="520">
        <f t="shared" si="7"/>
        <v>0</v>
      </c>
      <c r="I45" s="519"/>
      <c r="J45" s="519"/>
      <c r="K45" s="519"/>
      <c r="L45" s="520">
        <f t="shared" si="8"/>
        <v>2805</v>
      </c>
      <c r="M45" s="519"/>
      <c r="N45" s="519"/>
      <c r="O45" s="519"/>
      <c r="P45" s="626">
        <f>'Z 2 '!D160</f>
        <v>2805</v>
      </c>
    </row>
    <row r="46" spans="1:16" s="14" customFormat="1" ht="12.75">
      <c r="A46" s="850"/>
      <c r="B46" s="69" t="s">
        <v>728</v>
      </c>
      <c r="C46" s="9" t="s">
        <v>76</v>
      </c>
      <c r="D46" s="520">
        <f t="shared" si="4"/>
        <v>495</v>
      </c>
      <c r="E46" s="520">
        <f t="shared" si="5"/>
        <v>495</v>
      </c>
      <c r="F46" s="520">
        <f t="shared" si="6"/>
        <v>0</v>
      </c>
      <c r="G46" s="520">
        <f t="shared" si="3"/>
        <v>495</v>
      </c>
      <c r="H46" s="520">
        <f t="shared" si="7"/>
        <v>495</v>
      </c>
      <c r="I46" s="519"/>
      <c r="J46" s="519"/>
      <c r="K46" s="519">
        <f>'Z 2 '!D161</f>
        <v>495</v>
      </c>
      <c r="L46" s="520">
        <f t="shared" si="8"/>
        <v>0</v>
      </c>
      <c r="M46" s="519"/>
      <c r="N46" s="519"/>
      <c r="O46" s="519"/>
      <c r="P46" s="626"/>
    </row>
    <row r="47" spans="1:16" s="14" customFormat="1" ht="12.75">
      <c r="A47" s="850"/>
      <c r="B47" s="69" t="s">
        <v>81</v>
      </c>
      <c r="C47" s="9" t="s">
        <v>77</v>
      </c>
      <c r="D47" s="520">
        <f t="shared" si="4"/>
        <v>3213</v>
      </c>
      <c r="E47" s="520">
        <f t="shared" si="5"/>
        <v>0</v>
      </c>
      <c r="F47" s="520">
        <f t="shared" si="6"/>
        <v>3213</v>
      </c>
      <c r="G47" s="520">
        <f t="shared" si="3"/>
        <v>3213</v>
      </c>
      <c r="H47" s="520">
        <f t="shared" si="7"/>
        <v>0</v>
      </c>
      <c r="I47" s="519"/>
      <c r="J47" s="519"/>
      <c r="K47" s="519"/>
      <c r="L47" s="520">
        <f t="shared" si="8"/>
        <v>3213</v>
      </c>
      <c r="M47" s="519"/>
      <c r="N47" s="519"/>
      <c r="O47" s="519"/>
      <c r="P47" s="626">
        <f>'Z 2 '!D162</f>
        <v>3213</v>
      </c>
    </row>
    <row r="48" spans="1:16" s="14" customFormat="1" ht="12.75">
      <c r="A48" s="850"/>
      <c r="B48" s="69" t="s">
        <v>81</v>
      </c>
      <c r="C48" s="9" t="s">
        <v>78</v>
      </c>
      <c r="D48" s="520">
        <f t="shared" si="4"/>
        <v>567</v>
      </c>
      <c r="E48" s="520">
        <f t="shared" si="5"/>
        <v>567</v>
      </c>
      <c r="F48" s="520">
        <f t="shared" si="6"/>
        <v>0</v>
      </c>
      <c r="G48" s="520">
        <f t="shared" si="3"/>
        <v>567</v>
      </c>
      <c r="H48" s="520">
        <f t="shared" si="7"/>
        <v>567</v>
      </c>
      <c r="I48" s="519"/>
      <c r="J48" s="519"/>
      <c r="K48" s="519">
        <f>'Z 2 '!D163</f>
        <v>567</v>
      </c>
      <c r="L48" s="520">
        <f t="shared" si="8"/>
        <v>0</v>
      </c>
      <c r="M48" s="519"/>
      <c r="N48" s="519"/>
      <c r="O48" s="519"/>
      <c r="P48" s="626"/>
    </row>
    <row r="49" spans="1:16" s="14" customFormat="1" ht="16.5" customHeight="1">
      <c r="A49" s="850"/>
      <c r="B49" s="69" t="s">
        <v>333</v>
      </c>
      <c r="C49" s="9" t="s">
        <v>79</v>
      </c>
      <c r="D49" s="520">
        <f t="shared" si="4"/>
        <v>26010</v>
      </c>
      <c r="E49" s="520">
        <f t="shared" si="5"/>
        <v>0</v>
      </c>
      <c r="F49" s="520">
        <f t="shared" si="6"/>
        <v>26010</v>
      </c>
      <c r="G49" s="520">
        <f t="shared" si="3"/>
        <v>26010</v>
      </c>
      <c r="H49" s="520">
        <f t="shared" si="7"/>
        <v>0</v>
      </c>
      <c r="I49" s="519"/>
      <c r="J49" s="519"/>
      <c r="K49" s="519"/>
      <c r="L49" s="520">
        <f t="shared" si="8"/>
        <v>26010</v>
      </c>
      <c r="M49" s="519"/>
      <c r="N49" s="519"/>
      <c r="O49" s="519"/>
      <c r="P49" s="626">
        <f>'Z 2 '!D166</f>
        <v>26010</v>
      </c>
    </row>
    <row r="50" spans="1:16" s="14" customFormat="1" ht="17.25" customHeight="1">
      <c r="A50" s="850"/>
      <c r="B50" s="69" t="s">
        <v>333</v>
      </c>
      <c r="C50" s="9" t="s">
        <v>80</v>
      </c>
      <c r="D50" s="520">
        <f t="shared" si="4"/>
        <v>4590</v>
      </c>
      <c r="E50" s="520">
        <f t="shared" si="5"/>
        <v>4590</v>
      </c>
      <c r="F50" s="520">
        <f t="shared" si="6"/>
        <v>0</v>
      </c>
      <c r="G50" s="520">
        <f t="shared" si="3"/>
        <v>4590</v>
      </c>
      <c r="H50" s="520">
        <f t="shared" si="7"/>
        <v>4590</v>
      </c>
      <c r="I50" s="519"/>
      <c r="J50" s="519"/>
      <c r="K50" s="519">
        <f>'Z 2 '!D167</f>
        <v>4590</v>
      </c>
      <c r="L50" s="520">
        <f t="shared" si="8"/>
        <v>0</v>
      </c>
      <c r="M50" s="519"/>
      <c r="N50" s="519"/>
      <c r="O50" s="519"/>
      <c r="P50" s="626"/>
    </row>
    <row r="51" spans="1:16" s="14" customFormat="1" ht="12.75">
      <c r="A51" s="850"/>
      <c r="B51" s="9" t="s">
        <v>234</v>
      </c>
      <c r="C51" s="9"/>
      <c r="D51" s="520">
        <f>F51+E51</f>
        <v>642440</v>
      </c>
      <c r="E51" s="520">
        <v>96366</v>
      </c>
      <c r="F51" s="520">
        <v>546074</v>
      </c>
      <c r="G51" s="520"/>
      <c r="H51" s="520">
        <f>I51+J51+K51</f>
        <v>0</v>
      </c>
      <c r="I51" s="519"/>
      <c r="J51" s="519"/>
      <c r="K51" s="519"/>
      <c r="L51" s="520">
        <f>P51+O51+N51+M51</f>
        <v>0</v>
      </c>
      <c r="M51" s="519"/>
      <c r="N51" s="519"/>
      <c r="O51" s="519"/>
      <c r="P51" s="627"/>
    </row>
    <row r="52" spans="1:16" s="14" customFormat="1" ht="13.5" thickBot="1">
      <c r="A52" s="851"/>
      <c r="B52" s="522" t="s">
        <v>823</v>
      </c>
      <c r="C52" s="522"/>
      <c r="D52" s="526"/>
      <c r="E52" s="526"/>
      <c r="F52" s="526"/>
      <c r="G52" s="526"/>
      <c r="H52" s="526"/>
      <c r="I52" s="523"/>
      <c r="J52" s="523"/>
      <c r="K52" s="523"/>
      <c r="L52" s="526"/>
      <c r="M52" s="523"/>
      <c r="N52" s="523"/>
      <c r="O52" s="523"/>
      <c r="P52" s="625"/>
    </row>
    <row r="53" spans="1:16" s="14" customFormat="1" ht="26.25" customHeight="1" thickBot="1">
      <c r="A53" s="511"/>
      <c r="B53" s="527" t="s">
        <v>244</v>
      </c>
      <c r="C53" s="527"/>
      <c r="D53" s="528">
        <f aca="true" t="shared" si="9" ref="D53:P53">D11+D22</f>
        <v>8155439</v>
      </c>
      <c r="E53" s="528">
        <f t="shared" si="9"/>
        <v>3565445</v>
      </c>
      <c r="F53" s="528">
        <f t="shared" si="9"/>
        <v>4589994</v>
      </c>
      <c r="G53" s="528">
        <f t="shared" si="9"/>
        <v>1422320</v>
      </c>
      <c r="H53" s="528">
        <f t="shared" si="9"/>
        <v>693499</v>
      </c>
      <c r="I53" s="528">
        <f t="shared" si="9"/>
        <v>0</v>
      </c>
      <c r="J53" s="528">
        <f t="shared" si="9"/>
        <v>0</v>
      </c>
      <c r="K53" s="528">
        <f t="shared" si="9"/>
        <v>693499</v>
      </c>
      <c r="L53" s="528">
        <f t="shared" si="9"/>
        <v>728821</v>
      </c>
      <c r="M53" s="528">
        <f t="shared" si="9"/>
        <v>254895</v>
      </c>
      <c r="N53" s="528">
        <f t="shared" si="9"/>
        <v>0</v>
      </c>
      <c r="O53" s="528">
        <f t="shared" si="9"/>
        <v>0</v>
      </c>
      <c r="P53" s="470">
        <f t="shared" si="9"/>
        <v>473926</v>
      </c>
    </row>
    <row r="54" spans="1:16" ht="12.75" customHeight="1">
      <c r="A54" s="74"/>
      <c r="B54" s="67"/>
      <c r="C54" s="67"/>
      <c r="D54" s="9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3.5" customHeight="1">
      <c r="A55" s="74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92"/>
      <c r="M55" s="92"/>
      <c r="N55" s="92" t="s">
        <v>733</v>
      </c>
      <c r="O55" s="67"/>
      <c r="P55" s="67"/>
    </row>
    <row r="56" spans="1:16" ht="15.75" customHeight="1">
      <c r="A56" s="74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 t="s">
        <v>859</v>
      </c>
      <c r="O56" s="67"/>
      <c r="P56" s="67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14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  <row r="98" ht="12.75">
      <c r="A98" s="14"/>
    </row>
    <row r="99" ht="12.75">
      <c r="A99" s="14"/>
    </row>
    <row r="100" ht="12.75">
      <c r="A100" s="14"/>
    </row>
    <row r="101" ht="12.75">
      <c r="A101" s="14"/>
    </row>
    <row r="102" ht="12.75">
      <c r="A102" s="14"/>
    </row>
    <row r="103" ht="12.75">
      <c r="A103" s="14"/>
    </row>
    <row r="104" ht="12.75">
      <c r="A104" s="14"/>
    </row>
    <row r="105" ht="12.75">
      <c r="A105" s="14"/>
    </row>
    <row r="106" ht="12.75">
      <c r="A106" s="14"/>
    </row>
    <row r="107" ht="12.75">
      <c r="A107" s="14"/>
    </row>
    <row r="108" ht="12.75">
      <c r="A108" s="14"/>
    </row>
    <row r="109" ht="12.75">
      <c r="A109" s="14"/>
    </row>
    <row r="110" ht="12.75">
      <c r="A110" s="14"/>
    </row>
    <row r="111" ht="12.75">
      <c r="A111" s="14"/>
    </row>
    <row r="112" ht="12.75">
      <c r="A112" s="14"/>
    </row>
    <row r="113" ht="12.75">
      <c r="A113" s="14"/>
    </row>
    <row r="114" ht="12.75">
      <c r="A114" s="14"/>
    </row>
    <row r="115" ht="12.75">
      <c r="A115" s="14"/>
    </row>
    <row r="116" ht="12.75">
      <c r="A116" s="14"/>
    </row>
    <row r="117" ht="12.75">
      <c r="A117" s="14"/>
    </row>
    <row r="118" ht="12.75">
      <c r="A118" s="14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  <row r="242" ht="12.75">
      <c r="A242" s="14"/>
    </row>
    <row r="243" ht="12.75">
      <c r="A243" s="14"/>
    </row>
    <row r="244" ht="12.75">
      <c r="A244" s="14"/>
    </row>
    <row r="245" ht="12.75">
      <c r="A245" s="14"/>
    </row>
    <row r="246" ht="12.75">
      <c r="A246" s="14"/>
    </row>
    <row r="247" ht="12.75">
      <c r="A247" s="14"/>
    </row>
    <row r="248" ht="12.75">
      <c r="A248" s="14"/>
    </row>
    <row r="249" ht="12.75">
      <c r="A249" s="14"/>
    </row>
    <row r="250" ht="12.75">
      <c r="A250" s="14"/>
    </row>
    <row r="251" ht="12.75">
      <c r="A251" s="14"/>
    </row>
    <row r="252" ht="12.75">
      <c r="A252" s="1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  <row r="449" ht="12.75">
      <c r="A449" s="14"/>
    </row>
    <row r="450" ht="12.75">
      <c r="A450" s="14"/>
    </row>
    <row r="451" ht="12.75">
      <c r="A451" s="14"/>
    </row>
    <row r="452" ht="12.75">
      <c r="A452" s="14"/>
    </row>
    <row r="453" ht="12.75">
      <c r="A453" s="14"/>
    </row>
    <row r="454" ht="12.75">
      <c r="A454" s="14"/>
    </row>
    <row r="455" ht="12.75">
      <c r="A455" s="14"/>
    </row>
    <row r="456" ht="12.75">
      <c r="A456" s="14"/>
    </row>
    <row r="457" ht="12.75">
      <c r="A457" s="14"/>
    </row>
    <row r="458" ht="12.75">
      <c r="A458" s="14"/>
    </row>
    <row r="459" ht="12.75">
      <c r="A459" s="14"/>
    </row>
    <row r="460" ht="12.75">
      <c r="A460" s="14"/>
    </row>
    <row r="461" ht="12.75">
      <c r="A461" s="14"/>
    </row>
    <row r="462" ht="12.75">
      <c r="A462" s="14"/>
    </row>
    <row r="463" ht="12.75">
      <c r="A463" s="14"/>
    </row>
    <row r="464" ht="12.75">
      <c r="A464" s="14"/>
    </row>
    <row r="465" ht="12.75">
      <c r="A465" s="14"/>
    </row>
    <row r="466" ht="12.75">
      <c r="A466" s="14"/>
    </row>
    <row r="467" ht="12.75">
      <c r="A467" s="14"/>
    </row>
    <row r="468" ht="12.75">
      <c r="A468" s="14"/>
    </row>
    <row r="469" ht="12.75">
      <c r="A469" s="14"/>
    </row>
    <row r="470" ht="12.75">
      <c r="A470" s="14"/>
    </row>
    <row r="471" ht="12.75">
      <c r="A471" s="14"/>
    </row>
    <row r="472" ht="12.75">
      <c r="A472" s="14"/>
    </row>
    <row r="473" ht="12.75">
      <c r="A473" s="14"/>
    </row>
    <row r="474" ht="12.75">
      <c r="A474" s="14"/>
    </row>
    <row r="475" ht="12.75">
      <c r="A475" s="14"/>
    </row>
    <row r="476" ht="12.75">
      <c r="A476" s="14"/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  <row r="501" ht="12.75">
      <c r="A501" s="14"/>
    </row>
    <row r="502" ht="12.75">
      <c r="A502" s="14"/>
    </row>
    <row r="503" ht="12.75">
      <c r="A503" s="14"/>
    </row>
    <row r="504" ht="12.75">
      <c r="A504" s="14"/>
    </row>
    <row r="505" ht="12.75">
      <c r="A505" s="14"/>
    </row>
    <row r="506" ht="12.75">
      <c r="A506" s="14"/>
    </row>
    <row r="507" ht="12.75">
      <c r="A507" s="14"/>
    </row>
    <row r="508" ht="12.75">
      <c r="A508" s="14"/>
    </row>
    <row r="509" ht="12.75">
      <c r="A509" s="14"/>
    </row>
    <row r="510" ht="12.75">
      <c r="A510" s="14"/>
    </row>
    <row r="511" ht="12.75">
      <c r="A511" s="14"/>
    </row>
    <row r="512" ht="12.75">
      <c r="A512" s="14"/>
    </row>
    <row r="513" ht="12.75">
      <c r="A513" s="14"/>
    </row>
    <row r="514" ht="12.75">
      <c r="A514" s="14"/>
    </row>
    <row r="515" ht="12.75">
      <c r="A515" s="14"/>
    </row>
    <row r="516" ht="12.75">
      <c r="A516" s="14"/>
    </row>
    <row r="517" ht="12.75">
      <c r="A517" s="14"/>
    </row>
    <row r="518" ht="12.75">
      <c r="A518" s="14"/>
    </row>
    <row r="519" ht="12.75">
      <c r="A519" s="14"/>
    </row>
    <row r="520" ht="12.75">
      <c r="A520" s="14"/>
    </row>
    <row r="521" ht="12.75">
      <c r="A521" s="14"/>
    </row>
    <row r="522" ht="12.75">
      <c r="A522" s="14"/>
    </row>
    <row r="523" ht="12.75">
      <c r="A523" s="14"/>
    </row>
    <row r="524" ht="12.75">
      <c r="A524" s="14"/>
    </row>
    <row r="525" ht="12.75">
      <c r="A525" s="14"/>
    </row>
    <row r="526" ht="12.75">
      <c r="A526" s="14"/>
    </row>
    <row r="527" ht="12.75">
      <c r="A527" s="14"/>
    </row>
    <row r="528" ht="12.75">
      <c r="A528" s="14"/>
    </row>
    <row r="529" ht="12.75">
      <c r="A529" s="14"/>
    </row>
    <row r="530" ht="12.75">
      <c r="A530" s="14"/>
    </row>
    <row r="531" ht="12.75">
      <c r="A531" s="14"/>
    </row>
    <row r="532" ht="12.75">
      <c r="A532" s="14"/>
    </row>
    <row r="533" ht="12.75">
      <c r="A533" s="14"/>
    </row>
    <row r="534" ht="12.75">
      <c r="A534" s="14"/>
    </row>
    <row r="535" ht="12.75">
      <c r="A535" s="14"/>
    </row>
    <row r="536" ht="12.75">
      <c r="A536" s="14"/>
    </row>
    <row r="537" ht="12.75">
      <c r="A537" s="14"/>
    </row>
    <row r="538" ht="12.75">
      <c r="A538" s="14"/>
    </row>
    <row r="539" ht="12.75">
      <c r="A539" s="14"/>
    </row>
    <row r="540" ht="12.75">
      <c r="A540" s="14"/>
    </row>
    <row r="541" ht="12.75">
      <c r="A541" s="14"/>
    </row>
    <row r="542" ht="12.75">
      <c r="A542" s="14"/>
    </row>
    <row r="543" ht="12.75">
      <c r="A543" s="14"/>
    </row>
    <row r="544" ht="12.75">
      <c r="A544" s="14"/>
    </row>
    <row r="545" ht="12.75">
      <c r="A545" s="14"/>
    </row>
    <row r="546" ht="12.75">
      <c r="A546" s="14"/>
    </row>
    <row r="547" ht="12.75">
      <c r="A547" s="14"/>
    </row>
    <row r="548" ht="12.75">
      <c r="A548" s="14"/>
    </row>
    <row r="549" ht="12.75">
      <c r="A549" s="14"/>
    </row>
    <row r="550" ht="12.75">
      <c r="A550" s="14"/>
    </row>
    <row r="551" ht="12.75">
      <c r="A551" s="14"/>
    </row>
    <row r="552" ht="12.75">
      <c r="A552" s="14"/>
    </row>
    <row r="553" ht="12.75">
      <c r="A553" s="14"/>
    </row>
    <row r="554" ht="12.75">
      <c r="A554" s="14"/>
    </row>
    <row r="555" ht="12.75">
      <c r="A555" s="14"/>
    </row>
    <row r="556" ht="12.75">
      <c r="A556" s="14"/>
    </row>
    <row r="557" ht="12.75">
      <c r="A557" s="14"/>
    </row>
    <row r="558" ht="12.75">
      <c r="A558" s="14"/>
    </row>
    <row r="559" ht="12.75">
      <c r="A559" s="14"/>
    </row>
    <row r="560" ht="12.75">
      <c r="A560" s="14"/>
    </row>
    <row r="561" ht="12.75">
      <c r="A561" s="14"/>
    </row>
    <row r="562" ht="12.75">
      <c r="A562" s="14"/>
    </row>
    <row r="563" ht="12.75">
      <c r="A563" s="14"/>
    </row>
    <row r="564" ht="12.75">
      <c r="A564" s="14"/>
    </row>
    <row r="565" ht="12.75">
      <c r="A565" s="14"/>
    </row>
    <row r="566" ht="12.75">
      <c r="A566" s="14"/>
    </row>
    <row r="567" ht="12.75">
      <c r="A567" s="14"/>
    </row>
    <row r="568" ht="12.75">
      <c r="A568" s="14"/>
    </row>
    <row r="569" ht="12.75">
      <c r="A569" s="14"/>
    </row>
    <row r="570" ht="12.75">
      <c r="A570" s="14"/>
    </row>
    <row r="571" ht="12.75">
      <c r="A571" s="14"/>
    </row>
    <row r="572" ht="12.75">
      <c r="A572" s="14"/>
    </row>
    <row r="573" ht="12.75">
      <c r="A573" s="14"/>
    </row>
    <row r="574" ht="12.75">
      <c r="A574" s="14"/>
    </row>
    <row r="575" ht="12.75">
      <c r="A575" s="14"/>
    </row>
    <row r="576" ht="12.75">
      <c r="A576" s="14"/>
    </row>
    <row r="577" ht="12.75">
      <c r="A577" s="14"/>
    </row>
    <row r="578" ht="12.75">
      <c r="A578" s="14"/>
    </row>
    <row r="579" ht="12.75">
      <c r="A579" s="14"/>
    </row>
    <row r="580" ht="12.75">
      <c r="A580" s="14"/>
    </row>
    <row r="581" ht="12.75">
      <c r="A581" s="14"/>
    </row>
    <row r="582" ht="12.75">
      <c r="A582" s="14"/>
    </row>
    <row r="583" ht="12.75">
      <c r="A583" s="14"/>
    </row>
    <row r="584" ht="12.75">
      <c r="A584" s="14"/>
    </row>
    <row r="585" ht="12.75">
      <c r="A585" s="14"/>
    </row>
    <row r="586" ht="12.75">
      <c r="A586" s="14"/>
    </row>
    <row r="587" ht="12.75">
      <c r="A587" s="14"/>
    </row>
    <row r="588" ht="12.75">
      <c r="A588" s="14"/>
    </row>
    <row r="589" ht="12.75">
      <c r="A589" s="14"/>
    </row>
    <row r="590" ht="12.75">
      <c r="A590" s="14"/>
    </row>
    <row r="591" ht="12.75">
      <c r="A591" s="14"/>
    </row>
    <row r="592" ht="12.75">
      <c r="A592" s="14"/>
    </row>
    <row r="593" ht="12.75">
      <c r="A593" s="14"/>
    </row>
    <row r="594" ht="12.75">
      <c r="A594" s="14"/>
    </row>
    <row r="595" ht="12.75">
      <c r="A595" s="14"/>
    </row>
    <row r="596" ht="12.75">
      <c r="A596" s="14"/>
    </row>
    <row r="597" ht="12.75">
      <c r="A597" s="14"/>
    </row>
    <row r="598" ht="12.75">
      <c r="A598" s="14"/>
    </row>
    <row r="599" ht="12.75">
      <c r="A599" s="14"/>
    </row>
    <row r="600" ht="12.75">
      <c r="A600" s="14"/>
    </row>
    <row r="601" ht="12.75">
      <c r="A601" s="14"/>
    </row>
    <row r="602" ht="12.75">
      <c r="A602" s="14"/>
    </row>
    <row r="603" ht="12.75">
      <c r="A603" s="14"/>
    </row>
    <row r="604" ht="12.75">
      <c r="A604" s="14"/>
    </row>
    <row r="605" ht="12.75">
      <c r="A605" s="14"/>
    </row>
    <row r="606" ht="12.75">
      <c r="A606" s="14"/>
    </row>
    <row r="607" ht="12.75">
      <c r="A607" s="14"/>
    </row>
    <row r="608" ht="12.75">
      <c r="A608" s="14"/>
    </row>
    <row r="609" ht="12.75">
      <c r="A609" s="14"/>
    </row>
    <row r="610" ht="12.75">
      <c r="A610" s="14"/>
    </row>
    <row r="611" ht="12.75">
      <c r="A611" s="14"/>
    </row>
    <row r="612" ht="12.75">
      <c r="A612" s="14"/>
    </row>
    <row r="613" ht="12.75">
      <c r="A613" s="14"/>
    </row>
    <row r="614" ht="12.75">
      <c r="A614" s="14"/>
    </row>
    <row r="615" ht="12.75">
      <c r="A615" s="14"/>
    </row>
    <row r="616" ht="12.75">
      <c r="A616" s="14"/>
    </row>
    <row r="617" ht="12.75">
      <c r="A617" s="14"/>
    </row>
    <row r="618" ht="12.75">
      <c r="A618" s="14"/>
    </row>
    <row r="619" ht="12.75">
      <c r="A619" s="14"/>
    </row>
    <row r="620" ht="12.75">
      <c r="A620" s="14"/>
    </row>
    <row r="621" ht="12.75">
      <c r="A621" s="14"/>
    </row>
    <row r="622" ht="12.75">
      <c r="A622" s="14"/>
    </row>
    <row r="623" ht="12.75">
      <c r="A623" s="14"/>
    </row>
    <row r="624" ht="12.75">
      <c r="A624" s="14"/>
    </row>
    <row r="625" ht="12.75">
      <c r="A625" s="14"/>
    </row>
    <row r="626" ht="12.75">
      <c r="A626" s="14"/>
    </row>
    <row r="627" ht="12.75">
      <c r="A627" s="14"/>
    </row>
    <row r="628" ht="12.75">
      <c r="A628" s="14"/>
    </row>
    <row r="629" ht="12.75">
      <c r="A629" s="14"/>
    </row>
    <row r="630" ht="12.75">
      <c r="A630" s="14"/>
    </row>
    <row r="631" ht="12.75">
      <c r="A631" s="14"/>
    </row>
    <row r="632" ht="12.75">
      <c r="A632" s="14"/>
    </row>
    <row r="633" ht="12.75">
      <c r="A633" s="14"/>
    </row>
    <row r="634" ht="12.75">
      <c r="A634" s="14"/>
    </row>
    <row r="635" ht="12.75">
      <c r="A635" s="14"/>
    </row>
    <row r="636" ht="12.75">
      <c r="A636" s="14"/>
    </row>
    <row r="637" ht="12.75">
      <c r="A637" s="14"/>
    </row>
    <row r="638" ht="12.75">
      <c r="A638" s="14"/>
    </row>
    <row r="639" ht="12.75">
      <c r="A639" s="14"/>
    </row>
    <row r="640" ht="12.75">
      <c r="A640" s="14"/>
    </row>
    <row r="641" ht="12.75">
      <c r="A641" s="14"/>
    </row>
    <row r="642" ht="12.75">
      <c r="A642" s="14"/>
    </row>
    <row r="643" ht="12.75">
      <c r="A643" s="14"/>
    </row>
    <row r="644" ht="12.75">
      <c r="A644" s="14"/>
    </row>
    <row r="645" ht="12.75">
      <c r="A645" s="14"/>
    </row>
    <row r="646" ht="12.75">
      <c r="A646" s="14"/>
    </row>
    <row r="647" ht="12.75">
      <c r="A647" s="14"/>
    </row>
    <row r="648" ht="12.75">
      <c r="A648" s="14"/>
    </row>
    <row r="649" ht="12.75">
      <c r="A649" s="14"/>
    </row>
    <row r="650" ht="12.75">
      <c r="A650" s="14"/>
    </row>
    <row r="651" ht="12.75">
      <c r="A651" s="14"/>
    </row>
    <row r="652" ht="12.75">
      <c r="A652" s="14"/>
    </row>
    <row r="653" ht="12.75">
      <c r="A653" s="14"/>
    </row>
    <row r="654" ht="12.75">
      <c r="A654" s="14"/>
    </row>
    <row r="655" ht="12.75">
      <c r="A655" s="14"/>
    </row>
    <row r="656" ht="12.75">
      <c r="A656" s="14"/>
    </row>
    <row r="657" ht="12.75">
      <c r="A657" s="14"/>
    </row>
    <row r="658" ht="12.75">
      <c r="A658" s="14"/>
    </row>
    <row r="659" ht="12.75">
      <c r="A659" s="14"/>
    </row>
    <row r="660" ht="12.75">
      <c r="A660" s="14"/>
    </row>
    <row r="661" ht="12.75">
      <c r="A661" s="14"/>
    </row>
    <row r="662" ht="12.75">
      <c r="A662" s="14"/>
    </row>
    <row r="663" ht="12.75">
      <c r="A663" s="14"/>
    </row>
    <row r="664" ht="12.75">
      <c r="A664" s="14"/>
    </row>
    <row r="665" ht="12.75">
      <c r="A665" s="14"/>
    </row>
    <row r="666" ht="12.75">
      <c r="A666" s="14"/>
    </row>
    <row r="667" ht="12.75">
      <c r="A667" s="14"/>
    </row>
    <row r="668" ht="12.75">
      <c r="A668" s="14"/>
    </row>
    <row r="669" ht="12.75">
      <c r="A669" s="14"/>
    </row>
    <row r="670" ht="12.75">
      <c r="A670" s="14"/>
    </row>
    <row r="671" ht="12.75">
      <c r="A671" s="14"/>
    </row>
    <row r="672" ht="12.75">
      <c r="A672" s="14"/>
    </row>
    <row r="673" ht="12.75">
      <c r="A673" s="14"/>
    </row>
    <row r="674" ht="12.75">
      <c r="A674" s="14"/>
    </row>
    <row r="675" ht="12.75">
      <c r="A675" s="14"/>
    </row>
    <row r="676" ht="12.75">
      <c r="A676" s="14"/>
    </row>
    <row r="677" ht="12.75">
      <c r="A677" s="14"/>
    </row>
    <row r="678" ht="12.75">
      <c r="A678" s="14"/>
    </row>
    <row r="679" ht="12.75">
      <c r="A679" s="14"/>
    </row>
    <row r="680" ht="12.75">
      <c r="A680" s="14"/>
    </row>
    <row r="681" ht="12.75">
      <c r="A681" s="14"/>
    </row>
    <row r="682" ht="12.75">
      <c r="A682" s="14"/>
    </row>
    <row r="683" ht="12.75">
      <c r="A683" s="14"/>
    </row>
    <row r="684" ht="12.75">
      <c r="A684" s="14"/>
    </row>
    <row r="685" ht="12.75">
      <c r="A685" s="14"/>
    </row>
    <row r="686" ht="12.75">
      <c r="A686" s="14"/>
    </row>
    <row r="687" ht="12.75">
      <c r="A687" s="14"/>
    </row>
    <row r="688" ht="12.75">
      <c r="A688" s="14"/>
    </row>
    <row r="689" ht="12.75">
      <c r="A689" s="14"/>
    </row>
    <row r="690" ht="12.75">
      <c r="A690" s="14"/>
    </row>
    <row r="691" ht="12.75">
      <c r="A691" s="14"/>
    </row>
    <row r="692" ht="12.75">
      <c r="A692" s="14"/>
    </row>
    <row r="693" ht="12.75">
      <c r="A693" s="14"/>
    </row>
    <row r="694" ht="12.75">
      <c r="A694" s="14"/>
    </row>
    <row r="695" ht="12.75">
      <c r="A695" s="14"/>
    </row>
    <row r="696" ht="12.75">
      <c r="A696" s="14"/>
    </row>
    <row r="697" ht="12.75">
      <c r="A697" s="14"/>
    </row>
    <row r="698" ht="12.75">
      <c r="A698" s="14"/>
    </row>
    <row r="699" ht="12.75">
      <c r="A699" s="14"/>
    </row>
    <row r="700" ht="12.75">
      <c r="A700" s="14"/>
    </row>
    <row r="701" ht="12.75">
      <c r="A701" s="14"/>
    </row>
    <row r="702" ht="12.75">
      <c r="A702" s="14"/>
    </row>
    <row r="703" ht="12.75">
      <c r="A703" s="14"/>
    </row>
    <row r="704" ht="12.75">
      <c r="A704" s="14"/>
    </row>
    <row r="705" ht="12.75">
      <c r="A705" s="14"/>
    </row>
    <row r="706" ht="12.75">
      <c r="A706" s="14"/>
    </row>
    <row r="707" ht="12.75">
      <c r="A707" s="14"/>
    </row>
    <row r="708" ht="12.75">
      <c r="A708" s="14"/>
    </row>
    <row r="709" ht="12.75">
      <c r="A709" s="14"/>
    </row>
    <row r="710" ht="12.75">
      <c r="A710" s="14"/>
    </row>
    <row r="711" ht="12.75">
      <c r="A711" s="14"/>
    </row>
    <row r="712" ht="12.75">
      <c r="A712" s="14"/>
    </row>
    <row r="713" ht="12.75">
      <c r="A713" s="14"/>
    </row>
    <row r="714" ht="12.75">
      <c r="A714" s="14"/>
    </row>
    <row r="715" ht="12.75">
      <c r="A715" s="14"/>
    </row>
    <row r="716" ht="12.75">
      <c r="A716" s="14"/>
    </row>
    <row r="717" ht="12.75">
      <c r="A717" s="14"/>
    </row>
    <row r="718" ht="12.75">
      <c r="A718" s="14"/>
    </row>
    <row r="719" ht="12.75">
      <c r="A719" s="14"/>
    </row>
    <row r="720" ht="12.75">
      <c r="A720" s="14"/>
    </row>
    <row r="721" ht="12.75">
      <c r="A721" s="14"/>
    </row>
    <row r="722" ht="12.75">
      <c r="A722" s="14"/>
    </row>
    <row r="723" ht="12.75">
      <c r="A723" s="14"/>
    </row>
    <row r="724" ht="12.75">
      <c r="A724" s="14"/>
    </row>
    <row r="725" ht="12.75">
      <c r="A725" s="14"/>
    </row>
    <row r="726" ht="12.75">
      <c r="A726" s="14"/>
    </row>
    <row r="727" ht="12.75">
      <c r="A727" s="14"/>
    </row>
    <row r="728" ht="12.75">
      <c r="A728" s="14"/>
    </row>
    <row r="729" ht="12.75">
      <c r="A729" s="14"/>
    </row>
    <row r="730" ht="12.75">
      <c r="A730" s="14"/>
    </row>
    <row r="731" ht="12.75">
      <c r="A731" s="14"/>
    </row>
    <row r="732" ht="12.75">
      <c r="A732" s="14"/>
    </row>
    <row r="733" ht="12.75">
      <c r="A733" s="14"/>
    </row>
    <row r="734" ht="12.75">
      <c r="A734" s="14"/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  <row r="742" ht="12.75">
      <c r="A742" s="14"/>
    </row>
    <row r="743" ht="12.75">
      <c r="A743" s="14"/>
    </row>
    <row r="744" ht="12.75">
      <c r="A744" s="14"/>
    </row>
    <row r="745" ht="12.75">
      <c r="A745" s="14"/>
    </row>
    <row r="746" ht="12.75">
      <c r="A746" s="14"/>
    </row>
    <row r="747" ht="12.75">
      <c r="A747" s="14"/>
    </row>
    <row r="748" ht="12.75">
      <c r="A748" s="14"/>
    </row>
    <row r="749" ht="12.75">
      <c r="A749" s="14"/>
    </row>
    <row r="750" ht="12.75">
      <c r="A750" s="14"/>
    </row>
    <row r="751" ht="12.75">
      <c r="A751" s="14"/>
    </row>
    <row r="752" ht="12.75">
      <c r="A752" s="14"/>
    </row>
    <row r="753" ht="12.75">
      <c r="A753" s="14"/>
    </row>
    <row r="754" ht="12.75">
      <c r="A754" s="14"/>
    </row>
    <row r="755" ht="12.75">
      <c r="A755" s="14"/>
    </row>
    <row r="756" ht="12.75">
      <c r="A756" s="14"/>
    </row>
    <row r="757" ht="12.75">
      <c r="A757" s="14"/>
    </row>
    <row r="758" ht="12.75">
      <c r="A758" s="14"/>
    </row>
    <row r="759" ht="12.75">
      <c r="A759" s="14"/>
    </row>
    <row r="760" ht="12.75">
      <c r="A760" s="14"/>
    </row>
    <row r="761" ht="12.75">
      <c r="A761" s="14"/>
    </row>
    <row r="762" ht="12.75">
      <c r="A762" s="14"/>
    </row>
    <row r="763" ht="12.75">
      <c r="A763" s="14"/>
    </row>
    <row r="764" ht="12.75">
      <c r="A764" s="14"/>
    </row>
    <row r="765" ht="12.75">
      <c r="A765" s="14"/>
    </row>
    <row r="766" ht="12.75">
      <c r="A766" s="14"/>
    </row>
    <row r="767" ht="12.75">
      <c r="A767" s="14"/>
    </row>
    <row r="768" ht="12.75">
      <c r="A768" s="14"/>
    </row>
    <row r="769" ht="12.75">
      <c r="A769" s="14"/>
    </row>
    <row r="770" ht="12.75">
      <c r="A770" s="14"/>
    </row>
    <row r="771" ht="12.75">
      <c r="A771" s="14"/>
    </row>
    <row r="772" ht="12.75">
      <c r="A772" s="14"/>
    </row>
    <row r="773" ht="12.75">
      <c r="A773" s="14"/>
    </row>
    <row r="774" ht="12.75">
      <c r="A774" s="14"/>
    </row>
    <row r="775" ht="12.75">
      <c r="A775" s="14"/>
    </row>
    <row r="776" ht="12.75">
      <c r="A776" s="14"/>
    </row>
    <row r="777" ht="12.75">
      <c r="A777" s="14"/>
    </row>
    <row r="778" ht="12.75">
      <c r="A778" s="14"/>
    </row>
    <row r="779" ht="12.75">
      <c r="A779" s="14"/>
    </row>
    <row r="780" ht="12.75">
      <c r="A780" s="14"/>
    </row>
    <row r="781" ht="12.75">
      <c r="A781" s="14"/>
    </row>
    <row r="782" ht="12.75">
      <c r="A782" s="14"/>
    </row>
    <row r="783" ht="12.75">
      <c r="A783" s="14"/>
    </row>
    <row r="784" ht="12.75">
      <c r="A784" s="14"/>
    </row>
    <row r="785" ht="12.75">
      <c r="A785" s="14"/>
    </row>
    <row r="786" ht="12.75">
      <c r="A786" s="14"/>
    </row>
    <row r="787" ht="12.75">
      <c r="A787" s="14"/>
    </row>
    <row r="788" ht="12.75">
      <c r="A788" s="14"/>
    </row>
    <row r="789" ht="12.75">
      <c r="A789" s="14"/>
    </row>
    <row r="790" ht="12.75">
      <c r="A790" s="14"/>
    </row>
    <row r="791" ht="12.75">
      <c r="A791" s="14"/>
    </row>
    <row r="792" ht="12.75">
      <c r="A792" s="14"/>
    </row>
    <row r="793" ht="12.75">
      <c r="A793" s="14"/>
    </row>
    <row r="794" ht="12.75">
      <c r="A794" s="14"/>
    </row>
    <row r="795" ht="12.75">
      <c r="A795" s="14"/>
    </row>
    <row r="796" ht="12.75">
      <c r="A796" s="14"/>
    </row>
    <row r="797" ht="12.75">
      <c r="A797" s="14"/>
    </row>
    <row r="798" ht="12.75">
      <c r="A798" s="14"/>
    </row>
    <row r="799" ht="12.75">
      <c r="A799" s="14"/>
    </row>
    <row r="800" ht="12.75">
      <c r="A800" s="14"/>
    </row>
    <row r="801" ht="12.75">
      <c r="A801" s="14"/>
    </row>
    <row r="802" ht="12.75">
      <c r="A802" s="14"/>
    </row>
    <row r="803" ht="12.75">
      <c r="A803" s="14"/>
    </row>
    <row r="804" ht="12.75">
      <c r="A804" s="14"/>
    </row>
    <row r="805" ht="12.75">
      <c r="A805" s="14"/>
    </row>
    <row r="806" ht="12.75">
      <c r="A806" s="14"/>
    </row>
    <row r="807" ht="12.75">
      <c r="A807" s="14"/>
    </row>
    <row r="808" ht="12.75">
      <c r="A808" s="14"/>
    </row>
    <row r="809" ht="12.75">
      <c r="A809" s="14"/>
    </row>
    <row r="810" ht="12.75">
      <c r="A810" s="14"/>
    </row>
    <row r="811" ht="12.75">
      <c r="A811" s="14"/>
    </row>
    <row r="812" ht="12.75">
      <c r="A812" s="14"/>
    </row>
    <row r="813" ht="12.75">
      <c r="A813" s="14"/>
    </row>
    <row r="814" ht="12.75">
      <c r="A814" s="14"/>
    </row>
    <row r="815" ht="12.75">
      <c r="A815" s="14"/>
    </row>
    <row r="816" ht="12.75">
      <c r="A816" s="14"/>
    </row>
    <row r="817" ht="12.75">
      <c r="A817" s="14"/>
    </row>
    <row r="818" ht="12.75">
      <c r="A818" s="14"/>
    </row>
    <row r="819" ht="12.75">
      <c r="A819" s="14"/>
    </row>
    <row r="820" ht="12.75">
      <c r="A820" s="14"/>
    </row>
    <row r="821" ht="12.75">
      <c r="A821" s="14"/>
    </row>
    <row r="822" ht="12.75">
      <c r="A822" s="14"/>
    </row>
    <row r="823" ht="12.75">
      <c r="A823" s="14"/>
    </row>
    <row r="824" ht="12.75">
      <c r="A824" s="14"/>
    </row>
    <row r="825" ht="12.75">
      <c r="A825" s="14"/>
    </row>
    <row r="826" ht="12.75">
      <c r="A826" s="14"/>
    </row>
    <row r="827" ht="12.75">
      <c r="A827" s="14"/>
    </row>
    <row r="828" ht="12.75">
      <c r="A828" s="14"/>
    </row>
    <row r="829" ht="12.75">
      <c r="A829" s="14"/>
    </row>
    <row r="830" ht="12.75">
      <c r="A830" s="14"/>
    </row>
    <row r="831" ht="12.75">
      <c r="A831" s="14"/>
    </row>
    <row r="832" ht="12.75">
      <c r="A832" s="14"/>
    </row>
    <row r="833" ht="12.75">
      <c r="A833" s="14"/>
    </row>
    <row r="834" ht="12.75">
      <c r="A834" s="14"/>
    </row>
    <row r="835" ht="12.75">
      <c r="A835" s="14"/>
    </row>
    <row r="836" ht="12.75">
      <c r="A836" s="14"/>
    </row>
    <row r="837" ht="12.75">
      <c r="A837" s="14"/>
    </row>
    <row r="838" ht="12.75">
      <c r="A838" s="14"/>
    </row>
    <row r="839" ht="12.75">
      <c r="A839" s="14"/>
    </row>
    <row r="840" ht="12.75">
      <c r="A840" s="14"/>
    </row>
    <row r="841" ht="12.75">
      <c r="A841" s="14"/>
    </row>
    <row r="842" ht="12.75">
      <c r="A842" s="14"/>
    </row>
    <row r="843" ht="12.75">
      <c r="A843" s="14"/>
    </row>
    <row r="844" ht="12.75">
      <c r="A844" s="14"/>
    </row>
    <row r="845" ht="12.75">
      <c r="A845" s="14"/>
    </row>
    <row r="846" ht="12.75">
      <c r="A846" s="14"/>
    </row>
    <row r="847" ht="12.75">
      <c r="A847" s="14"/>
    </row>
    <row r="848" ht="12.75">
      <c r="A848" s="14"/>
    </row>
    <row r="849" ht="12.75">
      <c r="A849" s="14"/>
    </row>
    <row r="850" ht="12.75">
      <c r="A850" s="14"/>
    </row>
    <row r="851" ht="12.75">
      <c r="A851" s="14"/>
    </row>
    <row r="852" ht="12.75">
      <c r="A852" s="14"/>
    </row>
    <row r="853" ht="12.75">
      <c r="A853" s="14"/>
    </row>
    <row r="854" ht="12.75">
      <c r="A854" s="14"/>
    </row>
    <row r="855" ht="12.75">
      <c r="A855" s="14"/>
    </row>
    <row r="856" ht="12.75">
      <c r="A856" s="14"/>
    </row>
    <row r="857" ht="12.75">
      <c r="A857" s="14"/>
    </row>
    <row r="858" ht="12.75">
      <c r="A858" s="14"/>
    </row>
    <row r="859" ht="12.75">
      <c r="A859" s="14"/>
    </row>
    <row r="860" ht="12.75">
      <c r="A860" s="14"/>
    </row>
    <row r="861" ht="12.75">
      <c r="A861" s="14"/>
    </row>
    <row r="862" ht="12.75">
      <c r="A862" s="14"/>
    </row>
    <row r="863" ht="12.75">
      <c r="A863" s="14"/>
    </row>
    <row r="864" ht="12.75">
      <c r="A864" s="14"/>
    </row>
    <row r="865" ht="12.75">
      <c r="A865" s="14"/>
    </row>
    <row r="866" ht="12.75">
      <c r="A866" s="14"/>
    </row>
    <row r="867" ht="12.75">
      <c r="A867" s="14"/>
    </row>
    <row r="868" ht="12.75">
      <c r="A868" s="14"/>
    </row>
    <row r="869" ht="12.75">
      <c r="A869" s="14"/>
    </row>
    <row r="870" ht="12.75">
      <c r="A870" s="14"/>
    </row>
    <row r="871" ht="12.75">
      <c r="A871" s="14"/>
    </row>
    <row r="872" ht="12.75">
      <c r="A872" s="14"/>
    </row>
    <row r="873" ht="12.75">
      <c r="A873" s="14"/>
    </row>
    <row r="874" ht="12.75">
      <c r="A874" s="14"/>
    </row>
    <row r="875" ht="12.75">
      <c r="A875" s="14"/>
    </row>
    <row r="876" ht="12.75">
      <c r="A876" s="14"/>
    </row>
    <row r="877" ht="12.75">
      <c r="A877" s="14"/>
    </row>
    <row r="878" ht="12.75">
      <c r="A878" s="14"/>
    </row>
    <row r="879" ht="12.75">
      <c r="A879" s="14"/>
    </row>
    <row r="880" ht="12.75">
      <c r="A880" s="14"/>
    </row>
    <row r="881" ht="12.75">
      <c r="A881" s="14"/>
    </row>
    <row r="882" ht="12.75">
      <c r="A882" s="14"/>
    </row>
    <row r="883" ht="12.75">
      <c r="A883" s="14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ht="12.75">
      <c r="A973" s="14"/>
    </row>
    <row r="974" ht="12.75">
      <c r="A974" s="14"/>
    </row>
    <row r="975" ht="12.75">
      <c r="A975" s="14"/>
    </row>
    <row r="976" ht="12.75">
      <c r="A976" s="14"/>
    </row>
    <row r="977" ht="12.75">
      <c r="A977" s="14"/>
    </row>
    <row r="978" ht="12.75">
      <c r="A978" s="14"/>
    </row>
    <row r="979" ht="12.75">
      <c r="A979" s="14"/>
    </row>
    <row r="980" ht="12.75">
      <c r="A980" s="14"/>
    </row>
    <row r="981" ht="12.75">
      <c r="A981" s="14"/>
    </row>
    <row r="982" ht="12.75">
      <c r="A982" s="14"/>
    </row>
    <row r="983" ht="12.75">
      <c r="A983" s="14"/>
    </row>
    <row r="984" ht="12.75">
      <c r="A984" s="14"/>
    </row>
    <row r="985" ht="12.75">
      <c r="A985" s="14"/>
    </row>
    <row r="986" ht="12.75">
      <c r="A986" s="14"/>
    </row>
    <row r="987" ht="12.75">
      <c r="A987" s="14"/>
    </row>
    <row r="988" ht="12.75">
      <c r="A988" s="14"/>
    </row>
    <row r="989" ht="12.75">
      <c r="A989" s="14"/>
    </row>
    <row r="990" ht="12.75">
      <c r="A990" s="14"/>
    </row>
    <row r="991" ht="12.75">
      <c r="A991" s="14"/>
    </row>
    <row r="992" ht="12.75">
      <c r="A992" s="14"/>
    </row>
    <row r="993" ht="12.75">
      <c r="A993" s="14"/>
    </row>
    <row r="994" ht="12.75">
      <c r="A994" s="14"/>
    </row>
    <row r="995" ht="12.75">
      <c r="A995" s="14"/>
    </row>
    <row r="996" ht="12.75">
      <c r="A996" s="14"/>
    </row>
    <row r="997" ht="12.75">
      <c r="A997" s="14"/>
    </row>
    <row r="998" ht="12.75">
      <c r="A998" s="14"/>
    </row>
    <row r="999" ht="12.75">
      <c r="A999" s="14"/>
    </row>
    <row r="1000" ht="12.75">
      <c r="A1000" s="14"/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/>
    </row>
    <row r="1011" ht="12.75">
      <c r="A1011" s="14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</sheetData>
  <mergeCells count="27">
    <mergeCell ref="A12:A21"/>
    <mergeCell ref="B13:P13"/>
    <mergeCell ref="B14:P14"/>
    <mergeCell ref="B12:P12"/>
    <mergeCell ref="A23:A52"/>
    <mergeCell ref="B23:P23"/>
    <mergeCell ref="B24:P24"/>
    <mergeCell ref="B25:P25"/>
    <mergeCell ref="N1:P1"/>
    <mergeCell ref="G5:P5"/>
    <mergeCell ref="G4:P4"/>
    <mergeCell ref="G6:G9"/>
    <mergeCell ref="A2:P2"/>
    <mergeCell ref="E4:F4"/>
    <mergeCell ref="D4:D9"/>
    <mergeCell ref="A4:A9"/>
    <mergeCell ref="H8:H9"/>
    <mergeCell ref="E5:E9"/>
    <mergeCell ref="H7:K7"/>
    <mergeCell ref="H6:P6"/>
    <mergeCell ref="I8:K8"/>
    <mergeCell ref="B4:B9"/>
    <mergeCell ref="F5:F9"/>
    <mergeCell ref="M8:P8"/>
    <mergeCell ref="L8:L9"/>
    <mergeCell ref="L7:P7"/>
    <mergeCell ref="C4:C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0" r:id="rId1"/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42.25390625" style="0" customWidth="1"/>
    <col min="3" max="3" width="22.00390625" style="0" customWidth="1"/>
    <col min="4" max="4" width="14.875" style="0" hidden="1" customWidth="1"/>
    <col min="5" max="5" width="21.25390625" style="0" customWidth="1"/>
    <col min="6" max="7" width="27.375" style="0" customWidth="1"/>
  </cols>
  <sheetData>
    <row r="1" ht="12.75" customHeight="1"/>
    <row r="2" spans="3:7" ht="42" customHeight="1">
      <c r="C2" s="859" t="s">
        <v>872</v>
      </c>
      <c r="D2" s="859"/>
      <c r="E2" s="859"/>
      <c r="F2" s="80"/>
      <c r="G2" s="80"/>
    </row>
    <row r="3" spans="1:10" ht="25.5" customHeight="1">
      <c r="A3" s="858" t="s">
        <v>440</v>
      </c>
      <c r="B3" s="858"/>
      <c r="C3" s="858"/>
      <c r="D3" s="858"/>
      <c r="E3" s="858"/>
      <c r="F3" s="722"/>
      <c r="G3" s="722"/>
      <c r="H3" s="722"/>
      <c r="I3" s="722"/>
      <c r="J3" s="722"/>
    </row>
    <row r="4" spans="1:10" ht="15.75">
      <c r="A4" s="21"/>
      <c r="B4" s="21"/>
      <c r="C4" s="21"/>
      <c r="D4" s="21"/>
      <c r="E4" s="21"/>
      <c r="F4" s="21"/>
      <c r="G4" s="21"/>
      <c r="H4" s="21"/>
      <c r="I4" s="21"/>
      <c r="J4" s="21"/>
    </row>
    <row r="5" ht="13.5" thickBot="1"/>
    <row r="6" spans="1:10" ht="24.75" customHeight="1">
      <c r="A6" s="865" t="s">
        <v>441</v>
      </c>
      <c r="B6" s="863" t="s">
        <v>442</v>
      </c>
      <c r="C6" s="861" t="s">
        <v>443</v>
      </c>
      <c r="D6" s="867" t="s">
        <v>690</v>
      </c>
      <c r="E6" s="869" t="s">
        <v>816</v>
      </c>
      <c r="F6" s="44"/>
      <c r="G6" s="44"/>
      <c r="H6" s="860"/>
      <c r="I6" s="860"/>
      <c r="J6" s="860"/>
    </row>
    <row r="7" spans="1:10" ht="18.75" customHeight="1" thickBot="1">
      <c r="A7" s="866"/>
      <c r="B7" s="864"/>
      <c r="C7" s="862"/>
      <c r="D7" s="868"/>
      <c r="E7" s="870"/>
      <c r="F7" s="44"/>
      <c r="G7" s="44"/>
      <c r="H7" s="860"/>
      <c r="I7" s="860"/>
      <c r="J7" s="860"/>
    </row>
    <row r="8" spans="1:7" ht="13.5" customHeight="1" thickBot="1">
      <c r="A8" s="22">
        <v>1</v>
      </c>
      <c r="B8" s="23">
        <v>2</v>
      </c>
      <c r="C8" s="24">
        <v>3</v>
      </c>
      <c r="D8" s="51">
        <v>4</v>
      </c>
      <c r="E8" s="160">
        <v>5</v>
      </c>
      <c r="F8" s="81"/>
      <c r="G8" s="81"/>
    </row>
    <row r="9" spans="1:7" ht="18" customHeight="1" thickBot="1">
      <c r="A9" s="197" t="s">
        <v>444</v>
      </c>
      <c r="B9" s="198" t="s">
        <v>445</v>
      </c>
      <c r="C9" s="198"/>
      <c r="D9" s="199">
        <v>25467450</v>
      </c>
      <c r="E9" s="530">
        <f>'Z 1'!F144</f>
        <v>33505933</v>
      </c>
      <c r="F9" s="14"/>
      <c r="G9" s="14"/>
    </row>
    <row r="10" spans="1:7" ht="18" customHeight="1" thickBot="1">
      <c r="A10" s="197" t="s">
        <v>446</v>
      </c>
      <c r="B10" s="198" t="s">
        <v>447</v>
      </c>
      <c r="C10" s="198"/>
      <c r="D10" s="199">
        <v>28296781</v>
      </c>
      <c r="E10" s="359">
        <f>'Z 2 '!D608</f>
        <v>33973223</v>
      </c>
      <c r="F10" s="14"/>
      <c r="G10" s="14"/>
    </row>
    <row r="11" spans="1:7" ht="12.75">
      <c r="A11" s="32"/>
      <c r="B11" s="255" t="s">
        <v>448</v>
      </c>
      <c r="C11" s="33"/>
      <c r="D11" s="33">
        <f>D9-D10</f>
        <v>-2829331</v>
      </c>
      <c r="E11" s="361">
        <f>E9-E10</f>
        <v>-467290</v>
      </c>
      <c r="F11" s="14"/>
      <c r="G11" s="14"/>
    </row>
    <row r="12" spans="1:7" ht="15.75" customHeight="1" thickBot="1">
      <c r="A12" s="256"/>
      <c r="B12" s="257" t="s">
        <v>449</v>
      </c>
      <c r="C12" s="257"/>
      <c r="D12" s="34">
        <f>D13-D22</f>
        <v>2945559</v>
      </c>
      <c r="E12" s="363">
        <f>E13-E22</f>
        <v>467290</v>
      </c>
      <c r="F12" s="14"/>
      <c r="G12" s="14"/>
    </row>
    <row r="13" spans="1:7" ht="15.75" customHeight="1" thickBot="1">
      <c r="A13" s="251" t="s">
        <v>450</v>
      </c>
      <c r="B13" s="252" t="s">
        <v>451</v>
      </c>
      <c r="C13" s="253"/>
      <c r="D13" s="254">
        <f>D17+D21+D14+D19</f>
        <v>3495559</v>
      </c>
      <c r="E13" s="364">
        <f>E14+E15+E16+E17+E18+E19+E20+E21</f>
        <v>4416017</v>
      </c>
      <c r="F13" s="41"/>
      <c r="G13" s="41"/>
    </row>
    <row r="14" spans="1:7" ht="12.75">
      <c r="A14" s="26" t="s">
        <v>452</v>
      </c>
      <c r="B14" s="19" t="s">
        <v>722</v>
      </c>
      <c r="C14" s="25" t="s">
        <v>551</v>
      </c>
      <c r="D14" s="27">
        <v>3067725</v>
      </c>
      <c r="E14" s="365">
        <v>616017</v>
      </c>
      <c r="F14" s="14"/>
      <c r="G14" s="14"/>
    </row>
    <row r="15" spans="1:7" ht="16.5" customHeight="1">
      <c r="A15" s="28" t="s">
        <v>453</v>
      </c>
      <c r="B15" s="5" t="s">
        <v>454</v>
      </c>
      <c r="C15" s="2" t="s">
        <v>551</v>
      </c>
      <c r="D15" s="52">
        <v>0</v>
      </c>
      <c r="E15" s="366">
        <v>0</v>
      </c>
      <c r="F15" s="14"/>
      <c r="G15" s="14"/>
    </row>
    <row r="16" spans="1:7" ht="37.5" customHeight="1">
      <c r="A16" s="28" t="s">
        <v>455</v>
      </c>
      <c r="B16" s="6" t="s">
        <v>626</v>
      </c>
      <c r="C16" s="2" t="s">
        <v>621</v>
      </c>
      <c r="D16" s="52"/>
      <c r="E16" s="366">
        <v>0</v>
      </c>
      <c r="F16" s="14"/>
      <c r="G16" s="14"/>
    </row>
    <row r="17" spans="1:7" ht="16.5" customHeight="1">
      <c r="A17" s="28" t="s">
        <v>457</v>
      </c>
      <c r="B17" s="5" t="s">
        <v>456</v>
      </c>
      <c r="C17" s="2" t="s">
        <v>552</v>
      </c>
      <c r="D17" s="52">
        <v>119000</v>
      </c>
      <c r="E17" s="366">
        <v>0</v>
      </c>
      <c r="F17" s="14"/>
      <c r="G17" s="14"/>
    </row>
    <row r="18" spans="1:7" ht="18" customHeight="1">
      <c r="A18" s="28" t="s">
        <v>459</v>
      </c>
      <c r="B18" s="5" t="s">
        <v>458</v>
      </c>
      <c r="C18" s="2" t="s">
        <v>570</v>
      </c>
      <c r="D18" s="52">
        <v>0</v>
      </c>
      <c r="E18" s="366">
        <v>0</v>
      </c>
      <c r="F18" s="14"/>
      <c r="G18" s="14"/>
    </row>
    <row r="19" spans="1:7" ht="18.75" customHeight="1">
      <c r="A19" s="28" t="s">
        <v>483</v>
      </c>
      <c r="B19" s="6" t="s">
        <v>469</v>
      </c>
      <c r="C19" s="2" t="s">
        <v>571</v>
      </c>
      <c r="D19" s="52">
        <v>182463</v>
      </c>
      <c r="E19" s="366">
        <v>0</v>
      </c>
      <c r="F19" s="14"/>
      <c r="G19" s="14"/>
    </row>
    <row r="20" spans="1:7" ht="18.75" customHeight="1">
      <c r="A20" s="28" t="s">
        <v>484</v>
      </c>
      <c r="B20" s="6" t="s">
        <v>470</v>
      </c>
      <c r="C20" s="2" t="s">
        <v>572</v>
      </c>
      <c r="D20" s="52">
        <v>0</v>
      </c>
      <c r="E20" s="366">
        <v>3800000</v>
      </c>
      <c r="F20" s="14"/>
      <c r="G20" s="14"/>
    </row>
    <row r="21" spans="1:7" ht="13.5" thickBot="1">
      <c r="A21" s="29" t="s">
        <v>471</v>
      </c>
      <c r="B21" s="30" t="s">
        <v>472</v>
      </c>
      <c r="C21" s="18" t="s">
        <v>552</v>
      </c>
      <c r="D21" s="31">
        <v>126371</v>
      </c>
      <c r="E21" s="367">
        <v>0</v>
      </c>
      <c r="F21" s="14"/>
      <c r="G21" s="14"/>
    </row>
    <row r="22" spans="1:7" ht="15.75" customHeight="1" thickBot="1">
      <c r="A22" s="200" t="s">
        <v>473</v>
      </c>
      <c r="B22" s="196" t="s">
        <v>474</v>
      </c>
      <c r="C22" s="202"/>
      <c r="D22" s="201">
        <f>D23+D28</f>
        <v>550000</v>
      </c>
      <c r="E22" s="368">
        <f>E23+E24+E25+E26+E27+E28+E29+E30</f>
        <v>3948727</v>
      </c>
      <c r="F22" s="41"/>
      <c r="G22" s="41"/>
    </row>
    <row r="23" spans="1:7" ht="15.75" customHeight="1">
      <c r="A23" s="26" t="s">
        <v>452</v>
      </c>
      <c r="B23" s="499" t="s">
        <v>475</v>
      </c>
      <c r="C23" s="25" t="s">
        <v>573</v>
      </c>
      <c r="D23" s="499">
        <v>550000</v>
      </c>
      <c r="E23" s="469">
        <v>1325397</v>
      </c>
      <c r="F23" s="14"/>
      <c r="G23" s="14"/>
    </row>
    <row r="24" spans="1:7" ht="15.75" customHeight="1">
      <c r="A24" s="28" t="s">
        <v>817</v>
      </c>
      <c r="B24" s="5" t="s">
        <v>818</v>
      </c>
      <c r="C24" s="2" t="s">
        <v>573</v>
      </c>
      <c r="D24" s="5"/>
      <c r="E24" s="385">
        <v>1800000</v>
      </c>
      <c r="F24" s="14"/>
      <c r="G24" s="14"/>
    </row>
    <row r="25" spans="1:7" ht="15.75" customHeight="1">
      <c r="A25" s="28" t="s">
        <v>453</v>
      </c>
      <c r="B25" s="5" t="s">
        <v>476</v>
      </c>
      <c r="C25" s="2" t="s">
        <v>574</v>
      </c>
      <c r="D25" s="5">
        <v>0</v>
      </c>
      <c r="E25" s="385">
        <v>0</v>
      </c>
      <c r="F25" s="14"/>
      <c r="G25" s="14"/>
    </row>
    <row r="26" spans="1:7" ht="15.75" customHeight="1">
      <c r="A26" s="28" t="s">
        <v>455</v>
      </c>
      <c r="B26" s="5" t="s">
        <v>271</v>
      </c>
      <c r="C26" s="2" t="s">
        <v>573</v>
      </c>
      <c r="D26" s="52">
        <v>0</v>
      </c>
      <c r="E26" s="366">
        <v>47000</v>
      </c>
      <c r="F26" s="14"/>
      <c r="G26" s="14"/>
    </row>
    <row r="27" spans="1:7" ht="39" customHeight="1">
      <c r="A27" s="28" t="s">
        <v>457</v>
      </c>
      <c r="B27" s="6" t="s">
        <v>240</v>
      </c>
      <c r="C27" s="2" t="s">
        <v>627</v>
      </c>
      <c r="D27" s="52"/>
      <c r="E27" s="366">
        <v>776330</v>
      </c>
      <c r="F27" s="14"/>
      <c r="G27" s="14"/>
    </row>
    <row r="28" spans="1:13" ht="15.75" customHeight="1">
      <c r="A28" s="28" t="s">
        <v>459</v>
      </c>
      <c r="B28" s="5" t="s">
        <v>477</v>
      </c>
      <c r="C28" s="2" t="s">
        <v>575</v>
      </c>
      <c r="D28" s="52">
        <v>0</v>
      </c>
      <c r="E28" s="366">
        <v>0</v>
      </c>
      <c r="F28" s="14"/>
      <c r="G28" s="14"/>
      <c r="M28" s="14"/>
    </row>
    <row r="29" spans="1:7" ht="15.75" customHeight="1">
      <c r="A29" s="28" t="s">
        <v>483</v>
      </c>
      <c r="B29" s="5" t="s">
        <v>478</v>
      </c>
      <c r="C29" s="2" t="s">
        <v>576</v>
      </c>
      <c r="D29" s="52">
        <v>0</v>
      </c>
      <c r="E29" s="366">
        <v>0</v>
      </c>
      <c r="F29" s="14"/>
      <c r="G29" s="14"/>
    </row>
    <row r="30" spans="1:7" ht="15.75" customHeight="1" thickBot="1">
      <c r="A30" s="17" t="s">
        <v>484</v>
      </c>
      <c r="B30" s="34" t="s">
        <v>479</v>
      </c>
      <c r="C30" s="35" t="s">
        <v>211</v>
      </c>
      <c r="D30" s="53"/>
      <c r="E30" s="369">
        <v>0</v>
      </c>
      <c r="F30" s="14"/>
      <c r="G30" s="14"/>
    </row>
    <row r="31" ht="30" customHeight="1"/>
    <row r="32" spans="3:4" ht="16.5" customHeight="1">
      <c r="C32" s="776" t="s">
        <v>276</v>
      </c>
      <c r="D32" s="776"/>
    </row>
    <row r="33" ht="8.25" customHeight="1"/>
    <row r="34" spans="3:4" ht="19.5" customHeight="1">
      <c r="C34" s="776" t="s">
        <v>756</v>
      </c>
      <c r="D34" s="776"/>
    </row>
  </sheetData>
  <mergeCells count="10">
    <mergeCell ref="H6:J7"/>
    <mergeCell ref="C6:C7"/>
    <mergeCell ref="B6:B7"/>
    <mergeCell ref="A6:A7"/>
    <mergeCell ref="D6:D7"/>
    <mergeCell ref="E6:E7"/>
    <mergeCell ref="A3:E3"/>
    <mergeCell ref="C34:D34"/>
    <mergeCell ref="C32:D32"/>
    <mergeCell ref="C2:E2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D1" sqref="D1"/>
    </sheetView>
  </sheetViews>
  <sheetFormatPr defaultColWidth="9.00390625" defaultRowHeight="12.75"/>
  <cols>
    <col min="1" max="1" width="4.625" style="0" customWidth="1"/>
    <col min="2" max="2" width="7.375" style="0" customWidth="1"/>
    <col min="3" max="3" width="5.75390625" style="0" customWidth="1"/>
    <col min="4" max="4" width="41.75390625" style="0" customWidth="1"/>
    <col min="5" max="5" width="13.25390625" style="0" customWidth="1"/>
    <col min="6" max="6" width="12.625" style="0" customWidth="1"/>
    <col min="7" max="7" width="11.75390625" style="0" customWidth="1"/>
    <col min="8" max="11" width="12.625" style="0" customWidth="1"/>
    <col min="12" max="12" width="11.375" style="0" customWidth="1"/>
  </cols>
  <sheetData>
    <row r="1" spans="5:12" ht="14.25" customHeight="1">
      <c r="E1" s="871" t="s">
        <v>5</v>
      </c>
      <c r="F1" s="871"/>
      <c r="G1" s="871"/>
      <c r="H1" s="871"/>
      <c r="I1" s="871"/>
      <c r="J1" s="871"/>
      <c r="K1" s="871"/>
      <c r="L1" s="871"/>
    </row>
    <row r="2" spans="1:12" ht="12.75" customHeight="1">
      <c r="A2" s="872" t="s">
        <v>828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</row>
    <row r="3" s="14" customFormat="1" ht="8.25" customHeight="1" thickBot="1"/>
    <row r="4" spans="1:12" ht="11.25" customHeight="1">
      <c r="A4" s="894" t="s">
        <v>393</v>
      </c>
      <c r="B4" s="895"/>
      <c r="C4" s="895"/>
      <c r="D4" s="878" t="s">
        <v>394</v>
      </c>
      <c r="E4" s="881" t="s">
        <v>274</v>
      </c>
      <c r="F4" s="887" t="s">
        <v>417</v>
      </c>
      <c r="G4" s="890" t="s">
        <v>369</v>
      </c>
      <c r="H4" s="890"/>
      <c r="I4" s="890"/>
      <c r="J4" s="890"/>
      <c r="K4" s="890"/>
      <c r="L4" s="875" t="s">
        <v>396</v>
      </c>
    </row>
    <row r="5" spans="1:12" ht="11.25" customHeight="1">
      <c r="A5" s="896"/>
      <c r="B5" s="897"/>
      <c r="C5" s="897"/>
      <c r="D5" s="879"/>
      <c r="E5" s="882"/>
      <c r="F5" s="888"/>
      <c r="G5" s="884" t="s">
        <v>645</v>
      </c>
      <c r="H5" s="886" t="s">
        <v>438</v>
      </c>
      <c r="I5" s="886"/>
      <c r="J5" s="886"/>
      <c r="K5" s="891" t="s">
        <v>708</v>
      </c>
      <c r="L5" s="876"/>
    </row>
    <row r="6" spans="1:12" ht="24.75" customHeight="1" thickBot="1">
      <c r="A6" s="657" t="s">
        <v>397</v>
      </c>
      <c r="B6" s="658" t="s">
        <v>398</v>
      </c>
      <c r="C6" s="658" t="s">
        <v>736</v>
      </c>
      <c r="D6" s="880"/>
      <c r="E6" s="883"/>
      <c r="F6" s="889"/>
      <c r="G6" s="885"/>
      <c r="H6" s="258" t="s">
        <v>227</v>
      </c>
      <c r="I6" s="259" t="s">
        <v>521</v>
      </c>
      <c r="J6" s="259" t="s">
        <v>522</v>
      </c>
      <c r="K6" s="892"/>
      <c r="L6" s="877"/>
    </row>
    <row r="7" spans="1:12" ht="11.25" customHeight="1" thickBot="1">
      <c r="A7" s="663">
        <v>1</v>
      </c>
      <c r="B7" s="664">
        <v>2</v>
      </c>
      <c r="C7" s="664">
        <v>3</v>
      </c>
      <c r="D7" s="664">
        <v>4</v>
      </c>
      <c r="E7" s="664">
        <v>5</v>
      </c>
      <c r="F7" s="664">
        <v>6</v>
      </c>
      <c r="G7" s="664">
        <v>7</v>
      </c>
      <c r="H7" s="664">
        <v>8</v>
      </c>
      <c r="I7" s="664">
        <v>9</v>
      </c>
      <c r="J7" s="664">
        <v>10</v>
      </c>
      <c r="K7" s="664">
        <v>11</v>
      </c>
      <c r="L7" s="665">
        <v>12</v>
      </c>
    </row>
    <row r="8" spans="1:13" ht="12.75" customHeight="1">
      <c r="A8" s="659" t="s">
        <v>399</v>
      </c>
      <c r="B8" s="660"/>
      <c r="C8" s="660"/>
      <c r="D8" s="660" t="s">
        <v>400</v>
      </c>
      <c r="E8" s="661">
        <v>0</v>
      </c>
      <c r="F8" s="661">
        <v>0</v>
      </c>
      <c r="G8" s="661"/>
      <c r="H8" s="661"/>
      <c r="I8" s="661"/>
      <c r="J8" s="661"/>
      <c r="K8" s="661"/>
      <c r="L8" s="662">
        <f>L9+L10</f>
        <v>126000</v>
      </c>
      <c r="M8" t="s">
        <v>694</v>
      </c>
    </row>
    <row r="9" spans="1:12" ht="12.75">
      <c r="A9" s="424" t="s">
        <v>737</v>
      </c>
      <c r="B9" s="425" t="s">
        <v>618</v>
      </c>
      <c r="C9" s="425" t="s">
        <v>619</v>
      </c>
      <c r="D9" s="425" t="s">
        <v>620</v>
      </c>
      <c r="E9" s="411">
        <v>0</v>
      </c>
      <c r="F9" s="411">
        <v>0</v>
      </c>
      <c r="G9" s="411"/>
      <c r="H9" s="411"/>
      <c r="I9" s="411"/>
      <c r="J9" s="411"/>
      <c r="K9" s="411"/>
      <c r="L9" s="412">
        <v>0</v>
      </c>
    </row>
    <row r="10" spans="1:12" ht="14.25" customHeight="1">
      <c r="A10" s="424">
        <v>700</v>
      </c>
      <c r="B10" s="425">
        <v>70005</v>
      </c>
      <c r="C10" s="425">
        <v>2350</v>
      </c>
      <c r="D10" s="426" t="s">
        <v>133</v>
      </c>
      <c r="E10" s="411">
        <v>0</v>
      </c>
      <c r="F10" s="411">
        <v>0</v>
      </c>
      <c r="G10" s="411"/>
      <c r="H10" s="411"/>
      <c r="I10" s="411"/>
      <c r="J10" s="411"/>
      <c r="K10" s="411"/>
      <c r="L10" s="412">
        <v>126000</v>
      </c>
    </row>
    <row r="11" spans="1:12" ht="12.75">
      <c r="A11" s="410" t="s">
        <v>401</v>
      </c>
      <c r="B11" s="893" t="s">
        <v>402</v>
      </c>
      <c r="C11" s="893"/>
      <c r="D11" s="893"/>
      <c r="E11" s="893"/>
      <c r="F11" s="893"/>
      <c r="G11" s="413"/>
      <c r="H11" s="413"/>
      <c r="I11" s="413"/>
      <c r="J11" s="413"/>
      <c r="K11" s="413"/>
      <c r="L11" s="414"/>
    </row>
    <row r="12" spans="1:12" ht="22.5">
      <c r="A12" s="427" t="s">
        <v>737</v>
      </c>
      <c r="B12" s="423" t="s">
        <v>111</v>
      </c>
      <c r="C12" s="423" t="s">
        <v>258</v>
      </c>
      <c r="D12" s="428" t="s">
        <v>403</v>
      </c>
      <c r="E12" s="415">
        <f>'Z 1'!F10</f>
        <v>45000</v>
      </c>
      <c r="F12" s="415">
        <f aca="true" t="shared" si="0" ref="F12:K12">F13</f>
        <v>45000</v>
      </c>
      <c r="G12" s="415">
        <f t="shared" si="0"/>
        <v>45000</v>
      </c>
      <c r="H12" s="415">
        <f t="shared" si="0"/>
        <v>0</v>
      </c>
      <c r="I12" s="415">
        <f t="shared" si="0"/>
        <v>0</v>
      </c>
      <c r="J12" s="415">
        <f t="shared" si="0"/>
        <v>0</v>
      </c>
      <c r="K12" s="415">
        <f t="shared" si="0"/>
        <v>0</v>
      </c>
      <c r="L12" s="412">
        <v>0</v>
      </c>
    </row>
    <row r="13" spans="1:12" ht="15" customHeight="1">
      <c r="A13" s="416"/>
      <c r="B13" s="164"/>
      <c r="C13" s="164" t="s">
        <v>103</v>
      </c>
      <c r="D13" s="409" t="s">
        <v>180</v>
      </c>
      <c r="E13" s="164">
        <v>0</v>
      </c>
      <c r="F13" s="164">
        <f>'Z 2 '!D10</f>
        <v>45000</v>
      </c>
      <c r="G13" s="164">
        <f>F13</f>
        <v>45000</v>
      </c>
      <c r="H13" s="164"/>
      <c r="I13" s="164"/>
      <c r="J13" s="164"/>
      <c r="K13" s="164"/>
      <c r="L13" s="417">
        <v>0</v>
      </c>
    </row>
    <row r="14" spans="1:12" ht="23.25" customHeight="1">
      <c r="A14" s="427" t="s">
        <v>130</v>
      </c>
      <c r="B14" s="423" t="s">
        <v>132</v>
      </c>
      <c r="C14" s="423" t="s">
        <v>258</v>
      </c>
      <c r="D14" s="428" t="s">
        <v>133</v>
      </c>
      <c r="E14" s="415">
        <f>'Z 1'!F33</f>
        <v>76000</v>
      </c>
      <c r="F14" s="415">
        <f aca="true" t="shared" si="1" ref="F14:L14">SUM(F15:F20)</f>
        <v>76000</v>
      </c>
      <c r="G14" s="415">
        <f t="shared" si="1"/>
        <v>76000</v>
      </c>
      <c r="H14" s="415">
        <f t="shared" si="1"/>
        <v>10000</v>
      </c>
      <c r="I14" s="415">
        <f t="shared" si="1"/>
        <v>0</v>
      </c>
      <c r="J14" s="415">
        <f t="shared" si="1"/>
        <v>0</v>
      </c>
      <c r="K14" s="415">
        <f t="shared" si="1"/>
        <v>0</v>
      </c>
      <c r="L14" s="656">
        <f t="shared" si="1"/>
        <v>0</v>
      </c>
    </row>
    <row r="15" spans="1:12" ht="12.75" customHeight="1">
      <c r="A15" s="234"/>
      <c r="B15" s="241"/>
      <c r="C15" s="227">
        <v>4170</v>
      </c>
      <c r="D15" s="429" t="s">
        <v>634</v>
      </c>
      <c r="E15" s="330"/>
      <c r="F15" s="330">
        <v>10000</v>
      </c>
      <c r="G15" s="330">
        <f>F15</f>
        <v>10000</v>
      </c>
      <c r="H15" s="330">
        <f>G15</f>
        <v>10000</v>
      </c>
      <c r="I15" s="330"/>
      <c r="J15" s="330"/>
      <c r="K15" s="330"/>
      <c r="L15" s="335"/>
    </row>
    <row r="16" spans="1:12" ht="12.75" customHeight="1">
      <c r="A16" s="234"/>
      <c r="B16" s="241"/>
      <c r="C16" s="227" t="s">
        <v>97</v>
      </c>
      <c r="D16" s="429" t="s">
        <v>825</v>
      </c>
      <c r="E16" s="330"/>
      <c r="F16" s="330">
        <v>3000</v>
      </c>
      <c r="G16" s="330">
        <f>F16</f>
        <v>3000</v>
      </c>
      <c r="H16" s="330"/>
      <c r="I16" s="330"/>
      <c r="J16" s="330"/>
      <c r="K16" s="330"/>
      <c r="L16" s="335"/>
    </row>
    <row r="17" spans="1:12" ht="12.75">
      <c r="A17" s="225"/>
      <c r="B17" s="422"/>
      <c r="C17" s="79" t="s">
        <v>99</v>
      </c>
      <c r="D17" s="78" t="s">
        <v>178</v>
      </c>
      <c r="E17" s="164">
        <v>0</v>
      </c>
      <c r="F17" s="164">
        <f>'Z 2 '!D49</f>
        <v>3000</v>
      </c>
      <c r="G17" s="330">
        <f>F17</f>
        <v>3000</v>
      </c>
      <c r="H17" s="164"/>
      <c r="I17" s="164"/>
      <c r="J17" s="164"/>
      <c r="K17" s="164"/>
      <c r="L17" s="179"/>
    </row>
    <row r="18" spans="1:12" ht="12.75">
      <c r="A18" s="224"/>
      <c r="B18" s="79"/>
      <c r="C18" s="79" t="s">
        <v>103</v>
      </c>
      <c r="D18" s="78" t="s">
        <v>180</v>
      </c>
      <c r="E18" s="164">
        <v>0</v>
      </c>
      <c r="F18" s="164">
        <v>53000</v>
      </c>
      <c r="G18" s="330">
        <f>F18</f>
        <v>53000</v>
      </c>
      <c r="H18" s="164"/>
      <c r="I18" s="164"/>
      <c r="J18" s="164"/>
      <c r="K18" s="164"/>
      <c r="L18" s="165"/>
    </row>
    <row r="19" spans="1:12" ht="12.75">
      <c r="A19" s="225"/>
      <c r="B19" s="422"/>
      <c r="C19" s="79" t="s">
        <v>125</v>
      </c>
      <c r="D19" s="78" t="s">
        <v>126</v>
      </c>
      <c r="E19" s="164">
        <v>0</v>
      </c>
      <c r="F19" s="164">
        <v>3000</v>
      </c>
      <c r="G19" s="330">
        <f>F19</f>
        <v>3000</v>
      </c>
      <c r="H19" s="164"/>
      <c r="I19" s="164"/>
      <c r="J19" s="164"/>
      <c r="K19" s="164"/>
      <c r="L19" s="417"/>
    </row>
    <row r="20" spans="1:12" ht="12.75">
      <c r="A20" s="225"/>
      <c r="B20" s="422"/>
      <c r="C20" s="79" t="s">
        <v>162</v>
      </c>
      <c r="D20" s="78" t="s">
        <v>168</v>
      </c>
      <c r="E20" s="164">
        <v>0</v>
      </c>
      <c r="F20" s="164">
        <v>4000</v>
      </c>
      <c r="G20" s="330">
        <f>F20</f>
        <v>4000</v>
      </c>
      <c r="H20" s="164"/>
      <c r="I20" s="164"/>
      <c r="J20" s="164"/>
      <c r="K20" s="164"/>
      <c r="L20" s="417"/>
    </row>
    <row r="21" spans="1:12" ht="22.5">
      <c r="A21" s="427" t="s">
        <v>135</v>
      </c>
      <c r="B21" s="423" t="s">
        <v>137</v>
      </c>
      <c r="C21" s="423" t="s">
        <v>258</v>
      </c>
      <c r="D21" s="428" t="s">
        <v>138</v>
      </c>
      <c r="E21" s="415">
        <f>'Z 1'!F36</f>
        <v>30000</v>
      </c>
      <c r="F21" s="415">
        <f aca="true" t="shared" si="2" ref="F21:K21">F22</f>
        <v>30000</v>
      </c>
      <c r="G21" s="415">
        <f t="shared" si="2"/>
        <v>30000</v>
      </c>
      <c r="H21" s="415">
        <f t="shared" si="2"/>
        <v>0</v>
      </c>
      <c r="I21" s="415">
        <f t="shared" si="2"/>
        <v>0</v>
      </c>
      <c r="J21" s="415">
        <f t="shared" si="2"/>
        <v>0</v>
      </c>
      <c r="K21" s="415">
        <f t="shared" si="2"/>
        <v>0</v>
      </c>
      <c r="L21" s="412">
        <v>0</v>
      </c>
    </row>
    <row r="22" spans="1:12" ht="12.75">
      <c r="A22" s="225"/>
      <c r="B22" s="422"/>
      <c r="C22" s="79" t="s">
        <v>103</v>
      </c>
      <c r="D22" s="78" t="s">
        <v>180</v>
      </c>
      <c r="E22" s="164">
        <v>0</v>
      </c>
      <c r="F22" s="164">
        <f>'Z 2 '!D58</f>
        <v>30000</v>
      </c>
      <c r="G22" s="164">
        <f>F22</f>
        <v>30000</v>
      </c>
      <c r="H22" s="164"/>
      <c r="I22" s="164"/>
      <c r="J22" s="164"/>
      <c r="K22" s="164"/>
      <c r="L22" s="418">
        <v>0</v>
      </c>
    </row>
    <row r="23" spans="1:12" ht="12.75">
      <c r="A23" s="427" t="s">
        <v>135</v>
      </c>
      <c r="B23" s="423" t="s">
        <v>139</v>
      </c>
      <c r="C23" s="423" t="s">
        <v>258</v>
      </c>
      <c r="D23" s="428" t="s">
        <v>140</v>
      </c>
      <c r="E23" s="415">
        <f>'Z 1'!F38</f>
        <v>19000</v>
      </c>
      <c r="F23" s="415">
        <f aca="true" t="shared" si="3" ref="F23:K23">F24</f>
        <v>19000</v>
      </c>
      <c r="G23" s="415">
        <f t="shared" si="3"/>
        <v>19000</v>
      </c>
      <c r="H23" s="415">
        <f t="shared" si="3"/>
        <v>0</v>
      </c>
      <c r="I23" s="415">
        <f t="shared" si="3"/>
        <v>0</v>
      </c>
      <c r="J23" s="415">
        <f t="shared" si="3"/>
        <v>0</v>
      </c>
      <c r="K23" s="415">
        <f t="shared" si="3"/>
        <v>0</v>
      </c>
      <c r="L23" s="412">
        <v>0</v>
      </c>
    </row>
    <row r="24" spans="1:12" ht="12.75">
      <c r="A24" s="224"/>
      <c r="B24" s="79"/>
      <c r="C24" s="79" t="s">
        <v>103</v>
      </c>
      <c r="D24" s="78" t="s">
        <v>180</v>
      </c>
      <c r="E24" s="164">
        <v>0</v>
      </c>
      <c r="F24" s="164">
        <f>'Z 2 '!D60</f>
        <v>19000</v>
      </c>
      <c r="G24" s="164">
        <f>F24</f>
        <v>19000</v>
      </c>
      <c r="H24" s="164"/>
      <c r="I24" s="164"/>
      <c r="J24" s="164"/>
      <c r="K24" s="164"/>
      <c r="L24" s="417">
        <v>0</v>
      </c>
    </row>
    <row r="25" spans="1:12" ht="12.75">
      <c r="A25" s="427" t="s">
        <v>135</v>
      </c>
      <c r="B25" s="423" t="s">
        <v>141</v>
      </c>
      <c r="C25" s="423" t="s">
        <v>258</v>
      </c>
      <c r="D25" s="423" t="s">
        <v>142</v>
      </c>
      <c r="E25" s="415">
        <f>'Z 1'!F41</f>
        <v>238627</v>
      </c>
      <c r="F25" s="415">
        <f aca="true" t="shared" si="4" ref="F25:K25">SUM(F26:F44)</f>
        <v>238627</v>
      </c>
      <c r="G25" s="415">
        <f t="shared" si="4"/>
        <v>238627</v>
      </c>
      <c r="H25" s="415">
        <f t="shared" si="4"/>
        <v>183350</v>
      </c>
      <c r="I25" s="415">
        <f t="shared" si="4"/>
        <v>33564</v>
      </c>
      <c r="J25" s="415">
        <f t="shared" si="4"/>
        <v>0</v>
      </c>
      <c r="K25" s="415">
        <f t="shared" si="4"/>
        <v>0</v>
      </c>
      <c r="L25" s="412">
        <v>0</v>
      </c>
    </row>
    <row r="26" spans="1:12" ht="14.25" customHeight="1">
      <c r="A26" s="224"/>
      <c r="B26" s="422"/>
      <c r="C26" s="79" t="s">
        <v>89</v>
      </c>
      <c r="D26" s="78" t="s">
        <v>90</v>
      </c>
      <c r="E26" s="164">
        <v>0</v>
      </c>
      <c r="F26" s="164">
        <f>'Z 2 '!D62</f>
        <v>63100</v>
      </c>
      <c r="G26" s="164">
        <f>F26</f>
        <v>63100</v>
      </c>
      <c r="H26" s="164">
        <f>G26</f>
        <v>63100</v>
      </c>
      <c r="I26" s="164"/>
      <c r="J26" s="164"/>
      <c r="K26" s="164"/>
      <c r="L26" s="417">
        <v>0</v>
      </c>
    </row>
    <row r="27" spans="1:12" ht="14.25" customHeight="1">
      <c r="A27" s="224"/>
      <c r="B27" s="422"/>
      <c r="C27" s="79" t="s">
        <v>91</v>
      </c>
      <c r="D27" s="78" t="s">
        <v>92</v>
      </c>
      <c r="E27" s="164">
        <v>0</v>
      </c>
      <c r="F27" s="164">
        <f>'Z 2 '!D63</f>
        <v>108870</v>
      </c>
      <c r="G27" s="164">
        <f aca="true" t="shared" si="5" ref="G27:H44">F27</f>
        <v>108870</v>
      </c>
      <c r="H27" s="164">
        <f t="shared" si="5"/>
        <v>108870</v>
      </c>
      <c r="I27" s="164"/>
      <c r="J27" s="164"/>
      <c r="K27" s="164"/>
      <c r="L27" s="417">
        <v>0</v>
      </c>
    </row>
    <row r="28" spans="1:12" ht="12.75">
      <c r="A28" s="224"/>
      <c r="B28" s="422"/>
      <c r="C28" s="79" t="s">
        <v>93</v>
      </c>
      <c r="D28" s="79" t="s">
        <v>409</v>
      </c>
      <c r="E28" s="164">
        <v>0</v>
      </c>
      <c r="F28" s="164">
        <f>'Z 2 '!D64</f>
        <v>11380</v>
      </c>
      <c r="G28" s="164">
        <f t="shared" si="5"/>
        <v>11380</v>
      </c>
      <c r="H28" s="164">
        <f t="shared" si="5"/>
        <v>11380</v>
      </c>
      <c r="I28" s="164"/>
      <c r="J28" s="164"/>
      <c r="K28" s="164"/>
      <c r="L28" s="417">
        <v>0</v>
      </c>
    </row>
    <row r="29" spans="1:12" ht="12.75">
      <c r="A29" s="224"/>
      <c r="B29" s="422"/>
      <c r="C29" s="78" t="s">
        <v>120</v>
      </c>
      <c r="D29" s="78" t="s">
        <v>157</v>
      </c>
      <c r="E29" s="164">
        <v>0</v>
      </c>
      <c r="F29" s="164">
        <f>'Z 2 '!D65</f>
        <v>29121</v>
      </c>
      <c r="G29" s="164">
        <f t="shared" si="5"/>
        <v>29121</v>
      </c>
      <c r="H29" s="164"/>
      <c r="I29" s="164">
        <f>G29</f>
        <v>29121</v>
      </c>
      <c r="J29" s="164"/>
      <c r="K29" s="164"/>
      <c r="L29" s="417">
        <v>0</v>
      </c>
    </row>
    <row r="30" spans="1:12" ht="13.5" customHeight="1">
      <c r="A30" s="224"/>
      <c r="B30" s="422"/>
      <c r="C30" s="78" t="s">
        <v>95</v>
      </c>
      <c r="D30" s="78" t="s">
        <v>96</v>
      </c>
      <c r="E30" s="164">
        <v>0</v>
      </c>
      <c r="F30" s="164">
        <f>'Z 2 '!D66</f>
        <v>4443</v>
      </c>
      <c r="G30" s="164">
        <f t="shared" si="5"/>
        <v>4443</v>
      </c>
      <c r="H30" s="164"/>
      <c r="I30" s="164">
        <f>G30</f>
        <v>4443</v>
      </c>
      <c r="J30" s="164"/>
      <c r="K30" s="164"/>
      <c r="L30" s="417">
        <v>0</v>
      </c>
    </row>
    <row r="31" spans="1:12" ht="15" customHeight="1">
      <c r="A31" s="224"/>
      <c r="B31" s="422"/>
      <c r="C31" s="79" t="s">
        <v>97</v>
      </c>
      <c r="D31" s="79" t="s">
        <v>98</v>
      </c>
      <c r="E31" s="164">
        <v>0</v>
      </c>
      <c r="F31" s="164">
        <f>'Z 2 '!D67</f>
        <v>3200</v>
      </c>
      <c r="G31" s="164">
        <f t="shared" si="5"/>
        <v>3200</v>
      </c>
      <c r="H31" s="164"/>
      <c r="I31" s="164"/>
      <c r="J31" s="164"/>
      <c r="K31" s="164"/>
      <c r="L31" s="417">
        <v>0</v>
      </c>
    </row>
    <row r="32" spans="1:12" ht="15" customHeight="1">
      <c r="A32" s="224"/>
      <c r="B32" s="422"/>
      <c r="C32" s="79" t="s">
        <v>99</v>
      </c>
      <c r="D32" s="78" t="s">
        <v>178</v>
      </c>
      <c r="E32" s="164">
        <v>0</v>
      </c>
      <c r="F32" s="164">
        <f>'Z 2 '!D68</f>
        <v>2451</v>
      </c>
      <c r="G32" s="164">
        <f t="shared" si="5"/>
        <v>2451</v>
      </c>
      <c r="H32" s="164"/>
      <c r="I32" s="164"/>
      <c r="J32" s="164"/>
      <c r="K32" s="164"/>
      <c r="L32" s="417">
        <v>0</v>
      </c>
    </row>
    <row r="33" spans="1:12" ht="15" customHeight="1">
      <c r="A33" s="224"/>
      <c r="B33" s="422"/>
      <c r="C33" s="79" t="s">
        <v>163</v>
      </c>
      <c r="D33" s="78" t="s">
        <v>164</v>
      </c>
      <c r="E33" s="164">
        <v>0</v>
      </c>
      <c r="F33" s="164">
        <f>'Z 2 '!D69</f>
        <v>150</v>
      </c>
      <c r="G33" s="164">
        <f t="shared" si="5"/>
        <v>150</v>
      </c>
      <c r="H33" s="164"/>
      <c r="I33" s="164"/>
      <c r="J33" s="164"/>
      <c r="K33" s="164"/>
      <c r="L33" s="417">
        <v>0</v>
      </c>
    </row>
    <row r="34" spans="1:12" ht="15" customHeight="1">
      <c r="A34" s="224"/>
      <c r="B34" s="422"/>
      <c r="C34" s="79" t="s">
        <v>103</v>
      </c>
      <c r="D34" s="79" t="s">
        <v>180</v>
      </c>
      <c r="E34" s="164">
        <v>0</v>
      </c>
      <c r="F34" s="164">
        <f>'Z 2 '!D70</f>
        <v>3726</v>
      </c>
      <c r="G34" s="164">
        <f t="shared" si="5"/>
        <v>3726</v>
      </c>
      <c r="H34" s="164"/>
      <c r="I34" s="164"/>
      <c r="J34" s="164"/>
      <c r="K34" s="164"/>
      <c r="L34" s="417">
        <v>0</v>
      </c>
    </row>
    <row r="35" spans="1:12" ht="15" customHeight="1">
      <c r="A35" s="224"/>
      <c r="B35" s="422"/>
      <c r="C35" s="79" t="s">
        <v>635</v>
      </c>
      <c r="D35" s="78" t="s">
        <v>636</v>
      </c>
      <c r="E35" s="164">
        <v>0</v>
      </c>
      <c r="F35" s="164">
        <f>'Z 2 '!D71</f>
        <v>780</v>
      </c>
      <c r="G35" s="164">
        <f t="shared" si="5"/>
        <v>780</v>
      </c>
      <c r="H35" s="164"/>
      <c r="I35" s="164"/>
      <c r="J35" s="164"/>
      <c r="K35" s="164"/>
      <c r="L35" s="417">
        <v>0</v>
      </c>
    </row>
    <row r="36" spans="1:12" ht="15" customHeight="1">
      <c r="A36" s="224"/>
      <c r="B36" s="422"/>
      <c r="C36" s="79" t="s">
        <v>334</v>
      </c>
      <c r="D36" s="78" t="s">
        <v>336</v>
      </c>
      <c r="E36" s="164">
        <v>0</v>
      </c>
      <c r="F36" s="164">
        <f>'Z 2 '!D72</f>
        <v>550</v>
      </c>
      <c r="G36" s="164">
        <f t="shared" si="5"/>
        <v>550</v>
      </c>
      <c r="H36" s="164"/>
      <c r="I36" s="164"/>
      <c r="J36" s="164"/>
      <c r="K36" s="164"/>
      <c r="L36" s="417">
        <v>0</v>
      </c>
    </row>
    <row r="37" spans="1:12" ht="15" customHeight="1">
      <c r="A37" s="224"/>
      <c r="B37" s="422"/>
      <c r="C37" s="79" t="s">
        <v>326</v>
      </c>
      <c r="D37" s="78" t="s">
        <v>330</v>
      </c>
      <c r="E37" s="164">
        <v>0</v>
      </c>
      <c r="F37" s="164">
        <f>'Z 2 '!D73</f>
        <v>2000</v>
      </c>
      <c r="G37" s="164">
        <f t="shared" si="5"/>
        <v>2000</v>
      </c>
      <c r="H37" s="164"/>
      <c r="I37" s="164"/>
      <c r="J37" s="164"/>
      <c r="K37" s="164"/>
      <c r="L37" s="417">
        <v>0</v>
      </c>
    </row>
    <row r="38" spans="1:12" ht="15" customHeight="1">
      <c r="A38" s="224"/>
      <c r="B38" s="422"/>
      <c r="C38" s="79" t="s">
        <v>340</v>
      </c>
      <c r="D38" s="78" t="s">
        <v>341</v>
      </c>
      <c r="E38" s="164">
        <v>0</v>
      </c>
      <c r="F38" s="164">
        <f>'Z 2 '!D74</f>
        <v>2026</v>
      </c>
      <c r="G38" s="164">
        <f t="shared" si="5"/>
        <v>2026</v>
      </c>
      <c r="H38" s="164"/>
      <c r="I38" s="164"/>
      <c r="J38" s="164"/>
      <c r="K38" s="164"/>
      <c r="L38" s="417">
        <v>0</v>
      </c>
    </row>
    <row r="39" spans="1:12" ht="15" customHeight="1">
      <c r="A39" s="224"/>
      <c r="B39" s="422"/>
      <c r="C39" s="79" t="s">
        <v>105</v>
      </c>
      <c r="D39" s="79" t="s">
        <v>106</v>
      </c>
      <c r="E39" s="164">
        <v>0</v>
      </c>
      <c r="F39" s="164">
        <f>'Z 2 '!D75</f>
        <v>500</v>
      </c>
      <c r="G39" s="164">
        <f t="shared" si="5"/>
        <v>500</v>
      </c>
      <c r="H39" s="164"/>
      <c r="I39" s="164"/>
      <c r="J39" s="164"/>
      <c r="K39" s="164"/>
      <c r="L39" s="417">
        <v>0</v>
      </c>
    </row>
    <row r="40" spans="1:12" ht="15" customHeight="1">
      <c r="A40" s="224"/>
      <c r="B40" s="422"/>
      <c r="C40" s="79" t="s">
        <v>107</v>
      </c>
      <c r="D40" s="79" t="s">
        <v>259</v>
      </c>
      <c r="E40" s="164">
        <v>0</v>
      </c>
      <c r="F40" s="164">
        <f>'Z 2 '!D76</f>
        <v>1750</v>
      </c>
      <c r="G40" s="164">
        <f t="shared" si="5"/>
        <v>1750</v>
      </c>
      <c r="H40" s="164"/>
      <c r="I40" s="164"/>
      <c r="J40" s="164"/>
      <c r="K40" s="164"/>
      <c r="L40" s="417">
        <v>0</v>
      </c>
    </row>
    <row r="41" spans="1:12" ht="15" customHeight="1">
      <c r="A41" s="224"/>
      <c r="B41" s="422"/>
      <c r="C41" s="79" t="s">
        <v>109</v>
      </c>
      <c r="D41" s="79" t="s">
        <v>110</v>
      </c>
      <c r="E41" s="164">
        <v>0</v>
      </c>
      <c r="F41" s="164">
        <f>'Z 2 '!D77</f>
        <v>3380</v>
      </c>
      <c r="G41" s="164">
        <f t="shared" si="5"/>
        <v>3380</v>
      </c>
      <c r="H41" s="164"/>
      <c r="I41" s="164"/>
      <c r="J41" s="164"/>
      <c r="K41" s="164"/>
      <c r="L41" s="417">
        <v>0</v>
      </c>
    </row>
    <row r="42" spans="1:12" ht="15" customHeight="1">
      <c r="A42" s="224"/>
      <c r="B42" s="422"/>
      <c r="C42" s="79">
        <v>4550</v>
      </c>
      <c r="D42" s="430" t="s">
        <v>759</v>
      </c>
      <c r="E42" s="164"/>
      <c r="F42" s="164">
        <f>'Z 2 '!D78</f>
        <v>100</v>
      </c>
      <c r="G42" s="164">
        <f t="shared" si="5"/>
        <v>100</v>
      </c>
      <c r="H42" s="164"/>
      <c r="I42" s="164"/>
      <c r="J42" s="164"/>
      <c r="K42" s="164"/>
      <c r="L42" s="417"/>
    </row>
    <row r="43" spans="1:12" ht="15" customHeight="1">
      <c r="A43" s="224"/>
      <c r="B43" s="422"/>
      <c r="C43" s="79" t="s">
        <v>328</v>
      </c>
      <c r="D43" s="78" t="s">
        <v>332</v>
      </c>
      <c r="E43" s="164">
        <v>0</v>
      </c>
      <c r="F43" s="164">
        <f>'Z 2 '!D79</f>
        <v>500</v>
      </c>
      <c r="G43" s="164">
        <f t="shared" si="5"/>
        <v>500</v>
      </c>
      <c r="H43" s="164"/>
      <c r="I43" s="164"/>
      <c r="J43" s="164"/>
      <c r="K43" s="164"/>
      <c r="L43" s="417">
        <v>0</v>
      </c>
    </row>
    <row r="44" spans="1:12" ht="15" customHeight="1">
      <c r="A44" s="224"/>
      <c r="B44" s="422"/>
      <c r="C44" s="79" t="s">
        <v>329</v>
      </c>
      <c r="D44" s="78" t="s">
        <v>333</v>
      </c>
      <c r="E44" s="164">
        <v>0</v>
      </c>
      <c r="F44" s="164">
        <f>'Z 2 '!D80</f>
        <v>600</v>
      </c>
      <c r="G44" s="164">
        <f t="shared" si="5"/>
        <v>600</v>
      </c>
      <c r="H44" s="164"/>
      <c r="I44" s="164"/>
      <c r="J44" s="164"/>
      <c r="K44" s="164"/>
      <c r="L44" s="417">
        <v>0</v>
      </c>
    </row>
    <row r="45" spans="1:12" ht="12.75">
      <c r="A45" s="427" t="s">
        <v>144</v>
      </c>
      <c r="B45" s="423" t="s">
        <v>146</v>
      </c>
      <c r="C45" s="423" t="s">
        <v>258</v>
      </c>
      <c r="D45" s="423" t="s">
        <v>147</v>
      </c>
      <c r="E45" s="415">
        <f>'Z 1'!F44</f>
        <v>102935</v>
      </c>
      <c r="F45" s="415">
        <f>SUM(F46:F55)</f>
        <v>102935</v>
      </c>
      <c r="G45" s="415">
        <f aca="true" t="shared" si="6" ref="G45:L45">SUM(G46:G55)</f>
        <v>102935</v>
      </c>
      <c r="H45" s="415">
        <f t="shared" si="6"/>
        <v>83032</v>
      </c>
      <c r="I45" s="415">
        <f t="shared" si="6"/>
        <v>13308</v>
      </c>
      <c r="J45" s="415">
        <f t="shared" si="6"/>
        <v>0</v>
      </c>
      <c r="K45" s="415">
        <f t="shared" si="6"/>
        <v>0</v>
      </c>
      <c r="L45" s="656">
        <f t="shared" si="6"/>
        <v>0</v>
      </c>
    </row>
    <row r="46" spans="1:12" ht="12.75">
      <c r="A46" s="224"/>
      <c r="B46" s="422"/>
      <c r="C46" s="79" t="s">
        <v>89</v>
      </c>
      <c r="D46" s="78" t="s">
        <v>90</v>
      </c>
      <c r="E46" s="164">
        <v>0</v>
      </c>
      <c r="F46" s="164">
        <f>'Z 2 '!D83</f>
        <v>71120</v>
      </c>
      <c r="G46" s="164">
        <f>F46</f>
        <v>71120</v>
      </c>
      <c r="H46" s="164">
        <f>G46</f>
        <v>71120</v>
      </c>
      <c r="I46" s="164"/>
      <c r="J46" s="164"/>
      <c r="K46" s="164"/>
      <c r="L46" s="417">
        <v>0</v>
      </c>
    </row>
    <row r="47" spans="1:12" ht="12.75">
      <c r="A47" s="224"/>
      <c r="B47" s="422"/>
      <c r="C47" s="79" t="s">
        <v>93</v>
      </c>
      <c r="D47" s="79" t="s">
        <v>409</v>
      </c>
      <c r="E47" s="164">
        <v>0</v>
      </c>
      <c r="F47" s="164">
        <f>'Z 2 '!D84</f>
        <v>4712</v>
      </c>
      <c r="G47" s="164">
        <f aca="true" t="shared" si="7" ref="G47:G55">F47</f>
        <v>4712</v>
      </c>
      <c r="H47" s="164">
        <f>G47</f>
        <v>4712</v>
      </c>
      <c r="I47" s="164"/>
      <c r="J47" s="164"/>
      <c r="K47" s="164"/>
      <c r="L47" s="417">
        <v>0</v>
      </c>
    </row>
    <row r="48" spans="1:12" ht="12.75">
      <c r="A48" s="224"/>
      <c r="B48" s="422"/>
      <c r="C48" s="78" t="s">
        <v>120</v>
      </c>
      <c r="D48" s="78" t="s">
        <v>157</v>
      </c>
      <c r="E48" s="164">
        <v>0</v>
      </c>
      <c r="F48" s="164">
        <f>'Z 2 '!D85</f>
        <v>11450</v>
      </c>
      <c r="G48" s="164">
        <f t="shared" si="7"/>
        <v>11450</v>
      </c>
      <c r="H48" s="164"/>
      <c r="I48" s="164">
        <f>G48</f>
        <v>11450</v>
      </c>
      <c r="J48" s="164"/>
      <c r="K48" s="164"/>
      <c r="L48" s="417">
        <v>0</v>
      </c>
    </row>
    <row r="49" spans="1:12" ht="12.75">
      <c r="A49" s="224"/>
      <c r="B49" s="422"/>
      <c r="C49" s="78" t="s">
        <v>95</v>
      </c>
      <c r="D49" s="78" t="s">
        <v>96</v>
      </c>
      <c r="E49" s="164">
        <v>0</v>
      </c>
      <c r="F49" s="164">
        <f>'Z 2 '!D86</f>
        <v>1858</v>
      </c>
      <c r="G49" s="164">
        <f t="shared" si="7"/>
        <v>1858</v>
      </c>
      <c r="H49" s="164"/>
      <c r="I49" s="164">
        <f>G49</f>
        <v>1858</v>
      </c>
      <c r="J49" s="164"/>
      <c r="K49" s="164"/>
      <c r="L49" s="417">
        <v>0</v>
      </c>
    </row>
    <row r="50" spans="1:12" ht="12.75">
      <c r="A50" s="224"/>
      <c r="B50" s="422"/>
      <c r="C50" s="78" t="s">
        <v>633</v>
      </c>
      <c r="D50" s="78" t="s">
        <v>634</v>
      </c>
      <c r="E50" s="164">
        <v>0</v>
      </c>
      <c r="F50" s="164">
        <f>'Z 2 '!D87</f>
        <v>7200</v>
      </c>
      <c r="G50" s="164">
        <f t="shared" si="7"/>
        <v>7200</v>
      </c>
      <c r="H50" s="164">
        <f>G50</f>
        <v>7200</v>
      </c>
      <c r="I50" s="164"/>
      <c r="J50" s="164"/>
      <c r="K50" s="164"/>
      <c r="L50" s="417">
        <v>0</v>
      </c>
    </row>
    <row r="51" spans="1:12" ht="12.75">
      <c r="A51" s="224"/>
      <c r="B51" s="422"/>
      <c r="C51" s="79" t="s">
        <v>97</v>
      </c>
      <c r="D51" s="79" t="s">
        <v>98</v>
      </c>
      <c r="E51" s="164">
        <v>0</v>
      </c>
      <c r="F51" s="164">
        <f>'Z 2 '!D88</f>
        <v>154</v>
      </c>
      <c r="G51" s="164">
        <f t="shared" si="7"/>
        <v>154</v>
      </c>
      <c r="H51" s="164"/>
      <c r="I51" s="164"/>
      <c r="J51" s="164"/>
      <c r="K51" s="164"/>
      <c r="L51" s="417">
        <v>0</v>
      </c>
    </row>
    <row r="52" spans="1:12" ht="12.75">
      <c r="A52" s="224"/>
      <c r="B52" s="422"/>
      <c r="C52" s="79" t="s">
        <v>103</v>
      </c>
      <c r="D52" s="79" t="s">
        <v>180</v>
      </c>
      <c r="E52" s="164">
        <v>0</v>
      </c>
      <c r="F52" s="164">
        <f>'Z 2 '!D89</f>
        <v>2488</v>
      </c>
      <c r="G52" s="164">
        <f t="shared" si="7"/>
        <v>2488</v>
      </c>
      <c r="H52" s="164"/>
      <c r="I52" s="164"/>
      <c r="J52" s="164"/>
      <c r="K52" s="164"/>
      <c r="L52" s="417">
        <v>0</v>
      </c>
    </row>
    <row r="53" spans="1:12" ht="12.75">
      <c r="A53" s="224"/>
      <c r="B53" s="422"/>
      <c r="C53" s="79" t="s">
        <v>109</v>
      </c>
      <c r="D53" s="79" t="s">
        <v>110</v>
      </c>
      <c r="E53" s="164">
        <v>0</v>
      </c>
      <c r="F53" s="164">
        <f>'Z 2 '!D90</f>
        <v>2644</v>
      </c>
      <c r="G53" s="164">
        <f t="shared" si="7"/>
        <v>2644</v>
      </c>
      <c r="H53" s="164"/>
      <c r="I53" s="164"/>
      <c r="J53" s="164"/>
      <c r="K53" s="164"/>
      <c r="L53" s="417">
        <v>0</v>
      </c>
    </row>
    <row r="54" spans="1:12" ht="12.75">
      <c r="A54" s="224"/>
      <c r="B54" s="422"/>
      <c r="C54" s="79">
        <v>4740</v>
      </c>
      <c r="D54" s="78" t="s">
        <v>332</v>
      </c>
      <c r="E54" s="164"/>
      <c r="F54" s="164">
        <f>'Z 2 '!D91</f>
        <v>409</v>
      </c>
      <c r="G54" s="164">
        <f t="shared" si="7"/>
        <v>409</v>
      </c>
      <c r="H54" s="164"/>
      <c r="I54" s="164"/>
      <c r="J54" s="164"/>
      <c r="K54" s="164"/>
      <c r="L54" s="417"/>
    </row>
    <row r="55" spans="1:12" ht="12.75">
      <c r="A55" s="224"/>
      <c r="B55" s="422"/>
      <c r="C55" s="79" t="s">
        <v>329</v>
      </c>
      <c r="D55" s="241" t="s">
        <v>333</v>
      </c>
      <c r="E55" s="164"/>
      <c r="F55" s="164">
        <f>'Z 2 '!D92</f>
        <v>900</v>
      </c>
      <c r="G55" s="164">
        <f t="shared" si="7"/>
        <v>900</v>
      </c>
      <c r="H55" s="164"/>
      <c r="I55" s="164"/>
      <c r="J55" s="164"/>
      <c r="K55" s="164"/>
      <c r="L55" s="417"/>
    </row>
    <row r="56" spans="1:12" ht="13.5" customHeight="1">
      <c r="A56" s="427" t="s">
        <v>144</v>
      </c>
      <c r="B56" s="423" t="s">
        <v>155</v>
      </c>
      <c r="C56" s="423" t="s">
        <v>258</v>
      </c>
      <c r="D56" s="423" t="s">
        <v>156</v>
      </c>
      <c r="E56" s="415">
        <f>'Z 1'!F52</f>
        <v>14000</v>
      </c>
      <c r="F56" s="415">
        <f aca="true" t="shared" si="8" ref="F56:K56">SUM(F57:F64)</f>
        <v>14000</v>
      </c>
      <c r="G56" s="415">
        <f t="shared" si="8"/>
        <v>14000</v>
      </c>
      <c r="H56" s="415">
        <f t="shared" si="8"/>
        <v>5800</v>
      </c>
      <c r="I56" s="415">
        <f t="shared" si="8"/>
        <v>958</v>
      </c>
      <c r="J56" s="415">
        <f t="shared" si="8"/>
        <v>0</v>
      </c>
      <c r="K56" s="415">
        <f t="shared" si="8"/>
        <v>0</v>
      </c>
      <c r="L56" s="412">
        <v>0</v>
      </c>
    </row>
    <row r="57" spans="1:12" ht="14.25" customHeight="1">
      <c r="A57" s="225"/>
      <c r="B57" s="422"/>
      <c r="C57" s="79" t="s">
        <v>88</v>
      </c>
      <c r="D57" s="79" t="s">
        <v>420</v>
      </c>
      <c r="E57" s="164">
        <v>0</v>
      </c>
      <c r="F57" s="164">
        <f>'Z 2 '!D132</f>
        <v>5330</v>
      </c>
      <c r="G57" s="164">
        <f>F57</f>
        <v>5330</v>
      </c>
      <c r="H57" s="164"/>
      <c r="I57" s="164"/>
      <c r="J57" s="164"/>
      <c r="K57" s="164"/>
      <c r="L57" s="417">
        <v>0</v>
      </c>
    </row>
    <row r="58" spans="1:12" ht="14.25" customHeight="1">
      <c r="A58" s="225"/>
      <c r="B58" s="422"/>
      <c r="C58" s="79" t="s">
        <v>120</v>
      </c>
      <c r="D58" s="79" t="s">
        <v>157</v>
      </c>
      <c r="E58" s="164">
        <v>0</v>
      </c>
      <c r="F58" s="164">
        <f>'Z 2 '!D133</f>
        <v>838</v>
      </c>
      <c r="G58" s="164">
        <f aca="true" t="shared" si="9" ref="G58:G64">F58</f>
        <v>838</v>
      </c>
      <c r="H58" s="164"/>
      <c r="I58" s="164">
        <f>G58</f>
        <v>838</v>
      </c>
      <c r="J58" s="164"/>
      <c r="K58" s="164"/>
      <c r="L58" s="417">
        <v>0</v>
      </c>
    </row>
    <row r="59" spans="1:12" ht="13.5" customHeight="1">
      <c r="A59" s="225"/>
      <c r="B59" s="422"/>
      <c r="C59" s="79" t="s">
        <v>95</v>
      </c>
      <c r="D59" s="79" t="s">
        <v>96</v>
      </c>
      <c r="E59" s="164">
        <v>0</v>
      </c>
      <c r="F59" s="164">
        <f>'Z 2 '!D134</f>
        <v>120</v>
      </c>
      <c r="G59" s="164">
        <f t="shared" si="9"/>
        <v>120</v>
      </c>
      <c r="H59" s="164"/>
      <c r="I59" s="164">
        <f>G59</f>
        <v>120</v>
      </c>
      <c r="J59" s="164"/>
      <c r="K59" s="164"/>
      <c r="L59" s="417">
        <v>0</v>
      </c>
    </row>
    <row r="60" spans="1:12" ht="15.75" customHeight="1">
      <c r="A60" s="225"/>
      <c r="B60" s="422"/>
      <c r="C60" s="79" t="s">
        <v>633</v>
      </c>
      <c r="D60" s="79" t="s">
        <v>634</v>
      </c>
      <c r="E60" s="164">
        <v>0</v>
      </c>
      <c r="F60" s="164">
        <f>'Z 2 '!D135</f>
        <v>5800</v>
      </c>
      <c r="G60" s="164">
        <f t="shared" si="9"/>
        <v>5800</v>
      </c>
      <c r="H60" s="164">
        <f>G60</f>
        <v>5800</v>
      </c>
      <c r="I60" s="164"/>
      <c r="J60" s="164"/>
      <c r="K60" s="164"/>
      <c r="L60" s="417">
        <v>0</v>
      </c>
    </row>
    <row r="61" spans="1:12" ht="13.5" customHeight="1">
      <c r="A61" s="225"/>
      <c r="B61" s="422"/>
      <c r="C61" s="79" t="s">
        <v>97</v>
      </c>
      <c r="D61" s="79" t="s">
        <v>98</v>
      </c>
      <c r="E61" s="164">
        <v>0</v>
      </c>
      <c r="F61" s="164">
        <f>'Z 2 '!D136</f>
        <v>820</v>
      </c>
      <c r="G61" s="164">
        <f t="shared" si="9"/>
        <v>820</v>
      </c>
      <c r="H61" s="164"/>
      <c r="I61" s="164"/>
      <c r="J61" s="164"/>
      <c r="K61" s="164"/>
      <c r="L61" s="417">
        <v>0</v>
      </c>
    </row>
    <row r="62" spans="1:12" ht="13.5" customHeight="1">
      <c r="A62" s="225"/>
      <c r="B62" s="422"/>
      <c r="C62" s="79" t="s">
        <v>103</v>
      </c>
      <c r="D62" s="79" t="s">
        <v>180</v>
      </c>
      <c r="E62" s="164">
        <v>0</v>
      </c>
      <c r="F62" s="164">
        <f>'Z 2 '!D137</f>
        <v>927</v>
      </c>
      <c r="G62" s="164">
        <f t="shared" si="9"/>
        <v>927</v>
      </c>
      <c r="H62" s="164"/>
      <c r="I62" s="164"/>
      <c r="J62" s="164"/>
      <c r="K62" s="164"/>
      <c r="L62" s="417">
        <v>0</v>
      </c>
    </row>
    <row r="63" spans="1:12" ht="13.5" customHeight="1">
      <c r="A63" s="225"/>
      <c r="B63" s="422"/>
      <c r="C63" s="79" t="s">
        <v>326</v>
      </c>
      <c r="D63" s="78" t="s">
        <v>330</v>
      </c>
      <c r="E63" s="164">
        <v>0</v>
      </c>
      <c r="F63" s="164">
        <f>'Z 2 '!D138</f>
        <v>100</v>
      </c>
      <c r="G63" s="164">
        <f t="shared" si="9"/>
        <v>100</v>
      </c>
      <c r="H63" s="164"/>
      <c r="I63" s="164"/>
      <c r="J63" s="164"/>
      <c r="K63" s="164"/>
      <c r="L63" s="417"/>
    </row>
    <row r="64" spans="1:12" ht="13.5" customHeight="1">
      <c r="A64" s="224"/>
      <c r="B64" s="79"/>
      <c r="C64" s="79" t="s">
        <v>328</v>
      </c>
      <c r="D64" s="78" t="s">
        <v>332</v>
      </c>
      <c r="E64" s="164">
        <v>0</v>
      </c>
      <c r="F64" s="164">
        <f>'Z 2 '!D139</f>
        <v>65</v>
      </c>
      <c r="G64" s="164">
        <f t="shared" si="9"/>
        <v>65</v>
      </c>
      <c r="H64" s="164"/>
      <c r="I64" s="164"/>
      <c r="J64" s="164"/>
      <c r="K64" s="164"/>
      <c r="L64" s="417"/>
    </row>
    <row r="65" spans="1:12" ht="21" customHeight="1">
      <c r="A65" s="427" t="s">
        <v>160</v>
      </c>
      <c r="B65" s="423" t="s">
        <v>181</v>
      </c>
      <c r="C65" s="428" t="s">
        <v>824</v>
      </c>
      <c r="D65" s="428" t="s">
        <v>424</v>
      </c>
      <c r="E65" s="415">
        <f>'Z 1'!F59+'Z 1'!F60</f>
        <v>2669000</v>
      </c>
      <c r="F65" s="415">
        <f>SUM(F66:F91)</f>
        <v>2669000</v>
      </c>
      <c r="G65" s="415">
        <f aca="true" t="shared" si="10" ref="G65:L65">SUM(G66:G91)</f>
        <v>2519000</v>
      </c>
      <c r="H65" s="415">
        <f t="shared" si="10"/>
        <v>2032000</v>
      </c>
      <c r="I65" s="415">
        <f t="shared" si="10"/>
        <v>10000</v>
      </c>
      <c r="J65" s="415">
        <f t="shared" si="10"/>
        <v>0</v>
      </c>
      <c r="K65" s="415">
        <f t="shared" si="10"/>
        <v>0</v>
      </c>
      <c r="L65" s="656">
        <f t="shared" si="10"/>
        <v>150000</v>
      </c>
    </row>
    <row r="66" spans="1:12" ht="12.75" customHeight="1">
      <c r="A66" s="226"/>
      <c r="B66" s="431"/>
      <c r="C66" s="241" t="s">
        <v>488</v>
      </c>
      <c r="D66" s="78" t="s">
        <v>701</v>
      </c>
      <c r="E66" s="330"/>
      <c r="F66" s="330">
        <f>'Z 2 '!D177</f>
        <v>155000</v>
      </c>
      <c r="G66" s="330">
        <f>F66</f>
        <v>155000</v>
      </c>
      <c r="H66" s="330"/>
      <c r="I66" s="330"/>
      <c r="J66" s="330"/>
      <c r="K66" s="330"/>
      <c r="L66" s="419"/>
    </row>
    <row r="67" spans="1:12" ht="12" customHeight="1">
      <c r="A67" s="225"/>
      <c r="B67" s="79"/>
      <c r="C67" s="79" t="s">
        <v>91</v>
      </c>
      <c r="D67" s="78" t="s">
        <v>425</v>
      </c>
      <c r="E67" s="164"/>
      <c r="F67" s="330">
        <f>'Z 2 '!D178</f>
        <v>56000</v>
      </c>
      <c r="G67" s="330">
        <f aca="true" t="shared" si="11" ref="G67:H81">F67</f>
        <v>56000</v>
      </c>
      <c r="H67" s="330">
        <f t="shared" si="11"/>
        <v>56000</v>
      </c>
      <c r="I67" s="330"/>
      <c r="J67" s="330"/>
      <c r="K67" s="330"/>
      <c r="L67" s="417">
        <v>0</v>
      </c>
    </row>
    <row r="68" spans="1:12" ht="13.5" customHeight="1">
      <c r="A68" s="225"/>
      <c r="B68" s="79"/>
      <c r="C68" s="79" t="s">
        <v>93</v>
      </c>
      <c r="D68" s="78" t="s">
        <v>421</v>
      </c>
      <c r="E68" s="164"/>
      <c r="F68" s="330">
        <f>'Z 2 '!D179</f>
        <v>2000</v>
      </c>
      <c r="G68" s="330">
        <f t="shared" si="11"/>
        <v>2000</v>
      </c>
      <c r="H68" s="330">
        <f t="shared" si="11"/>
        <v>2000</v>
      </c>
      <c r="I68" s="330"/>
      <c r="J68" s="330"/>
      <c r="K68" s="330"/>
      <c r="L68" s="417">
        <v>0</v>
      </c>
    </row>
    <row r="69" spans="1:12" ht="12" customHeight="1">
      <c r="A69" s="225"/>
      <c r="B69" s="79"/>
      <c r="C69" s="79" t="s">
        <v>169</v>
      </c>
      <c r="D69" s="78" t="s">
        <v>273</v>
      </c>
      <c r="E69" s="164"/>
      <c r="F69" s="330">
        <f>'Z 2 '!D180</f>
        <v>1743000</v>
      </c>
      <c r="G69" s="330">
        <f t="shared" si="11"/>
        <v>1743000</v>
      </c>
      <c r="H69" s="330">
        <f t="shared" si="11"/>
        <v>1743000</v>
      </c>
      <c r="I69" s="330"/>
      <c r="J69" s="330"/>
      <c r="K69" s="330"/>
      <c r="L69" s="417">
        <v>0</v>
      </c>
    </row>
    <row r="70" spans="1:12" ht="15" customHeight="1">
      <c r="A70" s="225"/>
      <c r="B70" s="79"/>
      <c r="C70" s="79" t="s">
        <v>171</v>
      </c>
      <c r="D70" s="79" t="s">
        <v>422</v>
      </c>
      <c r="E70" s="164"/>
      <c r="F70" s="330">
        <f>'Z 2 '!D181</f>
        <v>86000</v>
      </c>
      <c r="G70" s="330">
        <f t="shared" si="11"/>
        <v>86000</v>
      </c>
      <c r="H70" s="330">
        <f t="shared" si="11"/>
        <v>86000</v>
      </c>
      <c r="I70" s="330"/>
      <c r="J70" s="330"/>
      <c r="K70" s="330"/>
      <c r="L70" s="417">
        <v>0</v>
      </c>
    </row>
    <row r="71" spans="1:12" ht="14.25" customHeight="1">
      <c r="A71" s="225"/>
      <c r="B71" s="79"/>
      <c r="C71" s="79" t="s">
        <v>173</v>
      </c>
      <c r="D71" s="79" t="s">
        <v>174</v>
      </c>
      <c r="E71" s="164"/>
      <c r="F71" s="330">
        <f>'Z 2 '!D182</f>
        <v>145000</v>
      </c>
      <c r="G71" s="330">
        <f t="shared" si="11"/>
        <v>145000</v>
      </c>
      <c r="H71" s="330">
        <f t="shared" si="11"/>
        <v>145000</v>
      </c>
      <c r="I71" s="330"/>
      <c r="J71" s="330"/>
      <c r="K71" s="330"/>
      <c r="L71" s="417">
        <v>0</v>
      </c>
    </row>
    <row r="72" spans="1:12" ht="15.75" customHeight="1">
      <c r="A72" s="225"/>
      <c r="B72" s="79"/>
      <c r="C72" s="78" t="s">
        <v>120</v>
      </c>
      <c r="D72" s="78" t="s">
        <v>423</v>
      </c>
      <c r="E72" s="164"/>
      <c r="F72" s="330">
        <f>'Z 2 '!D183</f>
        <v>8500</v>
      </c>
      <c r="G72" s="330">
        <f t="shared" si="11"/>
        <v>8500</v>
      </c>
      <c r="H72" s="330"/>
      <c r="I72" s="330">
        <f>G72</f>
        <v>8500</v>
      </c>
      <c r="J72" s="330"/>
      <c r="K72" s="330"/>
      <c r="L72" s="417">
        <v>0</v>
      </c>
    </row>
    <row r="73" spans="1:12" ht="13.5" customHeight="1">
      <c r="A73" s="225"/>
      <c r="B73" s="79"/>
      <c r="C73" s="78" t="s">
        <v>95</v>
      </c>
      <c r="D73" s="78" t="s">
        <v>96</v>
      </c>
      <c r="E73" s="164"/>
      <c r="F73" s="330">
        <f>'Z 2 '!D184</f>
        <v>1500</v>
      </c>
      <c r="G73" s="330">
        <f t="shared" si="11"/>
        <v>1500</v>
      </c>
      <c r="H73" s="330"/>
      <c r="I73" s="330">
        <f>G73</f>
        <v>1500</v>
      </c>
      <c r="J73" s="330"/>
      <c r="K73" s="330"/>
      <c r="L73" s="417">
        <v>0</v>
      </c>
    </row>
    <row r="74" spans="1:12" ht="13.5" customHeight="1">
      <c r="A74" s="225"/>
      <c r="B74" s="79"/>
      <c r="C74" s="79" t="s">
        <v>490</v>
      </c>
      <c r="D74" s="78" t="s">
        <v>491</v>
      </c>
      <c r="E74" s="164"/>
      <c r="F74" s="330">
        <f>'Z 2 '!D185</f>
        <v>92000</v>
      </c>
      <c r="G74" s="330">
        <f t="shared" si="11"/>
        <v>92000</v>
      </c>
      <c r="H74" s="330"/>
      <c r="I74" s="330"/>
      <c r="J74" s="330"/>
      <c r="K74" s="330"/>
      <c r="L74" s="417">
        <v>0</v>
      </c>
    </row>
    <row r="75" spans="1:12" ht="14.25" customHeight="1">
      <c r="A75" s="225"/>
      <c r="B75" s="422"/>
      <c r="C75" s="79" t="s">
        <v>97</v>
      </c>
      <c r="D75" s="79" t="s">
        <v>98</v>
      </c>
      <c r="E75" s="164"/>
      <c r="F75" s="330">
        <f>'Z 2 '!D186</f>
        <v>108000</v>
      </c>
      <c r="G75" s="330">
        <f t="shared" si="11"/>
        <v>108000</v>
      </c>
      <c r="H75" s="330"/>
      <c r="I75" s="330"/>
      <c r="J75" s="330"/>
      <c r="K75" s="330"/>
      <c r="L75" s="420">
        <v>0</v>
      </c>
    </row>
    <row r="76" spans="1:12" ht="13.5" customHeight="1">
      <c r="A76" s="225"/>
      <c r="B76" s="422"/>
      <c r="C76" s="79" t="s">
        <v>176</v>
      </c>
      <c r="D76" s="79" t="s">
        <v>177</v>
      </c>
      <c r="E76" s="164"/>
      <c r="F76" s="330">
        <f>'Z 2 '!D187</f>
        <v>10000</v>
      </c>
      <c r="G76" s="330">
        <f t="shared" si="11"/>
        <v>10000</v>
      </c>
      <c r="H76" s="330"/>
      <c r="I76" s="330"/>
      <c r="J76" s="330"/>
      <c r="K76" s="330"/>
      <c r="L76" s="420">
        <v>0</v>
      </c>
    </row>
    <row r="77" spans="1:12" ht="15" customHeight="1">
      <c r="A77" s="225"/>
      <c r="B77" s="422"/>
      <c r="C77" s="79" t="s">
        <v>99</v>
      </c>
      <c r="D77" s="79" t="s">
        <v>178</v>
      </c>
      <c r="E77" s="164"/>
      <c r="F77" s="330">
        <f>'Z 2 '!D188</f>
        <v>17000</v>
      </c>
      <c r="G77" s="330">
        <f t="shared" si="11"/>
        <v>17000</v>
      </c>
      <c r="H77" s="330"/>
      <c r="I77" s="330"/>
      <c r="J77" s="330"/>
      <c r="K77" s="330"/>
      <c r="L77" s="420">
        <v>0</v>
      </c>
    </row>
    <row r="78" spans="1:12" ht="13.5" customHeight="1">
      <c r="A78" s="225"/>
      <c r="B78" s="422"/>
      <c r="C78" s="79" t="s">
        <v>101</v>
      </c>
      <c r="D78" s="79" t="s">
        <v>179</v>
      </c>
      <c r="E78" s="164"/>
      <c r="F78" s="330">
        <f>'Z 2 '!D189</f>
        <v>11000</v>
      </c>
      <c r="G78" s="330">
        <f t="shared" si="11"/>
        <v>11000</v>
      </c>
      <c r="H78" s="330"/>
      <c r="I78" s="330"/>
      <c r="J78" s="330"/>
      <c r="K78" s="330"/>
      <c r="L78" s="420">
        <v>0</v>
      </c>
    </row>
    <row r="79" spans="1:12" ht="13.5" customHeight="1">
      <c r="A79" s="225"/>
      <c r="B79" s="422"/>
      <c r="C79" s="79" t="s">
        <v>163</v>
      </c>
      <c r="D79" s="79" t="s">
        <v>164</v>
      </c>
      <c r="E79" s="164"/>
      <c r="F79" s="330">
        <f>'Z 2 '!D190</f>
        <v>14000</v>
      </c>
      <c r="G79" s="330">
        <f t="shared" si="11"/>
        <v>14000</v>
      </c>
      <c r="H79" s="330"/>
      <c r="I79" s="330"/>
      <c r="J79" s="330"/>
      <c r="K79" s="330"/>
      <c r="L79" s="420"/>
    </row>
    <row r="80" spans="1:12" ht="12.75" customHeight="1">
      <c r="A80" s="225"/>
      <c r="B80" s="422"/>
      <c r="C80" s="79" t="s">
        <v>103</v>
      </c>
      <c r="D80" s="79" t="s">
        <v>180</v>
      </c>
      <c r="E80" s="164"/>
      <c r="F80" s="330">
        <f>'Z 2 '!D191</f>
        <v>30000</v>
      </c>
      <c r="G80" s="330">
        <f t="shared" si="11"/>
        <v>30000</v>
      </c>
      <c r="H80" s="330"/>
      <c r="I80" s="330"/>
      <c r="J80" s="330"/>
      <c r="K80" s="330"/>
      <c r="L80" s="420">
        <v>0</v>
      </c>
    </row>
    <row r="81" spans="1:12" ht="12.75" customHeight="1">
      <c r="A81" s="225"/>
      <c r="B81" s="422"/>
      <c r="C81" s="79" t="s">
        <v>635</v>
      </c>
      <c r="D81" s="78" t="s">
        <v>636</v>
      </c>
      <c r="E81" s="164"/>
      <c r="F81" s="330">
        <f>'Z 2 '!D192</f>
        <v>1500</v>
      </c>
      <c r="G81" s="330">
        <f t="shared" si="11"/>
        <v>1500</v>
      </c>
      <c r="H81" s="330"/>
      <c r="I81" s="330"/>
      <c r="J81" s="330"/>
      <c r="K81" s="330"/>
      <c r="L81" s="420"/>
    </row>
    <row r="82" spans="1:12" ht="14.25" customHeight="1">
      <c r="A82" s="225"/>
      <c r="B82" s="422"/>
      <c r="C82" s="79" t="s">
        <v>334</v>
      </c>
      <c r="D82" s="78" t="s">
        <v>336</v>
      </c>
      <c r="E82" s="164"/>
      <c r="F82" s="330">
        <f>'Z 2 '!D193</f>
        <v>4500</v>
      </c>
      <c r="G82" s="330">
        <f aca="true" t="shared" si="12" ref="G82:G90">F82</f>
        <v>4500</v>
      </c>
      <c r="H82" s="330"/>
      <c r="I82" s="330"/>
      <c r="J82" s="330"/>
      <c r="K82" s="330"/>
      <c r="L82" s="420"/>
    </row>
    <row r="83" spans="1:12" ht="14.25" customHeight="1">
      <c r="A83" s="225"/>
      <c r="B83" s="422"/>
      <c r="C83" s="79" t="s">
        <v>326</v>
      </c>
      <c r="D83" s="78" t="s">
        <v>330</v>
      </c>
      <c r="E83" s="164"/>
      <c r="F83" s="330">
        <f>'Z 2 '!D194</f>
        <v>7500</v>
      </c>
      <c r="G83" s="330">
        <f t="shared" si="12"/>
        <v>7500</v>
      </c>
      <c r="H83" s="330"/>
      <c r="I83" s="330"/>
      <c r="J83" s="330"/>
      <c r="K83" s="330"/>
      <c r="L83" s="420"/>
    </row>
    <row r="84" spans="1:12" ht="14.25" customHeight="1">
      <c r="A84" s="225"/>
      <c r="B84" s="422"/>
      <c r="C84" s="79" t="s">
        <v>105</v>
      </c>
      <c r="D84" s="79" t="s">
        <v>106</v>
      </c>
      <c r="E84" s="164"/>
      <c r="F84" s="330">
        <f>'Z 2 '!D195</f>
        <v>5000</v>
      </c>
      <c r="G84" s="330">
        <f t="shared" si="12"/>
        <v>5000</v>
      </c>
      <c r="H84" s="330"/>
      <c r="I84" s="330"/>
      <c r="J84" s="330"/>
      <c r="K84" s="330"/>
      <c r="L84" s="420">
        <v>0</v>
      </c>
    </row>
    <row r="85" spans="1:12" ht="13.5" customHeight="1">
      <c r="A85" s="225"/>
      <c r="B85" s="422"/>
      <c r="C85" s="79" t="s">
        <v>107</v>
      </c>
      <c r="D85" s="79" t="s">
        <v>108</v>
      </c>
      <c r="E85" s="164"/>
      <c r="F85" s="330">
        <f>'Z 2 '!D196</f>
        <v>1500</v>
      </c>
      <c r="G85" s="330">
        <f t="shared" si="12"/>
        <v>1500</v>
      </c>
      <c r="H85" s="330"/>
      <c r="I85" s="330"/>
      <c r="J85" s="330"/>
      <c r="K85" s="330"/>
      <c r="L85" s="420">
        <v>0</v>
      </c>
    </row>
    <row r="86" spans="1:12" ht="12" customHeight="1">
      <c r="A86" s="225"/>
      <c r="B86" s="422"/>
      <c r="C86" s="79" t="s">
        <v>109</v>
      </c>
      <c r="D86" s="79" t="s">
        <v>110</v>
      </c>
      <c r="E86" s="164"/>
      <c r="F86" s="330">
        <f>'Z 2 '!D197</f>
        <v>2000</v>
      </c>
      <c r="G86" s="330">
        <f t="shared" si="12"/>
        <v>2000</v>
      </c>
      <c r="H86" s="330"/>
      <c r="I86" s="330"/>
      <c r="J86" s="330"/>
      <c r="K86" s="330"/>
      <c r="L86" s="420">
        <v>0</v>
      </c>
    </row>
    <row r="87" spans="1:12" ht="14.25" customHeight="1">
      <c r="A87" s="225"/>
      <c r="B87" s="422"/>
      <c r="C87" s="79" t="s">
        <v>162</v>
      </c>
      <c r="D87" s="79" t="s">
        <v>168</v>
      </c>
      <c r="E87" s="164"/>
      <c r="F87" s="330">
        <f>'Z 2 '!D198</f>
        <v>12840</v>
      </c>
      <c r="G87" s="330">
        <f t="shared" si="12"/>
        <v>12840</v>
      </c>
      <c r="H87" s="330"/>
      <c r="I87" s="330"/>
      <c r="J87" s="330"/>
      <c r="K87" s="330"/>
      <c r="L87" s="420">
        <v>0</v>
      </c>
    </row>
    <row r="88" spans="1:12" ht="14.25" customHeight="1">
      <c r="A88" s="225"/>
      <c r="B88" s="422"/>
      <c r="C88" s="79" t="s">
        <v>183</v>
      </c>
      <c r="D88" s="79" t="s">
        <v>426</v>
      </c>
      <c r="E88" s="164"/>
      <c r="F88" s="330">
        <f>'Z 2 '!D199</f>
        <v>160</v>
      </c>
      <c r="G88" s="330">
        <f t="shared" si="12"/>
        <v>160</v>
      </c>
      <c r="H88" s="330"/>
      <c r="I88" s="330"/>
      <c r="J88" s="330"/>
      <c r="K88" s="330"/>
      <c r="L88" s="420">
        <v>0</v>
      </c>
    </row>
    <row r="89" spans="1:12" ht="14.25" customHeight="1">
      <c r="A89" s="225"/>
      <c r="B89" s="422"/>
      <c r="C89" s="79" t="s">
        <v>328</v>
      </c>
      <c r="D89" s="78" t="s">
        <v>332</v>
      </c>
      <c r="E89" s="164"/>
      <c r="F89" s="330">
        <f>'Z 2 '!D200</f>
        <v>4000</v>
      </c>
      <c r="G89" s="330">
        <f t="shared" si="12"/>
        <v>4000</v>
      </c>
      <c r="H89" s="330"/>
      <c r="I89" s="330"/>
      <c r="J89" s="330"/>
      <c r="K89" s="330"/>
      <c r="L89" s="420"/>
    </row>
    <row r="90" spans="1:12" ht="13.5" customHeight="1">
      <c r="A90" s="225"/>
      <c r="B90" s="422"/>
      <c r="C90" s="79" t="s">
        <v>329</v>
      </c>
      <c r="D90" s="241" t="s">
        <v>333</v>
      </c>
      <c r="E90" s="164"/>
      <c r="F90" s="330">
        <f>'Z 2 '!D201</f>
        <v>1000</v>
      </c>
      <c r="G90" s="330">
        <f t="shared" si="12"/>
        <v>1000</v>
      </c>
      <c r="H90" s="330"/>
      <c r="I90" s="330"/>
      <c r="J90" s="330"/>
      <c r="K90" s="330"/>
      <c r="L90" s="420"/>
    </row>
    <row r="91" spans="1:12" ht="13.5" customHeight="1">
      <c r="A91" s="225"/>
      <c r="B91" s="422"/>
      <c r="C91" s="79" t="s">
        <v>129</v>
      </c>
      <c r="D91" s="79" t="s">
        <v>713</v>
      </c>
      <c r="E91" s="164"/>
      <c r="F91" s="330">
        <f>'Z 2 '!D202</f>
        <v>150000</v>
      </c>
      <c r="G91" s="330"/>
      <c r="H91" s="330"/>
      <c r="I91" s="330"/>
      <c r="J91" s="330"/>
      <c r="K91" s="330"/>
      <c r="L91" s="420">
        <f>F91</f>
        <v>150000</v>
      </c>
    </row>
    <row r="92" spans="1:12" ht="17.25" customHeight="1">
      <c r="A92" s="427" t="s">
        <v>291</v>
      </c>
      <c r="B92" s="423" t="s">
        <v>300</v>
      </c>
      <c r="C92" s="423" t="s">
        <v>258</v>
      </c>
      <c r="D92" s="428" t="s">
        <v>428</v>
      </c>
      <c r="E92" s="415">
        <f>'Z 1'!F96</f>
        <v>1033000</v>
      </c>
      <c r="F92" s="415">
        <f aca="true" t="shared" si="13" ref="F92:K92">F93</f>
        <v>1033000</v>
      </c>
      <c r="G92" s="415">
        <f t="shared" si="13"/>
        <v>1033000</v>
      </c>
      <c r="H92" s="415">
        <f t="shared" si="13"/>
        <v>0</v>
      </c>
      <c r="I92" s="415">
        <f t="shared" si="13"/>
        <v>0</v>
      </c>
      <c r="J92" s="415">
        <f t="shared" si="13"/>
        <v>1033000</v>
      </c>
      <c r="K92" s="415">
        <f t="shared" si="13"/>
        <v>0</v>
      </c>
      <c r="L92" s="421">
        <v>0</v>
      </c>
    </row>
    <row r="93" spans="1:12" ht="17.25" customHeight="1">
      <c r="A93" s="225"/>
      <c r="B93" s="422"/>
      <c r="C93" s="79" t="s">
        <v>302</v>
      </c>
      <c r="D93" s="78" t="s">
        <v>429</v>
      </c>
      <c r="E93" s="164">
        <v>0</v>
      </c>
      <c r="F93" s="164">
        <f>'Z 2 '!D397</f>
        <v>1033000</v>
      </c>
      <c r="G93" s="164">
        <f>F93</f>
        <v>1033000</v>
      </c>
      <c r="H93" s="164"/>
      <c r="I93" s="164"/>
      <c r="J93" s="164">
        <f>G93</f>
        <v>1033000</v>
      </c>
      <c r="K93" s="164"/>
      <c r="L93" s="420">
        <v>0</v>
      </c>
    </row>
    <row r="94" spans="1:12" ht="16.5" customHeight="1">
      <c r="A94" s="427">
        <v>852</v>
      </c>
      <c r="B94" s="423">
        <v>85203</v>
      </c>
      <c r="C94" s="423">
        <v>2110</v>
      </c>
      <c r="D94" s="432" t="s">
        <v>565</v>
      </c>
      <c r="E94" s="415">
        <f>'Z 1'!F108</f>
        <v>307000</v>
      </c>
      <c r="F94" s="415">
        <f>SUM(F95:F109)</f>
        <v>307000</v>
      </c>
      <c r="G94" s="415">
        <f aca="true" t="shared" si="14" ref="G94:L94">SUM(G95:G109)</f>
        <v>213552</v>
      </c>
      <c r="H94" s="415">
        <f t="shared" si="14"/>
        <v>37733</v>
      </c>
      <c r="I94" s="415">
        <f t="shared" si="14"/>
        <v>0</v>
      </c>
      <c r="J94" s="415">
        <f t="shared" si="14"/>
        <v>0</v>
      </c>
      <c r="K94" s="415">
        <f t="shared" si="14"/>
        <v>0</v>
      </c>
      <c r="L94" s="656">
        <f t="shared" si="14"/>
        <v>0</v>
      </c>
    </row>
    <row r="95" spans="1:12" ht="16.5" customHeight="1">
      <c r="A95" s="224"/>
      <c r="B95" s="422"/>
      <c r="C95" s="79" t="s">
        <v>89</v>
      </c>
      <c r="D95" s="78" t="s">
        <v>90</v>
      </c>
      <c r="E95" s="164">
        <v>0</v>
      </c>
      <c r="F95" s="164">
        <f>'Z 2 '!D447</f>
        <v>197212</v>
      </c>
      <c r="G95" s="164">
        <f>F95</f>
        <v>197212</v>
      </c>
      <c r="H95" s="164"/>
      <c r="I95" s="164"/>
      <c r="J95" s="164"/>
      <c r="K95" s="164"/>
      <c r="L95" s="417">
        <v>0</v>
      </c>
    </row>
    <row r="96" spans="1:12" ht="16.5" customHeight="1">
      <c r="A96" s="224"/>
      <c r="B96" s="422"/>
      <c r="C96" s="79" t="s">
        <v>93</v>
      </c>
      <c r="D96" s="78" t="s">
        <v>409</v>
      </c>
      <c r="E96" s="164">
        <v>0</v>
      </c>
      <c r="F96" s="164">
        <f>'Z 2 '!D448</f>
        <v>10340</v>
      </c>
      <c r="G96" s="164">
        <f>F96</f>
        <v>10340</v>
      </c>
      <c r="H96" s="164"/>
      <c r="I96" s="164"/>
      <c r="J96" s="164"/>
      <c r="K96" s="164"/>
      <c r="L96" s="417">
        <v>0</v>
      </c>
    </row>
    <row r="97" spans="1:12" ht="16.5" customHeight="1">
      <c r="A97" s="224"/>
      <c r="B97" s="422"/>
      <c r="C97" s="78" t="s">
        <v>120</v>
      </c>
      <c r="D97" s="78" t="s">
        <v>157</v>
      </c>
      <c r="E97" s="164">
        <v>0</v>
      </c>
      <c r="F97" s="164">
        <f>'Z 2 '!D449</f>
        <v>32648</v>
      </c>
      <c r="G97" s="164"/>
      <c r="H97" s="164">
        <f>F97</f>
        <v>32648</v>
      </c>
      <c r="I97" s="164"/>
      <c r="J97" s="164"/>
      <c r="K97" s="164"/>
      <c r="L97" s="417">
        <v>0</v>
      </c>
    </row>
    <row r="98" spans="1:12" ht="16.5" customHeight="1">
      <c r="A98" s="224"/>
      <c r="B98" s="422"/>
      <c r="C98" s="78" t="s">
        <v>95</v>
      </c>
      <c r="D98" s="78" t="s">
        <v>96</v>
      </c>
      <c r="E98" s="164">
        <v>0</v>
      </c>
      <c r="F98" s="164">
        <f>'Z 2 '!D450</f>
        <v>5085</v>
      </c>
      <c r="G98" s="164"/>
      <c r="H98" s="164">
        <f>F98</f>
        <v>5085</v>
      </c>
      <c r="I98" s="164"/>
      <c r="J98" s="164"/>
      <c r="K98" s="164"/>
      <c r="L98" s="417">
        <v>0</v>
      </c>
    </row>
    <row r="99" spans="1:12" ht="16.5" customHeight="1">
      <c r="A99" s="224"/>
      <c r="B99" s="422"/>
      <c r="C99" s="228">
        <v>4170</v>
      </c>
      <c r="D99" s="78" t="s">
        <v>634</v>
      </c>
      <c r="E99" s="164"/>
      <c r="F99" s="164">
        <f>'Z 2 '!D451</f>
        <v>6000</v>
      </c>
      <c r="G99" s="164">
        <f>F99</f>
        <v>6000</v>
      </c>
      <c r="H99" s="164"/>
      <c r="I99" s="164"/>
      <c r="J99" s="164"/>
      <c r="K99" s="164"/>
      <c r="L99" s="417"/>
    </row>
    <row r="100" spans="1:12" ht="17.25" customHeight="1">
      <c r="A100" s="224"/>
      <c r="B100" s="422"/>
      <c r="C100" s="78" t="s">
        <v>97</v>
      </c>
      <c r="D100" s="78" t="s">
        <v>98</v>
      </c>
      <c r="E100" s="164">
        <v>0</v>
      </c>
      <c r="F100" s="164">
        <f>'Z 2 '!D452</f>
        <v>5275</v>
      </c>
      <c r="G100" s="164"/>
      <c r="H100" s="164"/>
      <c r="I100" s="164"/>
      <c r="J100" s="164"/>
      <c r="K100" s="164"/>
      <c r="L100" s="417">
        <v>0</v>
      </c>
    </row>
    <row r="101" spans="1:12" ht="17.25" customHeight="1">
      <c r="A101" s="224"/>
      <c r="B101" s="422"/>
      <c r="C101" s="228">
        <v>4230</v>
      </c>
      <c r="D101" s="79" t="s">
        <v>762</v>
      </c>
      <c r="E101" s="164"/>
      <c r="F101" s="164">
        <f>'Z 2 '!D453</f>
        <v>400</v>
      </c>
      <c r="G101" s="164"/>
      <c r="H101" s="164"/>
      <c r="I101" s="164"/>
      <c r="J101" s="164"/>
      <c r="K101" s="164"/>
      <c r="L101" s="417"/>
    </row>
    <row r="102" spans="1:12" ht="17.25" customHeight="1">
      <c r="A102" s="224"/>
      <c r="B102" s="422"/>
      <c r="C102" s="78" t="s">
        <v>99</v>
      </c>
      <c r="D102" s="78" t="s">
        <v>178</v>
      </c>
      <c r="E102" s="164">
        <v>0</v>
      </c>
      <c r="F102" s="164">
        <f>'Z 2 '!D454</f>
        <v>25157</v>
      </c>
      <c r="G102" s="164"/>
      <c r="H102" s="164"/>
      <c r="I102" s="164"/>
      <c r="J102" s="164"/>
      <c r="K102" s="164"/>
      <c r="L102" s="417">
        <v>0</v>
      </c>
    </row>
    <row r="103" spans="1:12" ht="17.25" customHeight="1">
      <c r="A103" s="224"/>
      <c r="B103" s="422"/>
      <c r="C103" s="228" t="s">
        <v>163</v>
      </c>
      <c r="D103" s="79" t="s">
        <v>164</v>
      </c>
      <c r="E103" s="164"/>
      <c r="F103" s="164">
        <f>'Z 2 '!D455</f>
        <v>40</v>
      </c>
      <c r="G103" s="164"/>
      <c r="H103" s="164"/>
      <c r="I103" s="164"/>
      <c r="J103" s="164"/>
      <c r="K103" s="164"/>
      <c r="L103" s="417"/>
    </row>
    <row r="104" spans="1:12" ht="16.5" customHeight="1">
      <c r="A104" s="224"/>
      <c r="B104" s="422"/>
      <c r="C104" s="78" t="s">
        <v>103</v>
      </c>
      <c r="D104" s="78" t="s">
        <v>180</v>
      </c>
      <c r="E104" s="164">
        <v>0</v>
      </c>
      <c r="F104" s="164">
        <f>'Z 2 '!D456</f>
        <v>8339</v>
      </c>
      <c r="G104" s="164"/>
      <c r="H104" s="164"/>
      <c r="I104" s="164"/>
      <c r="J104" s="164"/>
      <c r="K104" s="164"/>
      <c r="L104" s="417">
        <v>0</v>
      </c>
    </row>
    <row r="105" spans="1:12" ht="16.5" customHeight="1">
      <c r="A105" s="224"/>
      <c r="B105" s="422"/>
      <c r="C105" s="78">
        <v>4370</v>
      </c>
      <c r="D105" s="78" t="s">
        <v>330</v>
      </c>
      <c r="E105" s="164"/>
      <c r="F105" s="164">
        <f>'Z 2 '!D457</f>
        <v>3900</v>
      </c>
      <c r="G105" s="164"/>
      <c r="H105" s="164"/>
      <c r="I105" s="164"/>
      <c r="J105" s="164"/>
      <c r="K105" s="164"/>
      <c r="L105" s="417"/>
    </row>
    <row r="106" spans="1:12" ht="18" customHeight="1">
      <c r="A106" s="224"/>
      <c r="B106" s="422"/>
      <c r="C106" s="78" t="s">
        <v>105</v>
      </c>
      <c r="D106" s="78" t="s">
        <v>106</v>
      </c>
      <c r="E106" s="164">
        <v>0</v>
      </c>
      <c r="F106" s="164">
        <f>'Z 2 '!D458</f>
        <v>2000</v>
      </c>
      <c r="G106" s="164"/>
      <c r="H106" s="164"/>
      <c r="I106" s="164"/>
      <c r="J106" s="164"/>
      <c r="K106" s="164"/>
      <c r="L106" s="417">
        <v>0</v>
      </c>
    </row>
    <row r="107" spans="1:12" ht="17.25" customHeight="1">
      <c r="A107" s="224"/>
      <c r="B107" s="422"/>
      <c r="C107" s="78" t="s">
        <v>109</v>
      </c>
      <c r="D107" s="78" t="s">
        <v>110</v>
      </c>
      <c r="E107" s="164">
        <v>0</v>
      </c>
      <c r="F107" s="164">
        <f>'Z 2 '!D459</f>
        <v>7644</v>
      </c>
      <c r="G107" s="164"/>
      <c r="H107" s="164"/>
      <c r="I107" s="164"/>
      <c r="J107" s="164"/>
      <c r="K107" s="164"/>
      <c r="L107" s="417">
        <v>0</v>
      </c>
    </row>
    <row r="108" spans="1:12" ht="17.25" customHeight="1">
      <c r="A108" s="224"/>
      <c r="B108" s="422"/>
      <c r="C108" s="78">
        <v>4740</v>
      </c>
      <c r="D108" s="78" t="s">
        <v>332</v>
      </c>
      <c r="E108" s="164"/>
      <c r="F108" s="164">
        <f>'Z 2 '!D460</f>
        <v>2000</v>
      </c>
      <c r="G108" s="164"/>
      <c r="H108" s="164"/>
      <c r="I108" s="164"/>
      <c r="J108" s="164"/>
      <c r="K108" s="164"/>
      <c r="L108" s="417"/>
    </row>
    <row r="109" spans="1:12" ht="15" customHeight="1">
      <c r="A109" s="224"/>
      <c r="B109" s="422"/>
      <c r="C109" s="78">
        <v>4750</v>
      </c>
      <c r="D109" s="241" t="s">
        <v>333</v>
      </c>
      <c r="E109" s="164"/>
      <c r="F109" s="164">
        <f>'Z 2 '!D461</f>
        <v>960</v>
      </c>
      <c r="G109" s="164"/>
      <c r="H109" s="164"/>
      <c r="I109" s="164"/>
      <c r="J109" s="164"/>
      <c r="K109" s="164"/>
      <c r="L109" s="417"/>
    </row>
    <row r="110" spans="1:12" ht="17.25" customHeight="1">
      <c r="A110" s="427">
        <v>852</v>
      </c>
      <c r="B110" s="423">
        <v>85218</v>
      </c>
      <c r="C110" s="423">
        <v>2110</v>
      </c>
      <c r="D110" s="423" t="s">
        <v>314</v>
      </c>
      <c r="E110" s="415">
        <f>'Z 1'!F115</f>
        <v>10000</v>
      </c>
      <c r="F110" s="415">
        <f>F111</f>
        <v>10000</v>
      </c>
      <c r="G110" s="415">
        <f aca="true" t="shared" si="15" ref="G110:L110">G111</f>
        <v>10000</v>
      </c>
      <c r="H110" s="415">
        <f t="shared" si="15"/>
        <v>0</v>
      </c>
      <c r="I110" s="415">
        <f t="shared" si="15"/>
        <v>0</v>
      </c>
      <c r="J110" s="415">
        <f t="shared" si="15"/>
        <v>0</v>
      </c>
      <c r="K110" s="415">
        <f t="shared" si="15"/>
        <v>0</v>
      </c>
      <c r="L110" s="656">
        <f t="shared" si="15"/>
        <v>0</v>
      </c>
    </row>
    <row r="111" spans="1:12" ht="17.25" customHeight="1" thickBot="1">
      <c r="A111" s="232"/>
      <c r="B111" s="666"/>
      <c r="C111" s="667" t="s">
        <v>89</v>
      </c>
      <c r="D111" s="668" t="s">
        <v>90</v>
      </c>
      <c r="E111" s="333">
        <v>0</v>
      </c>
      <c r="F111" s="333">
        <v>10000</v>
      </c>
      <c r="G111" s="333">
        <f>F111</f>
        <v>10000</v>
      </c>
      <c r="H111" s="333"/>
      <c r="I111" s="333"/>
      <c r="J111" s="333"/>
      <c r="K111" s="333"/>
      <c r="L111" s="669">
        <v>0</v>
      </c>
    </row>
    <row r="112" spans="1:12" ht="21" customHeight="1" thickBot="1">
      <c r="A112" s="873" t="s">
        <v>430</v>
      </c>
      <c r="B112" s="874"/>
      <c r="C112" s="874"/>
      <c r="D112" s="874"/>
      <c r="E112" s="439">
        <f aca="true" t="shared" si="16" ref="E112:L112">E12+E14+E21+E23+E25+E45+E56+E65+E92+E94+E110</f>
        <v>4544562</v>
      </c>
      <c r="F112" s="439">
        <f t="shared" si="16"/>
        <v>4544562</v>
      </c>
      <c r="G112" s="439">
        <f t="shared" si="16"/>
        <v>4301114</v>
      </c>
      <c r="H112" s="439">
        <f t="shared" si="16"/>
        <v>2351915</v>
      </c>
      <c r="I112" s="439">
        <f t="shared" si="16"/>
        <v>57830</v>
      </c>
      <c r="J112" s="439">
        <f t="shared" si="16"/>
        <v>1033000</v>
      </c>
      <c r="K112" s="439">
        <f t="shared" si="16"/>
        <v>0</v>
      </c>
      <c r="L112" s="440">
        <f t="shared" si="16"/>
        <v>150000</v>
      </c>
    </row>
    <row r="115" spans="9:11" ht="12.75">
      <c r="I115" s="776" t="s">
        <v>733</v>
      </c>
      <c r="J115" s="776"/>
      <c r="K115" s="776"/>
    </row>
    <row r="117" spans="9:11" ht="12.75">
      <c r="I117" s="776" t="s">
        <v>756</v>
      </c>
      <c r="J117" s="776"/>
      <c r="K117" s="776"/>
    </row>
  </sheetData>
  <mergeCells count="15">
    <mergeCell ref="I117:K117"/>
    <mergeCell ref="F4:F6"/>
    <mergeCell ref="G4:K4"/>
    <mergeCell ref="K5:K6"/>
    <mergeCell ref="I115:K115"/>
    <mergeCell ref="B11:F11"/>
    <mergeCell ref="A4:C5"/>
    <mergeCell ref="E1:L1"/>
    <mergeCell ref="A2:L2"/>
    <mergeCell ref="A112:D112"/>
    <mergeCell ref="L4:L6"/>
    <mergeCell ref="D4:D6"/>
    <mergeCell ref="E4:E6"/>
    <mergeCell ref="G5:G6"/>
    <mergeCell ref="H5:J5"/>
  </mergeCells>
  <printOptions/>
  <pageMargins left="0.4330708661417323" right="0.4330708661417323" top="0.15748031496062992" bottom="0.1968503937007874" header="0.5118110236220472" footer="0.5118110236220472"/>
  <pageSetup horizontalDpi="600" verticalDpi="600" orientation="landscape" paperSize="9" scale="86" r:id="rId1"/>
  <headerFooter alignWithMargins="0">
    <oddFooter>&amp;CStrona &amp;P</oddFooter>
  </headerFooter>
  <rowBreaks count="2" manualBreakCount="2">
    <brk id="44" max="11" man="1"/>
    <brk id="91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3" sqref="A3:K3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28.75390625" style="0" customWidth="1"/>
    <col min="5" max="5" width="12.875" style="0" customWidth="1"/>
    <col min="6" max="6" width="12.625" style="0" customWidth="1"/>
    <col min="7" max="7" width="12.75390625" style="0" customWidth="1"/>
    <col min="8" max="9" width="12.125" style="0" customWidth="1"/>
    <col min="10" max="10" width="11.125" style="0" customWidth="1"/>
    <col min="11" max="11" width="12.75390625" style="0" customWidth="1"/>
    <col min="12" max="12" width="9.625" style="0" bestFit="1" customWidth="1"/>
  </cols>
  <sheetData>
    <row r="1" spans="4:11" ht="21" customHeight="1">
      <c r="D1" s="1"/>
      <c r="E1" s="760" t="s">
        <v>742</v>
      </c>
      <c r="F1" s="760"/>
      <c r="G1" s="760"/>
      <c r="H1" s="760"/>
      <c r="I1" s="760"/>
      <c r="J1" s="760"/>
      <c r="K1" s="760"/>
    </row>
    <row r="2" spans="5:11" ht="12.75">
      <c r="E2" s="1"/>
      <c r="F2" s="1"/>
      <c r="G2" s="1"/>
      <c r="H2" s="1"/>
      <c r="I2" s="1"/>
      <c r="J2" s="1"/>
      <c r="K2" s="1"/>
    </row>
    <row r="3" spans="1:11" ht="45.75" customHeight="1" thickBot="1">
      <c r="A3" s="900" t="s">
        <v>885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</row>
    <row r="4" spans="1:11" ht="12.75">
      <c r="A4" s="901" t="s">
        <v>393</v>
      </c>
      <c r="B4" s="902"/>
      <c r="C4" s="902"/>
      <c r="D4" s="902" t="s">
        <v>394</v>
      </c>
      <c r="E4" s="904" t="s">
        <v>274</v>
      </c>
      <c r="F4" s="904" t="s">
        <v>417</v>
      </c>
      <c r="G4" s="902" t="s">
        <v>297</v>
      </c>
      <c r="H4" s="902"/>
      <c r="I4" s="902"/>
      <c r="J4" s="902"/>
      <c r="K4" s="906"/>
    </row>
    <row r="5" spans="1:11" ht="12.75">
      <c r="A5" s="378"/>
      <c r="B5" s="371"/>
      <c r="C5" s="371"/>
      <c r="D5" s="903"/>
      <c r="E5" s="905"/>
      <c r="F5" s="905"/>
      <c r="G5" s="905" t="s">
        <v>645</v>
      </c>
      <c r="H5" s="903" t="s">
        <v>438</v>
      </c>
      <c r="I5" s="903"/>
      <c r="J5" s="903"/>
      <c r="K5" s="907" t="s">
        <v>708</v>
      </c>
    </row>
    <row r="6" spans="1:11" ht="22.5">
      <c r="A6" s="378" t="s">
        <v>397</v>
      </c>
      <c r="B6" s="371" t="s">
        <v>398</v>
      </c>
      <c r="C6" s="371" t="s">
        <v>736</v>
      </c>
      <c r="D6" s="903"/>
      <c r="E6" s="905"/>
      <c r="F6" s="905"/>
      <c r="G6" s="905"/>
      <c r="H6" s="371" t="s">
        <v>298</v>
      </c>
      <c r="I6" s="370" t="s">
        <v>521</v>
      </c>
      <c r="J6" s="370" t="s">
        <v>522</v>
      </c>
      <c r="K6" s="907"/>
    </row>
    <row r="7" spans="1:11" ht="11.25" customHeight="1">
      <c r="A7" s="267">
        <v>1</v>
      </c>
      <c r="B7" s="49">
        <v>2</v>
      </c>
      <c r="C7" s="49">
        <v>3</v>
      </c>
      <c r="D7" s="49">
        <v>4</v>
      </c>
      <c r="E7" s="208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441">
        <v>11</v>
      </c>
    </row>
    <row r="8" spans="1:11" ht="19.5" customHeight="1">
      <c r="A8" s="442">
        <v>852</v>
      </c>
      <c r="B8" s="433">
        <v>85202</v>
      </c>
      <c r="C8" s="433">
        <v>2130</v>
      </c>
      <c r="D8" s="434" t="s">
        <v>310</v>
      </c>
      <c r="E8" s="435">
        <f>'Z 1'!F106</f>
        <v>366000</v>
      </c>
      <c r="F8" s="435">
        <f aca="true" t="shared" si="0" ref="F8:K8">SUM(F9:F24)</f>
        <v>366000</v>
      </c>
      <c r="G8" s="435">
        <f t="shared" si="0"/>
        <v>366000</v>
      </c>
      <c r="H8" s="435">
        <f t="shared" si="0"/>
        <v>305558</v>
      </c>
      <c r="I8" s="435">
        <f t="shared" si="0"/>
        <v>13421</v>
      </c>
      <c r="J8" s="435">
        <f t="shared" si="0"/>
        <v>0</v>
      </c>
      <c r="K8" s="443">
        <f t="shared" si="0"/>
        <v>0</v>
      </c>
    </row>
    <row r="9" spans="1:11" ht="15.75" customHeight="1">
      <c r="A9" s="444"/>
      <c r="B9" s="436"/>
      <c r="C9" s="149">
        <v>4010</v>
      </c>
      <c r="D9" s="75" t="s">
        <v>90</v>
      </c>
      <c r="E9" s="331">
        <v>0</v>
      </c>
      <c r="F9" s="331">
        <v>280596</v>
      </c>
      <c r="G9" s="331">
        <f>F9</f>
        <v>280596</v>
      </c>
      <c r="H9" s="331">
        <f>G9</f>
        <v>280596</v>
      </c>
      <c r="I9" s="331"/>
      <c r="J9" s="331"/>
      <c r="K9" s="445"/>
    </row>
    <row r="10" spans="1:11" ht="13.5" customHeight="1">
      <c r="A10" s="444"/>
      <c r="B10" s="436"/>
      <c r="C10" s="149">
        <v>4040</v>
      </c>
      <c r="D10" s="75" t="s">
        <v>421</v>
      </c>
      <c r="E10" s="331">
        <v>0</v>
      </c>
      <c r="F10" s="331">
        <v>24962</v>
      </c>
      <c r="G10" s="331">
        <f aca="true" t="shared" si="1" ref="G10:G24">F10</f>
        <v>24962</v>
      </c>
      <c r="H10" s="331">
        <f>G10</f>
        <v>24962</v>
      </c>
      <c r="I10" s="331"/>
      <c r="J10" s="331"/>
      <c r="K10" s="445"/>
    </row>
    <row r="11" spans="1:11" ht="12.75">
      <c r="A11" s="444"/>
      <c r="B11" s="436"/>
      <c r="C11" s="210">
        <v>4110</v>
      </c>
      <c r="D11" s="75" t="s">
        <v>157</v>
      </c>
      <c r="E11" s="331">
        <v>0</v>
      </c>
      <c r="F11" s="331">
        <v>11914</v>
      </c>
      <c r="G11" s="331">
        <f t="shared" si="1"/>
        <v>11914</v>
      </c>
      <c r="H11" s="331"/>
      <c r="I11" s="331">
        <f>G11</f>
        <v>11914</v>
      </c>
      <c r="J11" s="331"/>
      <c r="K11" s="445"/>
    </row>
    <row r="12" spans="1:11" ht="12.75">
      <c r="A12" s="444"/>
      <c r="B12" s="436"/>
      <c r="C12" s="210">
        <v>4120</v>
      </c>
      <c r="D12" s="75" t="s">
        <v>96</v>
      </c>
      <c r="E12" s="331">
        <v>0</v>
      </c>
      <c r="F12" s="331">
        <v>1507</v>
      </c>
      <c r="G12" s="331">
        <f t="shared" si="1"/>
        <v>1507</v>
      </c>
      <c r="H12" s="331"/>
      <c r="I12" s="331">
        <f>G12</f>
        <v>1507</v>
      </c>
      <c r="J12" s="331"/>
      <c r="K12" s="445"/>
    </row>
    <row r="13" spans="1:11" ht="13.5" customHeight="1">
      <c r="A13" s="444"/>
      <c r="B13" s="436"/>
      <c r="C13" s="149">
        <v>4210</v>
      </c>
      <c r="D13" s="75" t="s">
        <v>98</v>
      </c>
      <c r="E13" s="331">
        <v>0</v>
      </c>
      <c r="F13" s="331">
        <v>0</v>
      </c>
      <c r="G13" s="331">
        <f t="shared" si="1"/>
        <v>0</v>
      </c>
      <c r="H13" s="331"/>
      <c r="I13" s="331"/>
      <c r="J13" s="331"/>
      <c r="K13" s="445"/>
    </row>
    <row r="14" spans="1:11" ht="15.75" customHeight="1">
      <c r="A14" s="444"/>
      <c r="B14" s="436"/>
      <c r="C14" s="149">
        <v>4230</v>
      </c>
      <c r="D14" s="75" t="s">
        <v>632</v>
      </c>
      <c r="E14" s="331">
        <v>0</v>
      </c>
      <c r="F14" s="331">
        <v>1000</v>
      </c>
      <c r="G14" s="331">
        <f t="shared" si="1"/>
        <v>1000</v>
      </c>
      <c r="H14" s="331"/>
      <c r="I14" s="331"/>
      <c r="J14" s="331"/>
      <c r="K14" s="445"/>
    </row>
    <row r="15" spans="1:11" ht="12.75">
      <c r="A15" s="444"/>
      <c r="B15" s="436"/>
      <c r="C15" s="149">
        <v>4260</v>
      </c>
      <c r="D15" s="75" t="s">
        <v>178</v>
      </c>
      <c r="E15" s="331">
        <v>0</v>
      </c>
      <c r="F15" s="331">
        <v>0</v>
      </c>
      <c r="G15" s="331">
        <f t="shared" si="1"/>
        <v>0</v>
      </c>
      <c r="H15" s="331"/>
      <c r="I15" s="331"/>
      <c r="J15" s="331"/>
      <c r="K15" s="445"/>
    </row>
    <row r="16" spans="1:11" ht="12.75" hidden="1">
      <c r="A16" s="444"/>
      <c r="B16" s="436"/>
      <c r="C16" s="149">
        <v>4270</v>
      </c>
      <c r="D16" s="75" t="s">
        <v>179</v>
      </c>
      <c r="E16" s="331">
        <v>0</v>
      </c>
      <c r="F16" s="331"/>
      <c r="G16" s="331">
        <f t="shared" si="1"/>
        <v>0</v>
      </c>
      <c r="H16" s="331"/>
      <c r="I16" s="331"/>
      <c r="J16" s="331"/>
      <c r="K16" s="445"/>
    </row>
    <row r="17" spans="1:11" ht="12.75">
      <c r="A17" s="444"/>
      <c r="B17" s="436"/>
      <c r="C17" s="149">
        <v>4300</v>
      </c>
      <c r="D17" s="75" t="s">
        <v>180</v>
      </c>
      <c r="E17" s="331">
        <v>0</v>
      </c>
      <c r="F17" s="331">
        <v>25741</v>
      </c>
      <c r="G17" s="331">
        <f t="shared" si="1"/>
        <v>25741</v>
      </c>
      <c r="H17" s="331"/>
      <c r="I17" s="331"/>
      <c r="J17" s="331"/>
      <c r="K17" s="445"/>
    </row>
    <row r="18" spans="1:11" ht="12.75">
      <c r="A18" s="444"/>
      <c r="B18" s="436"/>
      <c r="C18" s="149">
        <v>4350</v>
      </c>
      <c r="D18" s="69" t="s">
        <v>636</v>
      </c>
      <c r="E18" s="331">
        <v>0</v>
      </c>
      <c r="F18" s="331">
        <v>300</v>
      </c>
      <c r="G18" s="331">
        <f t="shared" si="1"/>
        <v>300</v>
      </c>
      <c r="H18" s="331"/>
      <c r="I18" s="331"/>
      <c r="J18" s="331"/>
      <c r="K18" s="445"/>
    </row>
    <row r="19" spans="1:11" ht="14.25" customHeight="1">
      <c r="A19" s="444"/>
      <c r="B19" s="436"/>
      <c r="C19" s="149">
        <v>4360</v>
      </c>
      <c r="D19" s="69" t="s">
        <v>336</v>
      </c>
      <c r="E19" s="331">
        <v>0</v>
      </c>
      <c r="F19" s="331">
        <v>300</v>
      </c>
      <c r="G19" s="331">
        <f t="shared" si="1"/>
        <v>300</v>
      </c>
      <c r="H19" s="331"/>
      <c r="I19" s="331"/>
      <c r="J19" s="331"/>
      <c r="K19" s="445"/>
    </row>
    <row r="20" spans="1:11" ht="15.75" customHeight="1">
      <c r="A20" s="444"/>
      <c r="B20" s="436"/>
      <c r="C20" s="149">
        <v>4370</v>
      </c>
      <c r="D20" s="69" t="s">
        <v>330</v>
      </c>
      <c r="E20" s="331">
        <v>0</v>
      </c>
      <c r="F20" s="331">
        <v>2000</v>
      </c>
      <c r="G20" s="331">
        <f t="shared" si="1"/>
        <v>2000</v>
      </c>
      <c r="H20" s="331"/>
      <c r="I20" s="331"/>
      <c r="J20" s="331"/>
      <c r="K20" s="445"/>
    </row>
    <row r="21" spans="1:11" ht="12.75">
      <c r="A21" s="444"/>
      <c r="B21" s="436"/>
      <c r="C21" s="149">
        <v>4410</v>
      </c>
      <c r="D21" s="70" t="s">
        <v>106</v>
      </c>
      <c r="E21" s="331">
        <v>0</v>
      </c>
      <c r="F21" s="331">
        <v>700</v>
      </c>
      <c r="G21" s="331">
        <f t="shared" si="1"/>
        <v>700</v>
      </c>
      <c r="H21" s="331"/>
      <c r="I21" s="331"/>
      <c r="J21" s="331"/>
      <c r="K21" s="445"/>
    </row>
    <row r="22" spans="1:11" ht="12.75">
      <c r="A22" s="444"/>
      <c r="B22" s="436"/>
      <c r="C22" s="149">
        <v>4440</v>
      </c>
      <c r="D22" s="75" t="s">
        <v>110</v>
      </c>
      <c r="E22" s="331">
        <v>0</v>
      </c>
      <c r="F22" s="331">
        <v>15000</v>
      </c>
      <c r="G22" s="331">
        <f t="shared" si="1"/>
        <v>15000</v>
      </c>
      <c r="H22" s="331"/>
      <c r="I22" s="331"/>
      <c r="J22" s="331"/>
      <c r="K22" s="445"/>
    </row>
    <row r="23" spans="1:11" ht="12.75">
      <c r="A23" s="444"/>
      <c r="B23" s="436"/>
      <c r="C23" s="149">
        <v>4480</v>
      </c>
      <c r="D23" s="75" t="s">
        <v>126</v>
      </c>
      <c r="E23" s="331">
        <v>0</v>
      </c>
      <c r="F23" s="331">
        <v>1554</v>
      </c>
      <c r="G23" s="331">
        <f t="shared" si="1"/>
        <v>1554</v>
      </c>
      <c r="H23" s="331"/>
      <c r="I23" s="331"/>
      <c r="J23" s="331"/>
      <c r="K23" s="445"/>
    </row>
    <row r="24" spans="1:11" ht="13.5" thickBot="1">
      <c r="A24" s="446"/>
      <c r="B24" s="437"/>
      <c r="C24" s="211">
        <v>4520</v>
      </c>
      <c r="D24" s="212" t="s">
        <v>426</v>
      </c>
      <c r="E24" s="438">
        <v>0</v>
      </c>
      <c r="F24" s="438">
        <v>426</v>
      </c>
      <c r="G24" s="438">
        <f t="shared" si="1"/>
        <v>426</v>
      </c>
      <c r="H24" s="438"/>
      <c r="I24" s="438"/>
      <c r="J24" s="438"/>
      <c r="K24" s="447"/>
    </row>
    <row r="25" spans="1:11" ht="18.75" customHeight="1" thickBot="1">
      <c r="A25" s="898" t="s">
        <v>637</v>
      </c>
      <c r="B25" s="899"/>
      <c r="C25" s="899"/>
      <c r="D25" s="899"/>
      <c r="E25" s="439">
        <f aca="true" t="shared" si="2" ref="E25:K25">E8</f>
        <v>366000</v>
      </c>
      <c r="F25" s="439">
        <f t="shared" si="2"/>
        <v>366000</v>
      </c>
      <c r="G25" s="439">
        <f t="shared" si="2"/>
        <v>366000</v>
      </c>
      <c r="H25" s="439">
        <f t="shared" si="2"/>
        <v>305558</v>
      </c>
      <c r="I25" s="439">
        <f t="shared" si="2"/>
        <v>13421</v>
      </c>
      <c r="J25" s="439">
        <f t="shared" si="2"/>
        <v>0</v>
      </c>
      <c r="K25" s="440">
        <f t="shared" si="2"/>
        <v>0</v>
      </c>
    </row>
    <row r="26" ht="11.25" customHeight="1">
      <c r="C26" s="46"/>
    </row>
    <row r="27" spans="3:11" ht="12.75">
      <c r="C27" s="46"/>
      <c r="E27" s="67" t="s">
        <v>826</v>
      </c>
      <c r="F27" s="67"/>
      <c r="G27" s="67"/>
      <c r="H27" s="67"/>
      <c r="I27" s="67" t="s">
        <v>733</v>
      </c>
      <c r="J27" s="67"/>
      <c r="K27" s="67"/>
    </row>
    <row r="28" spans="1:11" ht="12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</row>
    <row r="29" spans="3:9" ht="12.75">
      <c r="C29" s="46"/>
      <c r="I29" t="s">
        <v>827</v>
      </c>
    </row>
    <row r="30" ht="12.75">
      <c r="C30" s="46"/>
    </row>
    <row r="31" ht="12.75">
      <c r="C31" s="46"/>
    </row>
    <row r="32" ht="12.75">
      <c r="C32" s="46"/>
    </row>
  </sheetData>
  <mergeCells count="11">
    <mergeCell ref="H5:J5"/>
    <mergeCell ref="E1:K1"/>
    <mergeCell ref="A25:D25"/>
    <mergeCell ref="A3:K3"/>
    <mergeCell ref="A4:C4"/>
    <mergeCell ref="D4:D6"/>
    <mergeCell ref="E4:E6"/>
    <mergeCell ref="F4:F6"/>
    <mergeCell ref="G4:K4"/>
    <mergeCell ref="G5:G6"/>
    <mergeCell ref="K5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2007-12-21T07:13:38Z</cp:lastPrinted>
  <dcterms:created xsi:type="dcterms:W3CDTF">2002-03-22T09:59:04Z</dcterms:created>
  <dcterms:modified xsi:type="dcterms:W3CDTF">2007-12-21T07:47:17Z</dcterms:modified>
  <cp:category/>
  <cp:version/>
  <cp:contentType/>
  <cp:contentStatus/>
</cp:coreProperties>
</file>