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0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7" sheetId="9" r:id="rId9"/>
    <sheet name="Z8" sheetId="10" r:id="rId10"/>
    <sheet name="z9" sheetId="11" r:id="rId11"/>
  </sheets>
  <externalReferences>
    <externalReference r:id="rId14"/>
  </externalReferences>
  <definedNames>
    <definedName name="_xlnm.Print_Area" localSheetId="0">'Z 1'!$A$1:$I$181</definedName>
    <definedName name="_xlnm.Print_Area" localSheetId="1">'Z 2 '!$A$1:$O$634</definedName>
    <definedName name="_xlnm.Print_Area" localSheetId="2">'Z3'!$A$1:$P$34</definedName>
    <definedName name="_xlnm.Print_Area" localSheetId="3">'z3a'!$A$1:$N$27</definedName>
    <definedName name="_xlnm.Print_Area" localSheetId="4">'z3b'!$A$1:$I$15</definedName>
    <definedName name="_xlnm.Print_Area" localSheetId="5">'Z4'!$A$1:$L$163</definedName>
    <definedName name="_xlnm.Print_Area" localSheetId="7">'Z6'!$A$1:$K$150</definedName>
    <definedName name="_xlnm.Print_Area" localSheetId="8">'Z7'!$A$1:$X$34</definedName>
    <definedName name="_xlnm.Print_Area" localSheetId="9">'Z8'!$A$1:$D$33</definedName>
    <definedName name="_xlnm.Print_Titles" localSheetId="0">'Z 1'!$5:$9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<sst xmlns="http://schemas.openxmlformats.org/spreadsheetml/2006/main" count="2437" uniqueCount="784">
  <si>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</si>
  <si>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</si>
  <si>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</si>
  <si>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</si>
  <si>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</si>
  <si>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</si>
  <si>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</si>
  <si>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</si>
  <si>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</si>
  <si>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</si>
  <si>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</si>
  <si>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</si>
  <si>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</si>
  <si>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</si>
  <si>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</si>
  <si>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</si>
  <si>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</si>
  <si>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majątkowe</t>
  </si>
  <si>
    <t>Urzędy marszałkowskie</t>
  </si>
  <si>
    <t>Wynagr. osobowe pracowników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</si>
  <si>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</si>
  <si>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</si>
  <si>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</si>
  <si>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</si>
  <si>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</si>
  <si>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</si>
  <si>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</si>
  <si>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</si>
  <si>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</si>
  <si>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</si>
  <si>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</si>
  <si>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</si>
  <si>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Przewodniczący Rady Powiatu</t>
  </si>
  <si>
    <t>Wydatki finansowane              z umów                            i porozumień ogółem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</si>
  <si>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</si>
  <si>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</si>
  <si>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</si>
  <si>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</si>
  <si>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</si>
  <si>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</si>
  <si>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</si>
  <si>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</si>
  <si>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</si>
  <si>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Zakup usług pozostałych`</t>
  </si>
  <si>
    <t>Marian Świerszcz</t>
  </si>
  <si>
    <t xml:space="preserve">             Marian Świerszcz</t>
  </si>
  <si>
    <t>Wydatki          z tytułu poręczeń        i gwarancji</t>
  </si>
  <si>
    <t>Dotacje celowe z budżetu na dofinans.zadań zleconych do realizacji stowarzyszeniom</t>
  </si>
  <si>
    <t>KULTURA I OCHRONA DZIEDZICTWA NARODOWEGO</t>
  </si>
  <si>
    <t xml:space="preserve">Zwiększenia </t>
  </si>
  <si>
    <t>(+)</t>
  </si>
  <si>
    <t>Zmniejszenia</t>
  </si>
  <si>
    <t>(-)</t>
  </si>
  <si>
    <t>Plan po zmianach</t>
  </si>
  <si>
    <t xml:space="preserve">           Marian Świerszcz</t>
  </si>
  <si>
    <t>Pan  na 2007</t>
  </si>
  <si>
    <t>Zwiększenie</t>
  </si>
  <si>
    <t xml:space="preserve">         Marian Świerszcz</t>
  </si>
  <si>
    <t>Rodzaj zadłużenia</t>
  </si>
  <si>
    <t xml:space="preserve">Kredyty zaciągnięte w latach poprzednich                                                                </t>
  </si>
  <si>
    <t>Pożyczki  zaciągnięte w latach poprzednich</t>
  </si>
  <si>
    <t>Pożyczki z BP zaciągnięte  na prefinansowanie(zadłużenie na 31.12)</t>
  </si>
  <si>
    <t>Kredyty inwestycyjne na realicację zadań w ramach programów ZPORR</t>
  </si>
  <si>
    <t>Udzielone przez powiat poręczenia                                   i gwarancje (niewymagalne)</t>
  </si>
  <si>
    <t>Wymagalne zobowiązania, wynikające z następujących tytułów:</t>
  </si>
  <si>
    <t>c) udzielonych poręczeń i gwarancji</t>
  </si>
  <si>
    <t>d) innych tytułów</t>
  </si>
  <si>
    <t>Łączna kwota długu na koniec roku budż.</t>
  </si>
  <si>
    <t>Procentowy (%) udział długu w dochodach</t>
  </si>
  <si>
    <t xml:space="preserve">Spłata kredytów zaciągniętych w latach poprzednich </t>
  </si>
  <si>
    <t>Spłata  pożyczek  zaciągniętych  w latach poprzednich</t>
  </si>
  <si>
    <t>Spłata kredytów  zaciągniętych w  roku budżetowym 2007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</si>
  <si>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</si>
  <si>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zaciągniętych na zadania w ramach programów ZPORR </t>
  </si>
  <si>
    <t>Suma spłaconych kredytów i pożyczek</t>
  </si>
  <si>
    <t>Procentowy (%) udział spłat w dochodach</t>
  </si>
  <si>
    <t>Prognoza kwoty długu powiatu na lata 2006 - 2017</t>
  </si>
  <si>
    <t xml:space="preserve">                           Marian Świerszcz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</si>
  <si>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</si>
  <si>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</si>
  <si>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</si>
  <si>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</si>
  <si>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</si>
  <si>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</si>
  <si>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</si>
  <si>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</si>
  <si>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Pożyczki do zaciągnięcia w roku budżetowym 2007</t>
  </si>
  <si>
    <t>Wydatki na zakupy inwestycyjne</t>
  </si>
  <si>
    <t>Powiatowe Centra Pomocy Rodzinie</t>
  </si>
  <si>
    <t>Fundusz godpodarki zasoben geodezyjnym i kartograficznym</t>
  </si>
  <si>
    <t>Gospodarka komunalna i ochrona środowiska</t>
  </si>
  <si>
    <t xml:space="preserve">                                 Limity wydatków na wieloletnie programy inwestycyjne w latach 2005 - 2009                                                                                         </t>
  </si>
  <si>
    <t>Nazwa zadania inwestycyjnego i okres realizacji (w latach)</t>
  </si>
  <si>
    <t xml:space="preserve">Łączne koszty finansowe 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</si>
  <si>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</si>
  <si>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</si>
  <si>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</si>
  <si>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</si>
  <si>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</si>
  <si>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j.s.t.</t>
  </si>
  <si>
    <t>kredyty i pożyczki</t>
  </si>
  <si>
    <t xml:space="preserve">kredyty  i pożyczki </t>
  </si>
  <si>
    <t>środki pochodzące z innych źródeł</t>
  </si>
  <si>
    <t>środki wymienione w art.5 ust.1pkt 2 i 3 u.f.p</t>
  </si>
  <si>
    <t>Modernizacja drogi powiatowej nr 40454 Olecko-Świętajno (lata: 2001 - 2002)</t>
  </si>
  <si>
    <t>Powiatowy Zarząd Dróg w Olecku</t>
  </si>
  <si>
    <t>6058    6059</t>
  </si>
  <si>
    <t>"Przebudowa drogi powiatowej nr 40454Olecko-Świętajno-Dunajek km 7+350 do km 13+000 dł. 5,65 km" w ramach ZPORR (lata 2005-2007)**</t>
  </si>
  <si>
    <t xml:space="preserve">Zakup kontenerów do segregacji śmieci                                                                                  </t>
  </si>
  <si>
    <t xml:space="preserve">  Zakup wózka do przewozu osób</t>
  </si>
  <si>
    <t>Przebudowa dróg powiatowych  w mieście Olecko (w zakresie dokumentacji projektowej w roku 2007)</t>
  </si>
  <si>
    <t>"Przebudowa drogi powiatowej nr 1940 N Kukowo - Zatyki - Kijewo" w zakresie dokumentacji projektowej</t>
  </si>
  <si>
    <t>Przebudowa drogi powiatowej nr 1857 N Orłowo-Wronki-PołoStraduny, na odcinku Wronki - Sajzy (w roku 2007 w zakresie wykonania dokumentacji projektowej)</t>
  </si>
  <si>
    <t>6058   6059</t>
  </si>
  <si>
    <t>Przebudowa i modernizacja Szpitala Powiatowego w Olecku (lata: 1986 - 2008)</t>
  </si>
  <si>
    <t>Starostwo Powiatowe                         w Olecku</t>
  </si>
  <si>
    <t>X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</si>
  <si>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</si>
  <si>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</si>
  <si>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</si>
  <si>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</si>
  <si>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 xml:space="preserve">                                 Zadania inwestycyjne w 2007 r.                                                                                              </t>
  </si>
  <si>
    <t>Przebudowa drogi powiatowej nr 1913 N Wojnasy - Cimochy - Dorsze - Kalinowo na odcinku Cimochy - Cimoszki o dł. 0,38 km.</t>
  </si>
  <si>
    <t>Powiatowy Zarząd Dróg                 w Olecku</t>
  </si>
  <si>
    <t>Przebudowa drogi powiatowej nr 1947 N Wieliczki-Markowskie (m. Wieliczki - ul. Tunelowa)</t>
  </si>
  <si>
    <t>Powiatowy Zarząd Dróg                     w Olecku</t>
  </si>
  <si>
    <t>Zakup  samochodu ratowniczo-gaśniczego</t>
  </si>
  <si>
    <t>Komenda Powiatowa Państwowej Straży Pożarnej w Olecku</t>
  </si>
  <si>
    <t>Dom Pomocy Społecznej "Zacisze" w Kowalach Oleckich</t>
  </si>
  <si>
    <t>Dochody i wydatki związane z realizacją zadań z zakresu administracji rządowej i innych zadań zleconych odrębnymi ustawami w 2007r.</t>
  </si>
  <si>
    <t>Dochody - Dotacje ogółem</t>
  </si>
  <si>
    <t xml:space="preserve">Dochody do przekazania do budżetu państwa                            </t>
  </si>
  <si>
    <t>4758</t>
  </si>
  <si>
    <t>4759</t>
  </si>
  <si>
    <t>pochodne od wynagrodzeń</t>
  </si>
  <si>
    <t>świadczenia społeczne</t>
  </si>
  <si>
    <t>I</t>
  </si>
  <si>
    <t>DOCHODY SKARBU PAŃSTWA</t>
  </si>
  <si>
    <t xml:space="preserve"> </t>
  </si>
  <si>
    <t>01008</t>
  </si>
  <si>
    <t>2350</t>
  </si>
  <si>
    <t>Melioracje wodne</t>
  </si>
  <si>
    <t>II</t>
  </si>
  <si>
    <t>DOCHODY I WYDATKI ZWIĄZANE Z REALIZACJĄ ZADAŃ ZLECONYCH</t>
  </si>
  <si>
    <t>01021</t>
  </si>
  <si>
    <t>211</t>
  </si>
  <si>
    <t>Inspekcja weterynaryjna</t>
  </si>
  <si>
    <t>Wynagr. osobowe członków korpusu służby cywilnej</t>
  </si>
  <si>
    <t>Dodatkowe wynagr. roczne</t>
  </si>
  <si>
    <t xml:space="preserve">Składki na ubezp. społeczne </t>
  </si>
  <si>
    <t>Wydatki rzeczowe</t>
  </si>
  <si>
    <t>0</t>
  </si>
  <si>
    <t>Pozostałe podatki na rzecz jst</t>
  </si>
  <si>
    <t>Pozostałe opłaty na rzecz jst</t>
  </si>
  <si>
    <t>Wynagr. osob. członk. korpusu służby cywil.</t>
  </si>
  <si>
    <t>Załącznik nr 9</t>
  </si>
  <si>
    <t>do Uchwały Rady Powiatu w Olecku nr X/…../07 z dnia 27 września 2007 roku</t>
  </si>
  <si>
    <t>Opłaty czynszowe za pomieszcz.biurowe</t>
  </si>
  <si>
    <t>Różne wydatki na rzecz osób fiz.</t>
  </si>
  <si>
    <t>Wydatki osob.nie zal. do wynagrodzeń</t>
  </si>
  <si>
    <t>Wynagr.osobow.korpusu służby cywilnej</t>
  </si>
  <si>
    <t>Dodatkowe wynagrodzenie roczne</t>
  </si>
  <si>
    <t>Uposaż.żołn. zawod. i nadtermin.oraz funkcjonar.</t>
  </si>
  <si>
    <t>Pozostałe należn. funkcjonar.</t>
  </si>
  <si>
    <t>Uposazenie funkcjonariuszy zwalnianych ze służby</t>
  </si>
  <si>
    <t xml:space="preserve">Składki na ubezp.społeczne </t>
  </si>
  <si>
    <t>Opłaty na rzecz jst</t>
  </si>
  <si>
    <t>Składki na ubezp.zdr.os.nie obj.obow.ubezp.</t>
  </si>
  <si>
    <t>Składki na ubezp.zdrowotne</t>
  </si>
  <si>
    <t>85318</t>
  </si>
  <si>
    <t>Zakup leków i środków medycznych</t>
  </si>
  <si>
    <t>Szkolenie pracowników</t>
  </si>
  <si>
    <t>RAZEM:</t>
  </si>
  <si>
    <t>Dotacje ogółem</t>
  </si>
  <si>
    <t>Z tego:</t>
  </si>
  <si>
    <t>wynagrodznia</t>
  </si>
  <si>
    <t>Placówki Opiekuńczo-Wychowawcze</t>
  </si>
  <si>
    <t>Zakup leków i mater.medycznych</t>
  </si>
  <si>
    <t>OGÓŁEM DOTACJE NA ZADANIA WŁASNE</t>
  </si>
  <si>
    <t>Dochody i wydatki związane z realizacją zadań  realizowanych na podstwaie umów (porozumień) z jednostkami samorządu terytorialnego w 2007 roku</t>
  </si>
  <si>
    <t>Dotacje otrzymane ogółem</t>
  </si>
  <si>
    <t>z tego</t>
  </si>
  <si>
    <t>Pochodne od wynagrodzerń</t>
  </si>
  <si>
    <t>dotacje</t>
  </si>
  <si>
    <t>UMOWY</t>
  </si>
  <si>
    <t>Urząd Marszałkowski</t>
  </si>
  <si>
    <t>POROZUMIENIA</t>
  </si>
  <si>
    <t xml:space="preserve"> Gmina Kowale Oleckie</t>
  </si>
  <si>
    <t>Gmina Olecko</t>
  </si>
  <si>
    <t xml:space="preserve"> Gmina Wieliczki</t>
  </si>
  <si>
    <t>Placówki dokształcania i doskon.naucz.</t>
  </si>
  <si>
    <t xml:space="preserve"> Powiat ełcki</t>
  </si>
  <si>
    <t>Placówki opiekuńczo-wychowawcze</t>
  </si>
  <si>
    <t>Powiat Gołdap</t>
  </si>
  <si>
    <t>Powiat Węgorzewo</t>
  </si>
  <si>
    <t>Powiat Ełk</t>
  </si>
  <si>
    <t>Powiat Grajewo</t>
  </si>
  <si>
    <t>Powiat Sejny</t>
  </si>
  <si>
    <t>Miasto Suwałki</t>
  </si>
  <si>
    <t>Powiat białostocki</t>
  </si>
  <si>
    <t>Powiat suwalski</t>
  </si>
  <si>
    <t>Powiat augustowski</t>
  </si>
  <si>
    <t>Powiat ełcki</t>
  </si>
  <si>
    <t>Powiat gołdapski</t>
  </si>
  <si>
    <t>Dotacja dla samorządu województwa</t>
  </si>
  <si>
    <t>Gmina Wieliczki</t>
  </si>
  <si>
    <t xml:space="preserve">Gmina Świętajno          </t>
  </si>
  <si>
    <t xml:space="preserve">Gmina Olecko          </t>
  </si>
  <si>
    <t>Gmina Kowale Oleckie</t>
  </si>
  <si>
    <t>Gmina Świętajno</t>
  </si>
  <si>
    <t>Dotacja celowa z budżetu państwa na zadania bieżącena podstawie porozumień z organami administracji państwowej</t>
  </si>
  <si>
    <t>g)</t>
  </si>
  <si>
    <t>2120</t>
  </si>
  <si>
    <t>PLAN  DOCHODÓW  BUDŻETU  POWIATU  NA  ROK  2007</t>
  </si>
  <si>
    <t>- w ramach porozumień (umów) z j.s.t i organami administracji państwowej</t>
  </si>
  <si>
    <t>- na zadania zlecone (§ 2110 i § 6410)</t>
  </si>
  <si>
    <t xml:space="preserve">          Marian Świerszcz</t>
  </si>
  <si>
    <t xml:space="preserve">Komenda Powiatowa Państwowej Straży Pożarnej </t>
  </si>
  <si>
    <t xml:space="preserve">Wydatki inwestycyjne - zakup samochodu </t>
  </si>
  <si>
    <t>Rehabilitacja zawodowa i społeczna</t>
  </si>
  <si>
    <t>Schroniska  młodzieżowe</t>
  </si>
  <si>
    <t>Kultura i ochrona dziedzictwa narodowego</t>
  </si>
  <si>
    <t xml:space="preserve">Gmina Olecko  (biblioteka)        </t>
  </si>
  <si>
    <t xml:space="preserve"> - Gmina Olecko</t>
  </si>
  <si>
    <t>RAZEM UMOWY I POROZUMIENIA</t>
  </si>
  <si>
    <r>
      <t xml:space="preserve">Załącznik nr 3 do Uchwały Rady Powiatu w Olecku Nr </t>
    </r>
    <r>
      <rPr>
        <b/>
        <sz val="7"/>
        <rFont val="Arial CE"/>
        <family val="0"/>
      </rPr>
      <t xml:space="preserve">X </t>
    </r>
    <r>
      <rPr>
        <sz val="7"/>
        <rFont val="Arial CE"/>
        <family val="2"/>
      </rPr>
      <t>/...../07 z dnia 27 września 2007 roku</t>
    </r>
  </si>
  <si>
    <t>Załącznik nr 3a do Uchwały Rady Powiatu w Olecku Nr X/...../07 z dnia 27 września 2007 roku</t>
  </si>
  <si>
    <t>Załącznik nr 3b do Uchwały Rady Powiatu w Olecku nr X /…./07                  z dnia 27 września 2007 roku</t>
  </si>
  <si>
    <t>Załącznik nr 4 do Uchwały Rady Powiatu w Olecku Nr X /…../07 z dn. 327 września 2007 roku</t>
  </si>
  <si>
    <t xml:space="preserve">Załącznik nr 5 do Uchwały Rady Powiatu w Olecku Nr X /…./07 z dn. 27 września 2007 roku </t>
  </si>
  <si>
    <t>Załącznik nr 6 do uchwały Rady Powiatu w Olecku nr X /…../ 07 z dnia 27 września 2007 roku</t>
  </si>
  <si>
    <t>Załącznik nr 7 do Uchwały Rady Powiatu w Olecku Nr X /...../07 z dnia 27 września 2007r.</t>
  </si>
  <si>
    <t>Załącznik Nr 8 do Uchwały Rady Powiatu w Olecku                                          Nr X /…../07 z dnia 27 września  2007 roku</t>
  </si>
  <si>
    <t>Środki na dofinansowanie własnych inwestycji pozyskane z innych źródeł</t>
  </si>
  <si>
    <t xml:space="preserve"> Przewodniczący Rady Powiatu:</t>
  </si>
  <si>
    <t xml:space="preserve">                                                </t>
  </si>
  <si>
    <t>Załącznik nr 1 do Uchwały Rady Powiatu w Olecku Nr X /.../07 z dnia 27 września 2007r.</t>
  </si>
  <si>
    <r>
      <t>Załącznik nr 2 do Uchwały Rady Powiatu w Olecku Nr X</t>
    </r>
    <r>
      <rPr>
        <b/>
        <sz val="7"/>
        <rFont val="Arial CE"/>
        <family val="0"/>
      </rPr>
      <t xml:space="preserve"> </t>
    </r>
    <r>
      <rPr>
        <sz val="7"/>
        <rFont val="Arial CE"/>
        <family val="0"/>
      </rPr>
      <t>/...../07 z dn 27 września 2007 roku</t>
    </r>
  </si>
  <si>
    <t>OBSŁUGA DŁUGU PUBLICZNEGO</t>
  </si>
  <si>
    <t>Rehabilitacja zawodowa i społeczna osób niepełnosprawnych</t>
  </si>
  <si>
    <t>dotacje na zadania bieżące realizowane na podstawie porozumień</t>
  </si>
  <si>
    <t>Zakup pom.nauk.dydakt.książek</t>
  </si>
  <si>
    <t>Powiat zielonogórski</t>
  </si>
  <si>
    <t>Dotacje podmiotowe w 2007 r.</t>
  </si>
  <si>
    <t>Nazwa jednostki</t>
  </si>
  <si>
    <t>kwota dotacji</t>
  </si>
  <si>
    <t xml:space="preserve">Zakład Doskonalenia Zawodowego w Białymstoku </t>
  </si>
  <si>
    <t>Liceum Ogólnokształcące dla Dorosłych</t>
  </si>
  <si>
    <t>Liceum Ekonomiczne, Policealne Studium Zawodowe, Technikum</t>
  </si>
  <si>
    <t>Opłaty czynsz. za pomieszcz. biurowe</t>
  </si>
  <si>
    <t>Dot. cel. przek. gminie na zadania bieżące</t>
  </si>
  <si>
    <t>Ośrodek interwencji kryzysowej</t>
  </si>
  <si>
    <t>Zakupy pomocy naukowych</t>
  </si>
  <si>
    <t>Dochody i wydatki związane z realizacją zadań z zakresu administracji rządowej wykonywanych na podstawie porozumień z organami administracji rządowej w 2007r.</t>
  </si>
  <si>
    <t>Wyrównanie  z tyt.rozliczenia dotacji za 2002rok</t>
  </si>
  <si>
    <t>Centrum Edukacji i Rozwoju Zawodowego w Olecku</t>
  </si>
  <si>
    <t xml:space="preserve">Liceum Ogólnokształcące dla Dorosłych </t>
  </si>
  <si>
    <t>Liceum Ekonomiczne, Studium Zarządzania Biznesem</t>
  </si>
  <si>
    <t>Centrum "Omega"</t>
  </si>
  <si>
    <t>Studium Policealne Hotelarstwa (zaoczne dla dorosłych)</t>
  </si>
  <si>
    <t>Centrum Edukacji Specjalnej  w Olecku</t>
  </si>
  <si>
    <t>Szkoły Podstawowe Specjalne</t>
  </si>
  <si>
    <t>Przedszkola Specjalne</t>
  </si>
  <si>
    <t>Gimnazjum Specjalne</t>
  </si>
  <si>
    <t>Zasadnicza Szkoła Zawodowa, Szkoła przysposabiająca do pracy</t>
  </si>
  <si>
    <t>Szkoły prowadzone przez Jolantę i Cezarego Dzioba w Kowalach Oleckich</t>
  </si>
  <si>
    <t>Społeczne Towarzystwo Oświatowe w Olecku</t>
  </si>
  <si>
    <t>Ogółem Oswiata i Wychowanie</t>
  </si>
  <si>
    <t>Przebudowa drogi powiatowej  nr 1826 N Dudki- Zajdy-Kukowo-Nowy Młyn (odcinek Dudki- Zajdy) oraz przebudowa drogi powiatowej nr 1901N Giże - Dudki - Gąski (odcinek Giże-Dudki)</t>
  </si>
  <si>
    <t>Zakup koparko-ładowarki wraz z oprzyrządowaniem (łyżka skarpówka i pług do zimowego utrzymania)</t>
  </si>
  <si>
    <t>Ochrona Zdrowia</t>
  </si>
  <si>
    <t>SP ZOZ w Olecku w "likwidacji"</t>
  </si>
  <si>
    <t>Ogółem Ochrona Zdrowia</t>
  </si>
  <si>
    <t xml:space="preserve">Ogółem </t>
  </si>
  <si>
    <t xml:space="preserve">                                             Marian Świerszcz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</si>
  <si>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</si>
  <si>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</si>
  <si>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</si>
  <si>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</si>
  <si>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</si>
  <si>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</si>
  <si>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 xml:space="preserve">                                         w roku 2007 - przychody i rozchody budżetu</t>
  </si>
  <si>
    <t>Finansowanie (Przychody - Rozchody  III - IV)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</si>
  <si>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</si>
  <si>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</si>
  <si>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</si>
  <si>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</si>
  <si>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</si>
  <si>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</si>
  <si>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</si>
  <si>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</si>
  <si>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</si>
  <si>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</si>
  <si>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</si>
  <si>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</si>
  <si>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</si>
  <si>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</si>
  <si>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</si>
  <si>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Wypł. z tyt. poręcz. i gwarancji</t>
  </si>
  <si>
    <t>Zakup akces. komputerowych</t>
  </si>
  <si>
    <t xml:space="preserve">Dot.podm.z budż.dla szk.niepub.  </t>
  </si>
  <si>
    <t>Zakup akcesor. komputerowych</t>
  </si>
  <si>
    <t>Wydat.nie zalicz.do wynagr.</t>
  </si>
  <si>
    <t>wydat. inwestyc. jed. budżet.</t>
  </si>
  <si>
    <t>Źródła sfinansowania deficytu lub rozdysponowania nadwyżki budżetowej</t>
  </si>
  <si>
    <t>Fundusz Ochrony Gruntów Rolnych</t>
  </si>
  <si>
    <t>dotacje celowe na finansowanie inwestycji jednostek sektora finansów publicznych</t>
  </si>
  <si>
    <t>01028</t>
  </si>
  <si>
    <t>0470</t>
  </si>
  <si>
    <t xml:space="preserve">dotacje celowe otrzymane z gmin na zadania bieżące </t>
  </si>
  <si>
    <t>f)</t>
  </si>
  <si>
    <t>Szkolenia pracowników</t>
  </si>
  <si>
    <t>Wykonanie na 31.12.2006</t>
  </si>
  <si>
    <t>Zakup środków żywności</t>
  </si>
  <si>
    <t>Zakup leków i mater.medycz.</t>
  </si>
  <si>
    <t>GOSPODARKA MIESZKANIOWA ORAZ NIEMATERIALNE USŁUGI KOMUNALNE</t>
  </si>
  <si>
    <t>2130</t>
  </si>
  <si>
    <t>Wpływy z opłat za zarząd nieruchomościami</t>
  </si>
  <si>
    <t>Dotacje otrzymane z funduszy celowych na realizację zadań bieżących jednostek sektora finansów publicznych</t>
  </si>
  <si>
    <t>4080</t>
  </si>
  <si>
    <t xml:space="preserve">Uposaż.żołnierzy zawodowych i nadterminow. oraz funkcjonariuszy </t>
  </si>
  <si>
    <t xml:space="preserve">Dot. podmiot. z budż. dla szkół niepublicz:  </t>
  </si>
  <si>
    <t>Uposaż. funkcjonar. zwalnian. ze służby</t>
  </si>
  <si>
    <t>Pozost.podatki na rzecz budżetów j.s.t.</t>
  </si>
  <si>
    <t xml:space="preserve">Wydatki na zakupy inwestycyjne </t>
  </si>
  <si>
    <t>Kredyty do zaciągnięcia w roku budżetowym 2007</t>
  </si>
  <si>
    <t>dotacje otrzymane z gminy na zakupy inwestycyjne</t>
  </si>
  <si>
    <t>dotacje otrzymane z samorządu województwa na zakupy inwestycyjne</t>
  </si>
  <si>
    <t>Spłata pożyczek zaciągniętych w  roku budżetowym 2007</t>
  </si>
  <si>
    <t>Skł. na ubezp. zdrow.osób nie obj. obow.ubezp.zdrow.</t>
  </si>
  <si>
    <t>Jednostki specjalistycznego poradnictwa, mieszkania chronione       i ośrodki interwencji kryzysowej</t>
  </si>
  <si>
    <t>17.</t>
  </si>
  <si>
    <t>Fundusz Ochrony Środowiska i Gospodarki Wodnej</t>
  </si>
  <si>
    <t>Dotacje otrzymane z funduszy celowych na finansowanie zakupów inwestycyjnych jednostek sektora finansów publicznych</t>
  </si>
  <si>
    <t>6060</t>
  </si>
  <si>
    <t>Wydatki na zakupy inwestycyjne jednostek budżetowych</t>
  </si>
  <si>
    <t>Zakup akcesor. Komputer.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</si>
  <si>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</si>
  <si>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</si>
  <si>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</si>
  <si>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</si>
  <si>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</si>
  <si>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</si>
  <si>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</si>
  <si>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</si>
  <si>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</si>
  <si>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</si>
  <si>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</si>
  <si>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</si>
  <si>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</si>
  <si>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</si>
  <si>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</si>
  <si>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</si>
  <si>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</si>
  <si>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</si>
  <si>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</si>
  <si>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</si>
  <si>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</si>
  <si>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</si>
  <si>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</si>
  <si>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</si>
  <si>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</si>
  <si>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</si>
  <si>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</si>
  <si>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</si>
  <si>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</si>
  <si>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</si>
  <si>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</si>
  <si>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</si>
  <si>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</si>
  <si>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</si>
  <si>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</si>
  <si>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</si>
  <si>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</si>
  <si>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</si>
  <si>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</si>
  <si>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</si>
  <si>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</si>
  <si>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</si>
  <si>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</si>
  <si>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</si>
  <si>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</si>
  <si>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</si>
  <si>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</si>
  <si>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</si>
  <si>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</si>
  <si>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</si>
  <si>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</si>
  <si>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</si>
  <si>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</si>
  <si>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</si>
  <si>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</si>
  <si>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</si>
  <si>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</si>
  <si>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</si>
  <si>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</si>
  <si>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</si>
  <si>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</si>
  <si>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</si>
  <si>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</si>
  <si>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</si>
  <si>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</si>
  <si>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</si>
  <si>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</si>
  <si>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</si>
  <si>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</si>
  <si>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</si>
  <si>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</si>
  <si>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</si>
  <si>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</si>
  <si>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</si>
  <si>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</si>
  <si>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</si>
  <si>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</si>
  <si>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</si>
  <si>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</si>
  <si>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</si>
  <si>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</si>
  <si>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</si>
  <si>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</si>
  <si>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</si>
  <si>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</si>
  <si>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</si>
  <si>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</si>
  <si>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</si>
  <si>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</si>
  <si>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</si>
  <si>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</si>
  <si>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</si>
  <si>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</si>
  <si>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</si>
  <si>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</si>
  <si>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</si>
  <si>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</si>
  <si>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</si>
  <si>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</si>
  <si>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</si>
  <si>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</si>
  <si>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</si>
  <si>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</si>
  <si>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</si>
  <si>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</si>
  <si>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</si>
  <si>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</si>
  <si>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</si>
  <si>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</si>
  <si>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</si>
  <si>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</si>
  <si>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</si>
  <si>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</si>
  <si>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</si>
  <si>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</si>
  <si>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</si>
  <si>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</si>
  <si>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</si>
  <si>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</si>
  <si>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</si>
  <si>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</si>
  <si>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</si>
  <si>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</si>
  <si>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</si>
  <si>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</si>
  <si>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</si>
  <si>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</si>
  <si>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</si>
  <si>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</si>
  <si>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</si>
  <si>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</si>
  <si>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</si>
  <si>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</si>
  <si>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>- z funduszy celowych (§  2440, 2690 i 6260)</t>
  </si>
  <si>
    <t>Plan na 2007 rok</t>
  </si>
  <si>
    <t>Dotacja dla Komendy Wojewódzkiej Państwowej Straży Pożarnej w Olsztynie na realizację zadania inwestycyjnego PLATFORMA 112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</si>
  <si>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</si>
  <si>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</si>
  <si>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</si>
  <si>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</si>
  <si>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</si>
  <si>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</si>
  <si>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</si>
  <si>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</si>
  <si>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</si>
  <si>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</si>
  <si>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</si>
  <si>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</si>
  <si>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</si>
  <si>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</si>
  <si>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</si>
  <si>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</si>
  <si>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</si>
  <si>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</si>
  <si>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</si>
  <si>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</si>
  <si>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</si>
  <si>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</si>
  <si>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</si>
  <si>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</si>
  <si>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</si>
  <si>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</si>
  <si>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</si>
  <si>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 xml:space="preserve">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</si>
  <si>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</si>
  <si>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</si>
  <si>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</si>
  <si>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</si>
  <si>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</si>
  <si>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</si>
  <si>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</si>
  <si>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</si>
  <si>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</si>
  <si>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</si>
  <si>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</si>
  <si>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</si>
  <si>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</si>
  <si>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</si>
  <si>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</si>
  <si>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</si>
  <si>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</si>
  <si>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</si>
  <si>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</si>
  <si>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</si>
  <si>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</si>
  <si>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</si>
  <si>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</si>
  <si>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</si>
  <si>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</si>
  <si>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</si>
  <si>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</si>
  <si>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4019</t>
  </si>
  <si>
    <t>4118</t>
  </si>
  <si>
    <t>4119</t>
  </si>
  <si>
    <t>4128</t>
  </si>
  <si>
    <t>4129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</si>
  <si>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</si>
  <si>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</si>
  <si>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</si>
  <si>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</si>
  <si>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</si>
  <si>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</si>
  <si>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</si>
  <si>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</si>
  <si>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</si>
  <si>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</si>
  <si>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</si>
  <si>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</si>
  <si>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</si>
  <si>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</si>
  <si>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</si>
  <si>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</si>
  <si>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</si>
  <si>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Cent.Eduk.Rozw.Zaw.Olecko</t>
  </si>
  <si>
    <t>Szkoła w Kowalach Oleckich</t>
  </si>
  <si>
    <t>STO Olecko</t>
  </si>
  <si>
    <t>4510</t>
  </si>
  <si>
    <t>4400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</si>
  <si>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</si>
  <si>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</si>
  <si>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</si>
  <si>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</si>
  <si>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</si>
  <si>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</si>
  <si>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</si>
  <si>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</si>
  <si>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</si>
  <si>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</si>
  <si>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</si>
  <si>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</si>
  <si>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</si>
  <si>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</si>
  <si>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</si>
  <si>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</si>
  <si>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</si>
  <si>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</si>
  <si>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</si>
  <si>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</si>
  <si>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</si>
  <si>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</si>
  <si>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</si>
  <si>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</si>
  <si>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</si>
  <si>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</si>
  <si>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</si>
  <si>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</si>
  <si>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</si>
  <si>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</si>
  <si>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</si>
  <si>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</si>
  <si>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</si>
  <si>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</si>
  <si>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</si>
  <si>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</si>
  <si>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</si>
  <si>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</si>
  <si>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</si>
  <si>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</si>
  <si>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</si>
  <si>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</si>
  <si>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</si>
  <si>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</si>
  <si>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</si>
  <si>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</si>
  <si>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</si>
  <si>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</si>
  <si>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</si>
  <si>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</si>
  <si>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</si>
  <si>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</si>
  <si>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</si>
  <si>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</si>
  <si>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</si>
  <si>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</si>
  <si>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</si>
  <si>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</si>
  <si>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</si>
  <si>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</si>
  <si>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</si>
  <si>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</si>
  <si>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</si>
  <si>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</si>
  <si>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Dział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</si>
  <si>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</si>
  <si>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</si>
  <si>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</si>
  <si>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</si>
  <si>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</si>
  <si>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</si>
  <si>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</si>
  <si>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Środki otrzymane od pozostałych jedn. sektora f.p.</t>
  </si>
  <si>
    <t>subwencja uzupełniająca części wyrównwczej subwencji ogólnej</t>
  </si>
  <si>
    <t>A.</t>
  </si>
  <si>
    <t>B.</t>
  </si>
  <si>
    <t>C.</t>
  </si>
  <si>
    <t>Dotacje</t>
  </si>
  <si>
    <t>Wydatki ogółem</t>
  </si>
  <si>
    <t>Komendy Powiatowe Państwowej Straży Pożarnej</t>
  </si>
  <si>
    <t>Wydatki inwest.jedn.budżet.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</si>
  <si>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</si>
  <si>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</si>
  <si>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</si>
  <si>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</si>
  <si>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</si>
  <si>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</si>
  <si>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</si>
  <si>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6299</t>
  </si>
  <si>
    <t>środki na dofin. własnych inwestycji otrzym.z innych źródeł</t>
  </si>
  <si>
    <t>2. Dochody własne</t>
  </si>
  <si>
    <t>w tym: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</si>
  <si>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</si>
  <si>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</si>
  <si>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</si>
  <si>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</si>
  <si>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</si>
  <si>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</si>
  <si>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</si>
  <si>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</si>
  <si>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</si>
  <si>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</si>
  <si>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</si>
  <si>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</si>
  <si>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</si>
  <si>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</si>
  <si>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</si>
  <si>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</si>
  <si>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</si>
  <si>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</si>
  <si>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</si>
  <si>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</si>
  <si>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</si>
  <si>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</si>
  <si>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</si>
  <si>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</si>
  <si>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</si>
  <si>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</si>
  <si>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</si>
  <si>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</si>
  <si>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</si>
  <si>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</si>
  <si>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</si>
  <si>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</si>
  <si>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</si>
  <si>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</si>
  <si>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</si>
  <si>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</si>
  <si>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</si>
  <si>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</si>
  <si>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</si>
  <si>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</si>
  <si>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</si>
  <si>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</si>
  <si>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</si>
  <si>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</si>
  <si>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</si>
  <si>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</si>
  <si>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</si>
  <si>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</si>
  <si>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</si>
  <si>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</si>
  <si>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</si>
  <si>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</si>
  <si>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</si>
  <si>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</si>
  <si>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</si>
  <si>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</si>
  <si>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</si>
  <si>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</si>
  <si>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</si>
  <si>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</si>
  <si>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</si>
  <si>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</si>
  <si>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</si>
  <si>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</si>
  <si>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</si>
  <si>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10.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</si>
  <si>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</si>
  <si>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</si>
  <si>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</si>
  <si>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</si>
  <si>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</si>
  <si>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</si>
  <si>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</si>
  <si>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</si>
  <si>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</si>
  <si>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</si>
  <si>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</si>
  <si>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</si>
  <si>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</si>
  <si>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</si>
  <si>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</si>
  <si>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</si>
  <si>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</si>
  <si>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</si>
  <si>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</si>
  <si>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</si>
  <si>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</si>
  <si>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</si>
  <si>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</si>
  <si>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</si>
  <si>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</si>
  <si>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</si>
  <si>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</si>
  <si>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</si>
  <si>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</si>
  <si>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</si>
  <si>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</si>
  <si>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</si>
  <si>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</si>
  <si>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</si>
  <si>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</si>
  <si>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</si>
  <si>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</si>
  <si>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</si>
  <si>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</si>
  <si>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</si>
  <si>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</si>
  <si>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</si>
  <si>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</si>
  <si>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</si>
  <si>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</si>
  <si>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</si>
  <si>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</si>
  <si>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</si>
  <si>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</si>
  <si>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</si>
  <si>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</si>
  <si>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Plan na 2007</t>
  </si>
  <si>
    <t>§ 903</t>
  </si>
  <si>
    <t>dotacja celowa otrzymana przez j.s.t. od innej j.s.t. będącej instytucją wdrażającą na zadania bieżące realizowane na podstawie porozumień i umów</t>
  </si>
  <si>
    <t>6649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</si>
  <si>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</si>
  <si>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</si>
  <si>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</si>
  <si>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</si>
  <si>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</si>
  <si>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4170</t>
  </si>
  <si>
    <t>Wynagrodzenia bezosobowe</t>
  </si>
  <si>
    <t>4350</t>
  </si>
  <si>
    <t>Opłaty za usługi internetowe</t>
  </si>
  <si>
    <t>Wydatki bieżące</t>
  </si>
  <si>
    <t>6439</t>
  </si>
  <si>
    <t>3250</t>
  </si>
  <si>
    <t>4610</t>
  </si>
  <si>
    <t>Gospodarka leśna</t>
  </si>
  <si>
    <t>02001</t>
  </si>
  <si>
    <t>Odsetki od kredytów i pożyczek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</si>
</sst>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u val="single"/>
      <sz val="9"/>
      <name val="Arial CE"/>
      <family val="2"/>
    </font>
    <font>
      <b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9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9" fillId="5" borderId="1" xfId="0" applyFont="1" applyFill="1" applyBorder="1" applyAlignment="1">
      <alignment/>
    </xf>
    <xf numFmtId="0" fontId="4" fillId="5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3" fontId="11" fillId="0" borderId="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9" fontId="9" fillId="2" borderId="3" xfId="0" applyNumberFormat="1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/>
    </xf>
    <xf numFmtId="49" fontId="11" fillId="3" borderId="12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3" fontId="9" fillId="3" borderId="1" xfId="0" applyNumberFormat="1" applyFont="1" applyFill="1" applyBorder="1" applyAlignment="1">
      <alignment/>
    </xf>
    <xf numFmtId="3" fontId="9" fillId="3" borderId="10" xfId="0" applyNumberFormat="1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3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3" fillId="0" borderId="3" xfId="0" applyFont="1" applyBorder="1" applyAlignment="1">
      <alignment/>
    </xf>
    <xf numFmtId="10" fontId="7" fillId="0" borderId="13" xfId="0" applyNumberFormat="1" applyFont="1" applyBorder="1" applyAlignment="1">
      <alignment horizontal="center" wrapText="1"/>
    </xf>
    <xf numFmtId="10" fontId="7" fillId="0" borderId="14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0" fontId="7" fillId="3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49" fontId="9" fillId="5" borderId="3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4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1" fillId="0" borderId="15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4" fillId="4" borderId="1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4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3" fontId="9" fillId="3" borderId="12" xfId="0" applyNumberFormat="1" applyFont="1" applyFill="1" applyBorder="1" applyAlignment="1">
      <alignment/>
    </xf>
    <xf numFmtId="3" fontId="9" fillId="3" borderId="19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/>
    </xf>
    <xf numFmtId="3" fontId="9" fillId="5" borderId="10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/>
    </xf>
    <xf numFmtId="3" fontId="7" fillId="4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/>
    </xf>
    <xf numFmtId="49" fontId="8" fillId="0" borderId="1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41" fontId="11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41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1" fontId="11" fillId="5" borderId="1" xfId="0" applyNumberFormat="1" applyFont="1" applyFill="1" applyBorder="1" applyAlignment="1">
      <alignment horizontal="center" vertical="center"/>
    </xf>
    <xf numFmtId="41" fontId="11" fillId="0" borderId="4" xfId="0" applyNumberFormat="1" applyFont="1" applyBorder="1" applyAlignment="1">
      <alignment horizontal="left"/>
    </xf>
    <xf numFmtId="41" fontId="11" fillId="0" borderId="4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41" fontId="11" fillId="0" borderId="20" xfId="0" applyNumberFormat="1" applyFont="1" applyBorder="1" applyAlignment="1">
      <alignment horizontal="left"/>
    </xf>
    <xf numFmtId="41" fontId="9" fillId="7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0" borderId="15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49" fontId="0" fillId="0" borderId="0" xfId="0" applyNumberFormat="1" applyAlignment="1">
      <alignment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3" fontId="7" fillId="8" borderId="1" xfId="0" applyNumberFormat="1" applyFont="1" applyFill="1" applyBorder="1" applyAlignment="1">
      <alignment horizontal="center"/>
    </xf>
    <xf numFmtId="3" fontId="7" fillId="8" borderId="10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8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wrapText="1"/>
    </xf>
    <xf numFmtId="3" fontId="7" fillId="7" borderId="1" xfId="0" applyNumberFormat="1" applyFont="1" applyFill="1" applyBorder="1" applyAlignment="1">
      <alignment horizontal="center"/>
    </xf>
    <xf numFmtId="3" fontId="7" fillId="7" borderId="10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wrapText="1"/>
    </xf>
    <xf numFmtId="49" fontId="7" fillId="7" borderId="3" xfId="0" applyNumberFormat="1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7" borderId="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0" fontId="7" fillId="7" borderId="3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7" fillId="7" borderId="1" xfId="0" applyFont="1" applyFill="1" applyBorder="1" applyAlignment="1">
      <alignment wrapText="1"/>
    </xf>
    <xf numFmtId="3" fontId="7" fillId="7" borderId="1" xfId="0" applyNumberFormat="1" applyFont="1" applyFill="1" applyBorder="1" applyAlignment="1">
      <alignment/>
    </xf>
    <xf numFmtId="3" fontId="7" fillId="7" borderId="10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4" fillId="8" borderId="2" xfId="0" applyFont="1" applyFill="1" applyBorder="1" applyAlignment="1">
      <alignment/>
    </xf>
    <xf numFmtId="0" fontId="4" fillId="8" borderId="13" xfId="0" applyFont="1" applyFill="1" applyBorder="1" applyAlignment="1">
      <alignment/>
    </xf>
    <xf numFmtId="0" fontId="4" fillId="8" borderId="13" xfId="0" applyFont="1" applyFill="1" applyBorder="1" applyAlignment="1">
      <alignment horizontal="center"/>
    </xf>
    <xf numFmtId="49" fontId="7" fillId="8" borderId="13" xfId="0" applyNumberFormat="1" applyFont="1" applyFill="1" applyBorder="1" applyAlignment="1">
      <alignment wrapText="1"/>
    </xf>
    <xf numFmtId="3" fontId="4" fillId="8" borderId="13" xfId="0" applyNumberFormat="1" applyFont="1" applyFill="1" applyBorder="1" applyAlignment="1">
      <alignment horizontal="center"/>
    </xf>
    <xf numFmtId="3" fontId="4" fillId="8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right"/>
    </xf>
    <xf numFmtId="3" fontId="9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11" fillId="0" borderId="12" xfId="0" applyFont="1" applyBorder="1" applyAlignment="1">
      <alignment wrapText="1"/>
    </xf>
    <xf numFmtId="165" fontId="11" fillId="0" borderId="19" xfId="0" applyNumberFormat="1" applyFont="1" applyBorder="1" applyAlignment="1">
      <alignment/>
    </xf>
    <xf numFmtId="165" fontId="11" fillId="0" borderId="10" xfId="0" applyNumberFormat="1" applyFont="1" applyBorder="1" applyAlignment="1">
      <alignment/>
    </xf>
    <xf numFmtId="165" fontId="11" fillId="0" borderId="17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0" fontId="11" fillId="0" borderId="24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165" fontId="11" fillId="0" borderId="27" xfId="0" applyNumberFormat="1" applyFont="1" applyBorder="1" applyAlignment="1">
      <alignment/>
    </xf>
    <xf numFmtId="0" fontId="0" fillId="3" borderId="1" xfId="0" applyFont="1" applyFill="1" applyBorder="1" applyAlignment="1">
      <alignment/>
    </xf>
    <xf numFmtId="0" fontId="4" fillId="3" borderId="28" xfId="0" applyFont="1" applyFill="1" applyBorder="1" applyAlignment="1">
      <alignment horizontal="center" wrapText="1"/>
    </xf>
    <xf numFmtId="165" fontId="4" fillId="3" borderId="29" xfId="0" applyNumberFormat="1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0" fontId="4" fillId="3" borderId="32" xfId="0" applyFont="1" applyFill="1" applyBorder="1" applyAlignment="1">
      <alignment wrapText="1"/>
    </xf>
    <xf numFmtId="165" fontId="4" fillId="3" borderId="33" xfId="0" applyNumberFormat="1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8" borderId="34" xfId="0" applyFont="1" applyFill="1" applyBorder="1" applyAlignment="1">
      <alignment/>
    </xf>
    <xf numFmtId="0" fontId="4" fillId="8" borderId="15" xfId="0" applyFont="1" applyFill="1" applyBorder="1" applyAlignment="1">
      <alignment horizontal="center" wrapText="1"/>
    </xf>
    <xf numFmtId="165" fontId="4" fillId="8" borderId="18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1" fontId="9" fillId="5" borderId="13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1" fontId="9" fillId="5" borderId="14" xfId="0" applyNumberFormat="1" applyFont="1" applyFill="1" applyBorder="1" applyAlignment="1">
      <alignment horizontal="center"/>
    </xf>
    <xf numFmtId="41" fontId="9" fillId="5" borderId="13" xfId="0" applyNumberFormat="1" applyFont="1" applyFill="1" applyBorder="1" applyAlignment="1">
      <alignment horizontal="left"/>
    </xf>
    <xf numFmtId="3" fontId="9" fillId="5" borderId="1" xfId="0" applyNumberFormat="1" applyFont="1" applyFill="1" applyBorder="1" applyAlignment="1" applyProtection="1">
      <alignment/>
      <protection locked="0"/>
    </xf>
    <xf numFmtId="3" fontId="9" fillId="7" borderId="3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/>
    </xf>
    <xf numFmtId="3" fontId="9" fillId="3" borderId="3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3" fontId="9" fillId="3" borderId="10" xfId="0" applyNumberFormat="1" applyFont="1" applyFill="1" applyBorder="1" applyAlignment="1">
      <alignment horizontal="right"/>
    </xf>
    <xf numFmtId="3" fontId="9" fillId="7" borderId="3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right"/>
    </xf>
    <xf numFmtId="3" fontId="9" fillId="7" borderId="10" xfId="0" applyNumberFormat="1" applyFont="1" applyFill="1" applyBorder="1" applyAlignment="1">
      <alignment horizontal="right"/>
    </xf>
    <xf numFmtId="3" fontId="9" fillId="7" borderId="1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left"/>
    </xf>
    <xf numFmtId="3" fontId="9" fillId="7" borderId="3" xfId="0" applyNumberFormat="1" applyFont="1" applyFill="1" applyBorder="1" applyAlignment="1">
      <alignment/>
    </xf>
    <xf numFmtId="3" fontId="9" fillId="7" borderId="1" xfId="0" applyNumberFormat="1" applyFont="1" applyFill="1" applyBorder="1" applyAlignment="1">
      <alignment/>
    </xf>
    <xf numFmtId="3" fontId="9" fillId="7" borderId="1" xfId="0" applyNumberFormat="1" applyFont="1" applyFill="1" applyBorder="1" applyAlignment="1">
      <alignment wrapText="1"/>
    </xf>
    <xf numFmtId="3" fontId="11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11" fillId="0" borderId="1" xfId="0" applyNumberFormat="1" applyFont="1" applyBorder="1" applyAlignment="1">
      <alignment horizontal="left"/>
    </xf>
    <xf numFmtId="3" fontId="9" fillId="2" borderId="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 wrapText="1"/>
    </xf>
    <xf numFmtId="3" fontId="9" fillId="7" borderId="10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wrapText="1"/>
    </xf>
    <xf numFmtId="3" fontId="9" fillId="7" borderId="8" xfId="0" applyNumberFormat="1" applyFont="1" applyFill="1" applyBorder="1" applyAlignment="1">
      <alignment/>
    </xf>
    <xf numFmtId="3" fontId="11" fillId="0" borderId="35" xfId="0" applyNumberFormat="1" applyFont="1" applyBorder="1" applyAlignment="1">
      <alignment/>
    </xf>
    <xf numFmtId="3" fontId="9" fillId="9" borderId="13" xfId="0" applyNumberFormat="1" applyFont="1" applyFill="1" applyBorder="1" applyAlignment="1">
      <alignment horizontal="right"/>
    </xf>
    <xf numFmtId="0" fontId="0" fillId="0" borderId="36" xfId="0" applyBorder="1" applyAlignment="1">
      <alignment horizontal="center"/>
    </xf>
    <xf numFmtId="3" fontId="9" fillId="3" borderId="36" xfId="0" applyNumberFormat="1" applyFont="1" applyFill="1" applyBorder="1" applyAlignment="1">
      <alignment horizontal="right"/>
    </xf>
    <xf numFmtId="3" fontId="9" fillId="7" borderId="36" xfId="0" applyNumberFormat="1" applyFont="1" applyFill="1" applyBorder="1" applyAlignment="1">
      <alignment horizontal="right"/>
    </xf>
    <xf numFmtId="3" fontId="9" fillId="3" borderId="36" xfId="0" applyNumberFormat="1" applyFont="1" applyFill="1" applyBorder="1" applyAlignment="1">
      <alignment horizontal="center"/>
    </xf>
    <xf numFmtId="3" fontId="11" fillId="0" borderId="36" xfId="0" applyNumberFormat="1" applyFont="1" applyBorder="1" applyAlignment="1">
      <alignment horizontal="right"/>
    </xf>
    <xf numFmtId="3" fontId="9" fillId="0" borderId="36" xfId="0" applyNumberFormat="1" applyFont="1" applyBorder="1" applyAlignment="1">
      <alignment horizontal="right"/>
    </xf>
    <xf numFmtId="3" fontId="9" fillId="7" borderId="25" xfId="0" applyNumberFormat="1" applyFont="1" applyFill="1" applyBorder="1" applyAlignment="1">
      <alignment horizontal="right"/>
    </xf>
    <xf numFmtId="3" fontId="11" fillId="2" borderId="25" xfId="0" applyNumberFormat="1" applyFont="1" applyFill="1" applyBorder="1" applyAlignment="1">
      <alignment wrapText="1"/>
    </xf>
    <xf numFmtId="3" fontId="11" fillId="2" borderId="36" xfId="0" applyNumberFormat="1" applyFont="1" applyFill="1" applyBorder="1" applyAlignment="1">
      <alignment/>
    </xf>
    <xf numFmtId="3" fontId="9" fillId="0" borderId="36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9" fillId="7" borderId="36" xfId="0" applyNumberFormat="1" applyFont="1" applyFill="1" applyBorder="1" applyAlignment="1">
      <alignment/>
    </xf>
    <xf numFmtId="3" fontId="11" fillId="2" borderId="36" xfId="0" applyNumberFormat="1" applyFont="1" applyFill="1" applyBorder="1" applyAlignment="1">
      <alignment horizontal="right"/>
    </xf>
    <xf numFmtId="3" fontId="9" fillId="2" borderId="36" xfId="0" applyNumberFormat="1" applyFont="1" applyFill="1" applyBorder="1" applyAlignment="1">
      <alignment horizontal="right"/>
    </xf>
    <xf numFmtId="3" fontId="11" fillId="0" borderId="36" xfId="0" applyNumberFormat="1" applyFont="1" applyBorder="1" applyAlignment="1">
      <alignment horizontal="right" wrapText="1"/>
    </xf>
    <xf numFmtId="3" fontId="9" fillId="7" borderId="36" xfId="0" applyNumberFormat="1" applyFont="1" applyFill="1" applyBorder="1" applyAlignment="1">
      <alignment horizontal="right" wrapText="1"/>
    </xf>
    <xf numFmtId="3" fontId="11" fillId="0" borderId="37" xfId="0" applyNumberFormat="1" applyFont="1" applyBorder="1" applyAlignment="1">
      <alignment horizontal="right"/>
    </xf>
    <xf numFmtId="3" fontId="9" fillId="9" borderId="38" xfId="0" applyNumberFormat="1" applyFont="1" applyFill="1" applyBorder="1" applyAlignment="1">
      <alignment horizontal="right"/>
    </xf>
    <xf numFmtId="3" fontId="9" fillId="3" borderId="10" xfId="0" applyNumberFormat="1" applyFont="1" applyFill="1" applyBorder="1" applyAlignment="1">
      <alignment horizontal="left"/>
    </xf>
    <xf numFmtId="3" fontId="11" fillId="2" borderId="10" xfId="0" applyNumberFormat="1" applyFont="1" applyFill="1" applyBorder="1" applyAlignment="1">
      <alignment wrapText="1"/>
    </xf>
    <xf numFmtId="3" fontId="11" fillId="0" borderId="17" xfId="0" applyNumberFormat="1" applyFont="1" applyBorder="1" applyAlignment="1">
      <alignment/>
    </xf>
    <xf numFmtId="3" fontId="9" fillId="9" borderId="14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3" fontId="4" fillId="3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8" fillId="4" borderId="3" xfId="0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/>
    </xf>
    <xf numFmtId="0" fontId="0" fillId="0" borderId="3" xfId="0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/>
    </xf>
    <xf numFmtId="3" fontId="8" fillId="4" borderId="10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7" fillId="4" borderId="10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3" fontId="4" fillId="6" borderId="1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3" fontId="0" fillId="4" borderId="13" xfId="0" applyNumberFormat="1" applyFont="1" applyFill="1" applyBorder="1" applyAlignment="1">
      <alignment/>
    </xf>
    <xf numFmtId="3" fontId="0" fillId="4" borderId="14" xfId="0" applyNumberFormat="1" applyFont="1" applyFill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7" fillId="3" borderId="12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7" fillId="8" borderId="22" xfId="0" applyFont="1" applyFill="1" applyBorder="1" applyAlignment="1" applyProtection="1">
      <alignment horizontal="center" vertical="center" wrapText="1"/>
      <protection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3" fontId="7" fillId="4" borderId="10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right" wrapText="1"/>
    </xf>
    <xf numFmtId="3" fontId="9" fillId="7" borderId="1" xfId="0" applyNumberFormat="1" applyFont="1" applyFill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3" fontId="9" fillId="7" borderId="10" xfId="0" applyNumberFormat="1" applyFont="1" applyFill="1" applyBorder="1" applyAlignment="1">
      <alignment/>
    </xf>
    <xf numFmtId="0" fontId="9" fillId="7" borderId="12" xfId="0" applyFont="1" applyFill="1" applyBorder="1" applyAlignment="1">
      <alignment horizontal="right"/>
    </xf>
    <xf numFmtId="3" fontId="9" fillId="7" borderId="12" xfId="0" applyNumberFormat="1" applyFont="1" applyFill="1" applyBorder="1" applyAlignment="1">
      <alignment horizontal="right"/>
    </xf>
    <xf numFmtId="0" fontId="7" fillId="7" borderId="12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right"/>
    </xf>
    <xf numFmtId="0" fontId="7" fillId="7" borderId="12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left" wrapText="1"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2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3" fontId="7" fillId="8" borderId="12" xfId="0" applyNumberFormat="1" applyFont="1" applyFill="1" applyBorder="1" applyAlignment="1">
      <alignment horizontal="center"/>
    </xf>
    <xf numFmtId="3" fontId="7" fillId="8" borderId="19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/>
    </xf>
    <xf numFmtId="3" fontId="11" fillId="2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11" fillId="0" borderId="25" xfId="0" applyNumberFormat="1" applyFont="1" applyBorder="1" applyAlignment="1">
      <alignment/>
    </xf>
    <xf numFmtId="1" fontId="11" fillId="0" borderId="25" xfId="0" applyNumberFormat="1" applyFont="1" applyBorder="1" applyAlignment="1">
      <alignment horizontal="left"/>
    </xf>
    <xf numFmtId="0" fontId="11" fillId="0" borderId="39" xfId="0" applyFont="1" applyBorder="1" applyAlignment="1">
      <alignment horizontal="center" wrapText="1"/>
    </xf>
    <xf numFmtId="0" fontId="11" fillId="0" borderId="4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9" fillId="5" borderId="2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41" fontId="9" fillId="5" borderId="13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0" fontId="0" fillId="2" borderId="0" xfId="0" applyFill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left" vertical="center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>
      <alignment horizontal="right"/>
    </xf>
    <xf numFmtId="0" fontId="17" fillId="0" borderId="0" xfId="0" applyFont="1" applyAlignment="1" applyProtection="1">
      <alignment horizontal="center"/>
      <protection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8" fillId="3" borderId="12" xfId="0" applyFont="1" applyFill="1" applyBorder="1" applyAlignment="1">
      <alignment horizontal="left" wrapText="1"/>
    </xf>
    <xf numFmtId="3" fontId="4" fillId="3" borderId="12" xfId="0" applyNumberFormat="1" applyFont="1" applyFill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9" fillId="0" borderId="16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5" borderId="25" xfId="0" applyFont="1" applyFill="1" applyBorder="1" applyAlignment="1">
      <alignment/>
    </xf>
    <xf numFmtId="0" fontId="9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center"/>
    </xf>
    <xf numFmtId="0" fontId="9" fillId="6" borderId="22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 horizontal="right"/>
    </xf>
    <xf numFmtId="3" fontId="11" fillId="3" borderId="10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/>
    </xf>
    <xf numFmtId="3" fontId="9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right"/>
    </xf>
    <xf numFmtId="49" fontId="11" fillId="9" borderId="2" xfId="0" applyNumberFormat="1" applyFont="1" applyFill="1" applyBorder="1" applyAlignment="1">
      <alignment horizontal="center"/>
    </xf>
    <xf numFmtId="49" fontId="11" fillId="9" borderId="13" xfId="0" applyNumberFormat="1" applyFont="1" applyFill="1" applyBorder="1" applyAlignment="1">
      <alignment/>
    </xf>
    <xf numFmtId="0" fontId="4" fillId="9" borderId="13" xfId="0" applyFont="1" applyFill="1" applyBorder="1" applyAlignment="1">
      <alignment horizontal="center" wrapText="1"/>
    </xf>
    <xf numFmtId="3" fontId="9" fillId="9" borderId="13" xfId="0" applyNumberFormat="1" applyFont="1" applyFill="1" applyBorder="1" applyAlignment="1">
      <alignment/>
    </xf>
    <xf numFmtId="3" fontId="9" fillId="9" borderId="14" xfId="0" applyNumberFormat="1" applyFont="1" applyFill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5" fontId="4" fillId="4" borderId="10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3" borderId="3" xfId="0" applyFont="1" applyFill="1" applyBorder="1" applyAlignment="1">
      <alignment/>
    </xf>
    <xf numFmtId="49" fontId="0" fillId="4" borderId="13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8" borderId="22" xfId="0" applyFont="1" applyFill="1" applyBorder="1" applyAlignment="1" applyProtection="1">
      <alignment horizontal="center" vertical="center" wrapText="1"/>
      <protection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8" borderId="21" xfId="0" applyFont="1" applyFill="1" applyBorder="1" applyAlignment="1" applyProtection="1">
      <alignment horizontal="right" vertical="center"/>
      <protection/>
    </xf>
    <xf numFmtId="0" fontId="4" fillId="8" borderId="3" xfId="0" applyFont="1" applyFill="1" applyBorder="1" applyAlignment="1" applyProtection="1">
      <alignment horizontal="right" vertical="center"/>
      <protection/>
    </xf>
    <xf numFmtId="0" fontId="4" fillId="8" borderId="35" xfId="0" applyFont="1" applyFill="1" applyBorder="1" applyAlignment="1" applyProtection="1">
      <alignment horizontal="right" vertical="center"/>
      <protection/>
    </xf>
    <xf numFmtId="0" fontId="7" fillId="8" borderId="22" xfId="0" applyFont="1" applyFill="1" applyBorder="1" applyAlignment="1" applyProtection="1">
      <alignment horizontal="center" vertical="center"/>
      <protection/>
    </xf>
    <xf numFmtId="0" fontId="7" fillId="8" borderId="1" xfId="0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Border="1" applyAlignment="1">
      <alignment horizontal="left"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7" fillId="8" borderId="10" xfId="0" applyFont="1" applyFill="1" applyBorder="1" applyAlignment="1" applyProtection="1">
      <alignment horizontal="center" vertical="center" wrapText="1"/>
      <protection/>
    </xf>
    <xf numFmtId="0" fontId="7" fillId="8" borderId="1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41" fontId="11" fillId="0" borderId="10" xfId="0" applyNumberFormat="1" applyFont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/>
    </xf>
    <xf numFmtId="41" fontId="11" fillId="0" borderId="26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/>
    </xf>
    <xf numFmtId="0" fontId="9" fillId="7" borderId="42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1" fontId="9" fillId="7" borderId="39" xfId="0" applyNumberFormat="1" applyFont="1" applyFill="1" applyBorder="1" applyAlignment="1">
      <alignment horizontal="center"/>
    </xf>
    <xf numFmtId="41" fontId="9" fillId="7" borderId="25" xfId="0" applyNumberFormat="1" applyFont="1" applyFill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5" borderId="44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4" fillId="5" borderId="44" xfId="0" applyNumberFormat="1" applyFont="1" applyFill="1" applyBorder="1" applyAlignment="1">
      <alignment horizontal="center"/>
    </xf>
    <xf numFmtId="3" fontId="4" fillId="5" borderId="46" xfId="0" applyNumberFormat="1" applyFont="1" applyFill="1" applyBorder="1" applyAlignment="1">
      <alignment horizont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3" fontId="9" fillId="9" borderId="2" xfId="0" applyNumberFormat="1" applyFont="1" applyFill="1" applyBorder="1" applyAlignment="1">
      <alignment horizontal="center"/>
    </xf>
    <xf numFmtId="3" fontId="9" fillId="9" borderId="13" xfId="0" applyNumberFormat="1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 wrapText="1"/>
    </xf>
    <xf numFmtId="0" fontId="9" fillId="4" borderId="36" xfId="0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9" borderId="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3" borderId="2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Zmiany%20do%20bud&#380;etu%202007\za&#322;&#261;czniki%20do%20uchwa&#322;y%20na%202007%20rok%20-%20czerw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 2 "/>
      <sheetName val="Z3"/>
      <sheetName val="z3a"/>
      <sheetName val="z3b"/>
      <sheetName val="Z4"/>
      <sheetName val="Z5"/>
      <sheetName val="Z6"/>
      <sheetName val="Z7"/>
      <sheetName val="Z8"/>
      <sheetName val="Z9"/>
      <sheetName val="z10"/>
      <sheetName val="z11"/>
      <sheetName val="z13"/>
      <sheetName val="Z14"/>
      <sheetName val="Z14a"/>
      <sheetName val="Z15"/>
      <sheetName val="Arkusz1"/>
      <sheetName val="Z16"/>
    </sheetNames>
    <sheetDataSet>
      <sheetData sheetId="0">
        <row r="161">
          <cell r="I161">
            <v>136360</v>
          </cell>
        </row>
        <row r="162">
          <cell r="I162">
            <v>64170</v>
          </cell>
        </row>
      </sheetData>
      <sheetData sheetId="1">
        <row r="49">
          <cell r="G49">
            <v>2000</v>
          </cell>
        </row>
        <row r="85">
          <cell r="G85">
            <v>70400</v>
          </cell>
        </row>
        <row r="86">
          <cell r="G86">
            <v>4712</v>
          </cell>
        </row>
        <row r="87">
          <cell r="G87">
            <v>12942</v>
          </cell>
        </row>
        <row r="88">
          <cell r="G88">
            <v>1840</v>
          </cell>
        </row>
        <row r="89">
          <cell r="G89">
            <v>7200</v>
          </cell>
        </row>
        <row r="90">
          <cell r="G90">
            <v>1279</v>
          </cell>
        </row>
        <row r="91">
          <cell r="G91">
            <v>1061</v>
          </cell>
        </row>
        <row r="92">
          <cell r="G92">
            <v>680</v>
          </cell>
        </row>
        <row r="93">
          <cell r="G93">
            <v>2634</v>
          </cell>
        </row>
        <row r="134">
          <cell r="G134">
            <v>5330</v>
          </cell>
        </row>
        <row r="135">
          <cell r="G135">
            <v>838</v>
          </cell>
        </row>
        <row r="136">
          <cell r="G136">
            <v>120</v>
          </cell>
        </row>
        <row r="137">
          <cell r="G137">
            <v>5800</v>
          </cell>
        </row>
        <row r="138">
          <cell r="G138">
            <v>821</v>
          </cell>
        </row>
        <row r="139">
          <cell r="G139">
            <v>932</v>
          </cell>
        </row>
        <row r="140">
          <cell r="G140">
            <v>100</v>
          </cell>
        </row>
        <row r="141">
          <cell r="G141">
            <v>59</v>
          </cell>
        </row>
        <row r="480">
          <cell r="G480">
            <v>11889</v>
          </cell>
        </row>
        <row r="582">
          <cell r="G582">
            <v>1500</v>
          </cell>
        </row>
        <row r="590">
          <cell r="G590">
            <v>33000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SheetLayoutView="100" workbookViewId="0" topLeftCell="A1">
      <selection activeCell="B2" sqref="B2"/>
    </sheetView>
  </sheetViews>
  <sheetFormatPr defaultColWidth="9.00390625" defaultRowHeight="12.75"/>
  <cols>
    <col min="1" max="1" width="4.75390625" style="17" customWidth="1"/>
    <col min="2" max="2" width="34.875" style="0" customWidth="1"/>
    <col min="3" max="3" width="6.25390625" style="0" customWidth="1"/>
    <col min="4" max="4" width="7.125" style="0" customWidth="1"/>
    <col min="5" max="5" width="5.25390625" style="0" customWidth="1"/>
    <col min="6" max="6" width="13.375" style="0" customWidth="1"/>
    <col min="7" max="7" width="13.875" style="0" customWidth="1"/>
    <col min="8" max="8" width="13.00390625" style="0" customWidth="1"/>
    <col min="9" max="9" width="14.625" style="0" customWidth="1"/>
  </cols>
  <sheetData>
    <row r="1" spans="1:9" s="33" customFormat="1" ht="12.75" customHeight="1">
      <c r="A1" s="35"/>
      <c r="E1" s="141"/>
      <c r="F1" s="142"/>
      <c r="G1" s="138"/>
      <c r="H1" s="138"/>
      <c r="I1" s="138"/>
    </row>
    <row r="2" spans="1:9" s="33" customFormat="1" ht="13.5" customHeight="1">
      <c r="A2" s="35"/>
      <c r="E2" s="138"/>
      <c r="F2" s="562" t="s">
        <v>236</v>
      </c>
      <c r="G2" s="563"/>
      <c r="H2" s="563"/>
      <c r="I2" s="563"/>
    </row>
    <row r="3" spans="1:8" s="33" customFormat="1" ht="23.25" customHeight="1">
      <c r="A3" s="35"/>
      <c r="B3" s="538" t="s">
        <v>213</v>
      </c>
      <c r="C3" s="522"/>
      <c r="D3" s="522"/>
      <c r="E3" s="522"/>
      <c r="F3" s="522"/>
      <c r="G3" s="522"/>
      <c r="H3" s="522"/>
    </row>
    <row r="4" spans="1:9" s="33" customFormat="1" ht="13.5" customHeight="1" thickBot="1">
      <c r="A4" s="584"/>
      <c r="B4" s="584"/>
      <c r="C4" s="584"/>
      <c r="D4" s="584"/>
      <c r="E4" s="584"/>
      <c r="F4" s="584"/>
      <c r="G4" s="584"/>
      <c r="H4" s="584"/>
      <c r="I4" s="584"/>
    </row>
    <row r="5" spans="1:9" s="33" customFormat="1" ht="13.5" customHeight="1">
      <c r="A5" s="585" t="s">
        <v>647</v>
      </c>
      <c r="B5" s="588" t="s">
        <v>36</v>
      </c>
      <c r="C5" s="588" t="s">
        <v>617</v>
      </c>
      <c r="D5" s="588"/>
      <c r="E5" s="588"/>
      <c r="F5" s="581" t="s">
        <v>764</v>
      </c>
      <c r="G5" s="434"/>
      <c r="H5" s="434"/>
      <c r="I5" s="591" t="s">
        <v>53</v>
      </c>
    </row>
    <row r="6" spans="1:9" s="33" customFormat="1" ht="18.75" customHeight="1">
      <c r="A6" s="586"/>
      <c r="B6" s="589"/>
      <c r="C6" s="589"/>
      <c r="D6" s="589"/>
      <c r="E6" s="589"/>
      <c r="F6" s="582"/>
      <c r="G6" s="435" t="s">
        <v>49</v>
      </c>
      <c r="H6" s="435" t="s">
        <v>51</v>
      </c>
      <c r="I6" s="592"/>
    </row>
    <row r="7" spans="1:9" s="33" customFormat="1" ht="12" customHeight="1">
      <c r="A7" s="586"/>
      <c r="B7" s="589"/>
      <c r="C7" s="589"/>
      <c r="D7" s="589"/>
      <c r="E7" s="589"/>
      <c r="F7" s="582"/>
      <c r="G7" s="435" t="s">
        <v>50</v>
      </c>
      <c r="H7" s="435" t="s">
        <v>52</v>
      </c>
      <c r="I7" s="592"/>
    </row>
    <row r="8" spans="1:9" s="33" customFormat="1" ht="19.5" customHeight="1" thickBot="1">
      <c r="A8" s="587"/>
      <c r="B8" s="534" t="s">
        <v>715</v>
      </c>
      <c r="C8" s="534" t="s">
        <v>716</v>
      </c>
      <c r="D8" s="535" t="s">
        <v>620</v>
      </c>
      <c r="E8" s="534" t="s">
        <v>37</v>
      </c>
      <c r="F8" s="583"/>
      <c r="G8" s="536"/>
      <c r="H8" s="536"/>
      <c r="I8" s="593"/>
    </row>
    <row r="9" spans="1:9" s="123" customFormat="1" ht="11.25" customHeight="1" thickBot="1">
      <c r="A9" s="545">
        <v>1</v>
      </c>
      <c r="B9" s="546">
        <v>2</v>
      </c>
      <c r="C9" s="546">
        <v>3</v>
      </c>
      <c r="D9" s="546">
        <v>4</v>
      </c>
      <c r="E9" s="546">
        <v>5</v>
      </c>
      <c r="F9" s="546">
        <v>6</v>
      </c>
      <c r="G9" s="546">
        <v>7</v>
      </c>
      <c r="H9" s="546">
        <v>8</v>
      </c>
      <c r="I9" s="547">
        <v>9</v>
      </c>
    </row>
    <row r="10" spans="1:9" s="12" customFormat="1" ht="24.75" customHeight="1">
      <c r="A10" s="537" t="s">
        <v>657</v>
      </c>
      <c r="B10" s="539" t="s">
        <v>717</v>
      </c>
      <c r="C10" s="540" t="s">
        <v>38</v>
      </c>
      <c r="D10" s="541"/>
      <c r="E10" s="542"/>
      <c r="F10" s="543">
        <f>F11+F13+F15</f>
        <v>116450</v>
      </c>
      <c r="G10" s="543">
        <f>G11+G13+G15</f>
        <v>0</v>
      </c>
      <c r="H10" s="543">
        <f>H11+H13+H15</f>
        <v>0</v>
      </c>
      <c r="I10" s="544">
        <f>I11+I13+I15</f>
        <v>116450</v>
      </c>
    </row>
    <row r="11" spans="1:9" ht="32.25" customHeight="1">
      <c r="A11" s="412" t="s">
        <v>718</v>
      </c>
      <c r="B11" s="441" t="s">
        <v>621</v>
      </c>
      <c r="C11" s="66"/>
      <c r="D11" s="70" t="s">
        <v>359</v>
      </c>
      <c r="E11" s="50"/>
      <c r="F11" s="200">
        <f>F12</f>
        <v>56000</v>
      </c>
      <c r="G11" s="200">
        <f>G12</f>
        <v>0</v>
      </c>
      <c r="H11" s="200">
        <f>H12</f>
        <v>0</v>
      </c>
      <c r="I11" s="413">
        <f>I12</f>
        <v>56000</v>
      </c>
    </row>
    <row r="12" spans="1:9" ht="24.75" customHeight="1">
      <c r="A12" s="321"/>
      <c r="B12" s="26" t="s">
        <v>729</v>
      </c>
      <c r="C12" s="8"/>
      <c r="D12" s="8"/>
      <c r="E12" s="52">
        <v>2110</v>
      </c>
      <c r="F12" s="168">
        <v>56000</v>
      </c>
      <c r="G12" s="168"/>
      <c r="H12" s="168"/>
      <c r="I12" s="411">
        <f>F12+G12-H12</f>
        <v>56000</v>
      </c>
    </row>
    <row r="13" spans="1:9" ht="21.75" customHeight="1">
      <c r="A13" s="412" t="s">
        <v>721</v>
      </c>
      <c r="B13" s="127" t="s">
        <v>305</v>
      </c>
      <c r="C13" s="72"/>
      <c r="D13" s="442" t="s">
        <v>307</v>
      </c>
      <c r="E13" s="72"/>
      <c r="F13" s="203">
        <f>F14</f>
        <v>60000</v>
      </c>
      <c r="G13" s="203">
        <f>G14</f>
        <v>0</v>
      </c>
      <c r="H13" s="203">
        <f>H14</f>
        <v>0</v>
      </c>
      <c r="I13" s="419">
        <f>I14</f>
        <v>60000</v>
      </c>
    </row>
    <row r="14" spans="1:9" ht="24.75" customHeight="1">
      <c r="A14" s="321"/>
      <c r="B14" s="26" t="s">
        <v>306</v>
      </c>
      <c r="C14" s="8"/>
      <c r="D14" s="8"/>
      <c r="E14" s="52">
        <v>6260</v>
      </c>
      <c r="F14" s="168">
        <v>60000</v>
      </c>
      <c r="G14" s="168">
        <v>0</v>
      </c>
      <c r="H14" s="168">
        <v>0</v>
      </c>
      <c r="I14" s="411">
        <f>F14+G14-H14</f>
        <v>60000</v>
      </c>
    </row>
    <row r="15" spans="1:9" ht="23.25" customHeight="1">
      <c r="A15" s="412" t="s">
        <v>755</v>
      </c>
      <c r="B15" s="50" t="s">
        <v>405</v>
      </c>
      <c r="C15" s="70"/>
      <c r="D15" s="70" t="s">
        <v>722</v>
      </c>
      <c r="E15" s="70"/>
      <c r="F15" s="200">
        <f>F16</f>
        <v>450</v>
      </c>
      <c r="G15" s="200">
        <f>G16</f>
        <v>0</v>
      </c>
      <c r="H15" s="200">
        <f>H16</f>
        <v>0</v>
      </c>
      <c r="I15" s="413">
        <f>I16</f>
        <v>450</v>
      </c>
    </row>
    <row r="16" spans="1:9" ht="14.25" customHeight="1">
      <c r="A16" s="414"/>
      <c r="B16" s="26" t="s">
        <v>723</v>
      </c>
      <c r="C16" s="8"/>
      <c r="D16" s="8"/>
      <c r="E16" s="53" t="s">
        <v>1</v>
      </c>
      <c r="F16" s="168">
        <v>450</v>
      </c>
      <c r="G16" s="168"/>
      <c r="H16" s="168"/>
      <c r="I16" s="411">
        <f>F16+G16-H16</f>
        <v>450</v>
      </c>
    </row>
    <row r="17" spans="1:9" ht="21.75" customHeight="1">
      <c r="A17" s="409" t="s">
        <v>658</v>
      </c>
      <c r="B17" s="48" t="s">
        <v>761</v>
      </c>
      <c r="C17" s="54" t="s">
        <v>360</v>
      </c>
      <c r="D17" s="54"/>
      <c r="E17" s="55"/>
      <c r="F17" s="184">
        <f>F18</f>
        <v>141326</v>
      </c>
      <c r="G17" s="184">
        <f aca="true" t="shared" si="0" ref="G17:I18">G18</f>
        <v>0</v>
      </c>
      <c r="H17" s="184">
        <f t="shared" si="0"/>
        <v>0</v>
      </c>
      <c r="I17" s="410">
        <f t="shared" si="0"/>
        <v>141326</v>
      </c>
    </row>
    <row r="18" spans="1:9" ht="24" customHeight="1">
      <c r="A18" s="412" t="s">
        <v>718</v>
      </c>
      <c r="B18" s="50" t="s">
        <v>781</v>
      </c>
      <c r="C18" s="70"/>
      <c r="D18" s="70" t="s">
        <v>782</v>
      </c>
      <c r="E18" s="70"/>
      <c r="F18" s="200">
        <f>F19</f>
        <v>141326</v>
      </c>
      <c r="G18" s="200">
        <f t="shared" si="0"/>
        <v>0</v>
      </c>
      <c r="H18" s="200">
        <f t="shared" si="0"/>
        <v>0</v>
      </c>
      <c r="I18" s="413">
        <f t="shared" si="0"/>
        <v>141326</v>
      </c>
    </row>
    <row r="19" spans="1:9" ht="22.5" customHeight="1">
      <c r="A19" s="415"/>
      <c r="B19" s="47" t="s">
        <v>627</v>
      </c>
      <c r="C19" s="56"/>
      <c r="D19" s="56"/>
      <c r="E19" s="57" t="s">
        <v>8</v>
      </c>
      <c r="F19" s="168">
        <v>141326</v>
      </c>
      <c r="G19" s="168"/>
      <c r="H19" s="168"/>
      <c r="I19" s="411">
        <f>F19+G19-H19</f>
        <v>141326</v>
      </c>
    </row>
    <row r="20" spans="1:9" ht="21.75" customHeight="1">
      <c r="A20" s="409" t="s">
        <v>660</v>
      </c>
      <c r="B20" s="48" t="s">
        <v>724</v>
      </c>
      <c r="C20" s="54" t="s">
        <v>364</v>
      </c>
      <c r="D20" s="54"/>
      <c r="E20" s="55"/>
      <c r="F20" s="184">
        <f>F21</f>
        <v>2691455</v>
      </c>
      <c r="G20" s="184">
        <f>G21</f>
        <v>0</v>
      </c>
      <c r="H20" s="184">
        <f>H21</f>
        <v>0</v>
      </c>
      <c r="I20" s="410">
        <f>I21</f>
        <v>2691455</v>
      </c>
    </row>
    <row r="21" spans="1:9" ht="18" customHeight="1">
      <c r="A21" s="412" t="s">
        <v>718</v>
      </c>
      <c r="B21" s="50" t="s">
        <v>28</v>
      </c>
      <c r="C21" s="70"/>
      <c r="D21" s="70" t="s">
        <v>366</v>
      </c>
      <c r="E21" s="70"/>
      <c r="F21" s="200">
        <f>F24+F25+F26+F27+F28+F29+F30+F31</f>
        <v>2691455</v>
      </c>
      <c r="G21" s="200">
        <f>G24+G25+G26+G27+G28+G29+G30+G31</f>
        <v>0</v>
      </c>
      <c r="H21" s="200">
        <f>H24+H25+H26+H27+H28+H29+H30+H31</f>
        <v>0</v>
      </c>
      <c r="I21" s="413">
        <f>I24+I25+I26+I27+I28+I29+I30+I31</f>
        <v>2691455</v>
      </c>
    </row>
    <row r="22" spans="1:9" ht="0.75" customHeight="1" hidden="1">
      <c r="A22" s="414"/>
      <c r="B22" s="26" t="s">
        <v>666</v>
      </c>
      <c r="C22" s="58"/>
      <c r="D22" s="58"/>
      <c r="E22" s="53" t="s">
        <v>665</v>
      </c>
      <c r="F22" s="173">
        <v>0</v>
      </c>
      <c r="G22" s="173"/>
      <c r="H22" s="173"/>
      <c r="I22" s="410">
        <f>F22/$F$169</f>
        <v>0</v>
      </c>
    </row>
    <row r="23" spans="1:9" ht="12.75" customHeight="1" hidden="1">
      <c r="A23" s="414"/>
      <c r="B23" s="26" t="s">
        <v>723</v>
      </c>
      <c r="C23" s="58"/>
      <c r="D23" s="58"/>
      <c r="E23" s="53" t="s">
        <v>1</v>
      </c>
      <c r="F23" s="173"/>
      <c r="G23" s="173"/>
      <c r="H23" s="173"/>
      <c r="I23" s="410">
        <f>F23/$F$169</f>
        <v>0</v>
      </c>
    </row>
    <row r="24" spans="1:9" ht="22.5" customHeight="1">
      <c r="A24" s="414"/>
      <c r="B24" s="26" t="s">
        <v>725</v>
      </c>
      <c r="C24" s="8"/>
      <c r="D24" s="8"/>
      <c r="E24" s="53" t="s">
        <v>2</v>
      </c>
      <c r="F24" s="168">
        <v>6200</v>
      </c>
      <c r="G24" s="168"/>
      <c r="H24" s="168"/>
      <c r="I24" s="411">
        <f>F24+G24-H24</f>
        <v>6200</v>
      </c>
    </row>
    <row r="25" spans="1:9" ht="16.5" customHeight="1">
      <c r="A25" s="414"/>
      <c r="B25" s="26" t="s">
        <v>585</v>
      </c>
      <c r="C25" s="8"/>
      <c r="D25" s="8"/>
      <c r="E25" s="53" t="s">
        <v>584</v>
      </c>
      <c r="F25" s="168">
        <v>0</v>
      </c>
      <c r="G25" s="168"/>
      <c r="H25" s="168"/>
      <c r="I25" s="411">
        <f aca="true" t="shared" si="1" ref="I25:I31">F25+G25-H25</f>
        <v>0</v>
      </c>
    </row>
    <row r="26" spans="1:9" ht="15.75" customHeight="1">
      <c r="A26" s="414"/>
      <c r="B26" s="26" t="s">
        <v>720</v>
      </c>
      <c r="C26" s="8"/>
      <c r="D26" s="8"/>
      <c r="E26" s="53" t="s">
        <v>0</v>
      </c>
      <c r="F26" s="168">
        <v>100</v>
      </c>
      <c r="G26" s="168"/>
      <c r="H26" s="168"/>
      <c r="I26" s="411">
        <f t="shared" si="1"/>
        <v>100</v>
      </c>
    </row>
    <row r="27" spans="1:9" ht="24" customHeight="1">
      <c r="A27" s="414"/>
      <c r="B27" s="26" t="s">
        <v>309</v>
      </c>
      <c r="C27" s="8"/>
      <c r="D27" s="8"/>
      <c r="E27" s="53" t="s">
        <v>395</v>
      </c>
      <c r="F27" s="168">
        <v>25000</v>
      </c>
      <c r="G27" s="168"/>
      <c r="H27" s="168"/>
      <c r="I27" s="411">
        <f t="shared" si="1"/>
        <v>25000</v>
      </c>
    </row>
    <row r="28" spans="1:9" ht="23.25" customHeight="1">
      <c r="A28" s="321"/>
      <c r="B28" s="49" t="s">
        <v>21</v>
      </c>
      <c r="C28" s="10"/>
      <c r="D28" s="10"/>
      <c r="E28" s="53" t="s">
        <v>667</v>
      </c>
      <c r="F28" s="168">
        <v>2351882</v>
      </c>
      <c r="G28" s="168"/>
      <c r="H28" s="168"/>
      <c r="I28" s="411">
        <f t="shared" si="1"/>
        <v>2351882</v>
      </c>
    </row>
    <row r="29" spans="1:9" ht="23.25" customHeight="1">
      <c r="A29" s="321"/>
      <c r="B29" s="49" t="s">
        <v>22</v>
      </c>
      <c r="C29" s="10"/>
      <c r="D29" s="10"/>
      <c r="E29" s="53" t="s">
        <v>778</v>
      </c>
      <c r="F29" s="168">
        <v>223273</v>
      </c>
      <c r="G29" s="168"/>
      <c r="H29" s="168"/>
      <c r="I29" s="411">
        <f t="shared" si="1"/>
        <v>223273</v>
      </c>
    </row>
    <row r="30" spans="1:9" ht="23.25" customHeight="1">
      <c r="A30" s="247"/>
      <c r="B30" s="26" t="s">
        <v>730</v>
      </c>
      <c r="C30" s="6"/>
      <c r="D30" s="14"/>
      <c r="E30" s="52">
        <v>6610</v>
      </c>
      <c r="F30" s="168">
        <v>85000</v>
      </c>
      <c r="G30" s="168"/>
      <c r="H30" s="168"/>
      <c r="I30" s="411">
        <f t="shared" si="1"/>
        <v>85000</v>
      </c>
    </row>
    <row r="31" spans="1:9" ht="22.5" customHeight="1">
      <c r="A31" s="247"/>
      <c r="B31" s="26" t="s">
        <v>730</v>
      </c>
      <c r="C31" s="6"/>
      <c r="D31" s="14"/>
      <c r="E31" s="52">
        <v>6619</v>
      </c>
      <c r="F31" s="168">
        <v>0</v>
      </c>
      <c r="G31" s="168"/>
      <c r="H31" s="168"/>
      <c r="I31" s="411">
        <f t="shared" si="1"/>
        <v>0</v>
      </c>
    </row>
    <row r="32" spans="1:9" ht="27.75" customHeight="1">
      <c r="A32" s="409" t="s">
        <v>662</v>
      </c>
      <c r="B32" s="48" t="s">
        <v>727</v>
      </c>
      <c r="C32" s="54" t="s">
        <v>377</v>
      </c>
      <c r="D32" s="59"/>
      <c r="E32" s="60"/>
      <c r="F32" s="184">
        <f>F33</f>
        <v>1094749</v>
      </c>
      <c r="G32" s="184">
        <f>G33</f>
        <v>0</v>
      </c>
      <c r="H32" s="184">
        <f>H33</f>
        <v>0</v>
      </c>
      <c r="I32" s="410">
        <f>I33</f>
        <v>1094749</v>
      </c>
    </row>
    <row r="33" spans="1:9" ht="22.5" customHeight="1">
      <c r="A33" s="412" t="s">
        <v>718</v>
      </c>
      <c r="B33" s="50" t="s">
        <v>728</v>
      </c>
      <c r="C33" s="70"/>
      <c r="D33" s="70" t="s">
        <v>378</v>
      </c>
      <c r="E33" s="70"/>
      <c r="F33" s="200">
        <f>F34+F35+F36+F37+F38+F39</f>
        <v>1094749</v>
      </c>
      <c r="G33" s="200">
        <f>G34+G35+G36+G37+G38+G39</f>
        <v>0</v>
      </c>
      <c r="H33" s="200">
        <f>H34+H35+H36+H37+H38+H39</f>
        <v>0</v>
      </c>
      <c r="I33" s="413">
        <f>I34+I35+I36+I37+I38+I39</f>
        <v>1094749</v>
      </c>
    </row>
    <row r="34" spans="1:9" ht="22.5" customHeight="1">
      <c r="A34" s="416"/>
      <c r="B34" s="76" t="s">
        <v>317</v>
      </c>
      <c r="C34" s="67"/>
      <c r="D34" s="67"/>
      <c r="E34" s="67" t="s">
        <v>308</v>
      </c>
      <c r="F34" s="201">
        <v>2151</v>
      </c>
      <c r="G34" s="201"/>
      <c r="H34" s="202"/>
      <c r="I34" s="417">
        <f>F34+G34-H34</f>
        <v>2151</v>
      </c>
    </row>
    <row r="35" spans="1:9" ht="22.5" customHeight="1">
      <c r="A35" s="321"/>
      <c r="B35" s="26" t="s">
        <v>725</v>
      </c>
      <c r="C35" s="10"/>
      <c r="D35" s="10"/>
      <c r="E35" s="53" t="s">
        <v>2</v>
      </c>
      <c r="F35" s="168">
        <v>3000</v>
      </c>
      <c r="G35" s="168"/>
      <c r="H35" s="168"/>
      <c r="I35" s="411">
        <f>F35+G35-H35</f>
        <v>3000</v>
      </c>
    </row>
    <row r="36" spans="1:9" ht="17.25" customHeight="1">
      <c r="A36" s="321"/>
      <c r="B36" s="26" t="s">
        <v>585</v>
      </c>
      <c r="C36" s="8"/>
      <c r="D36" s="8"/>
      <c r="E36" s="53" t="s">
        <v>584</v>
      </c>
      <c r="F36" s="168">
        <v>922698</v>
      </c>
      <c r="G36" s="168"/>
      <c r="H36" s="168"/>
      <c r="I36" s="411">
        <f>F36+G36+-H36</f>
        <v>922698</v>
      </c>
    </row>
    <row r="37" spans="1:9" ht="15" customHeight="1">
      <c r="A37" s="321"/>
      <c r="B37" s="26" t="s">
        <v>720</v>
      </c>
      <c r="C37" s="8"/>
      <c r="D37" s="8"/>
      <c r="E37" s="53" t="s">
        <v>0</v>
      </c>
      <c r="F37" s="168">
        <v>1900</v>
      </c>
      <c r="G37" s="168"/>
      <c r="H37" s="168"/>
      <c r="I37" s="411">
        <f>F37+G37+-H37</f>
        <v>1900</v>
      </c>
    </row>
    <row r="38" spans="1:9" ht="15" customHeight="1">
      <c r="A38" s="247"/>
      <c r="B38" s="26" t="s">
        <v>748</v>
      </c>
      <c r="C38" s="8"/>
      <c r="D38" s="8"/>
      <c r="E38" s="53" t="s">
        <v>4</v>
      </c>
      <c r="F38" s="168">
        <v>56000</v>
      </c>
      <c r="G38" s="168"/>
      <c r="H38" s="168"/>
      <c r="I38" s="411">
        <f>F38+G38+-H38</f>
        <v>56000</v>
      </c>
    </row>
    <row r="39" spans="1:9" ht="21" customHeight="1">
      <c r="A39" s="414"/>
      <c r="B39" s="26" t="s">
        <v>729</v>
      </c>
      <c r="C39" s="6"/>
      <c r="D39" s="6"/>
      <c r="E39" s="52">
        <v>2110</v>
      </c>
      <c r="F39" s="168">
        <v>109000</v>
      </c>
      <c r="G39" s="168"/>
      <c r="H39" s="168"/>
      <c r="I39" s="411">
        <f>F39+G39+-H39</f>
        <v>109000</v>
      </c>
    </row>
    <row r="40" spans="1:9" ht="24.75" customHeight="1">
      <c r="A40" s="409" t="s">
        <v>664</v>
      </c>
      <c r="B40" s="48" t="s">
        <v>762</v>
      </c>
      <c r="C40" s="61">
        <v>710</v>
      </c>
      <c r="D40" s="62"/>
      <c r="E40" s="63"/>
      <c r="F40" s="184">
        <f>F41+F43+F45+F48</f>
        <v>255106</v>
      </c>
      <c r="G40" s="184">
        <f>G41+G43+G45+G48</f>
        <v>0</v>
      </c>
      <c r="H40" s="184">
        <f>H41+H43+H45+H48</f>
        <v>0</v>
      </c>
      <c r="I40" s="410">
        <f>I41+I43+I45+I48</f>
        <v>255106</v>
      </c>
    </row>
    <row r="41" spans="1:9" ht="25.5" customHeight="1">
      <c r="A41" s="412" t="s">
        <v>718</v>
      </c>
      <c r="B41" s="50" t="s">
        <v>384</v>
      </c>
      <c r="C41" s="66"/>
      <c r="D41" s="66">
        <v>71013</v>
      </c>
      <c r="E41" s="50"/>
      <c r="F41" s="200">
        <f>F42</f>
        <v>40000</v>
      </c>
      <c r="G41" s="200">
        <f>G42</f>
        <v>0</v>
      </c>
      <c r="H41" s="200">
        <f>H42</f>
        <v>0</v>
      </c>
      <c r="I41" s="413">
        <f>I42</f>
        <v>40000</v>
      </c>
    </row>
    <row r="42" spans="1:9" ht="22.5" customHeight="1">
      <c r="A42" s="414"/>
      <c r="B42" s="26" t="s">
        <v>729</v>
      </c>
      <c r="C42" s="6"/>
      <c r="D42" s="6"/>
      <c r="E42" s="52">
        <v>2110</v>
      </c>
      <c r="F42" s="168">
        <v>40000</v>
      </c>
      <c r="G42" s="168"/>
      <c r="H42" s="168"/>
      <c r="I42" s="411">
        <f>F42+G42-H42</f>
        <v>40000</v>
      </c>
    </row>
    <row r="43" spans="1:9" ht="24.75" customHeight="1">
      <c r="A43" s="412" t="s">
        <v>721</v>
      </c>
      <c r="B43" s="50" t="s">
        <v>386</v>
      </c>
      <c r="C43" s="66"/>
      <c r="D43" s="66">
        <v>71014</v>
      </c>
      <c r="E43" s="50"/>
      <c r="F43" s="200">
        <f>F44</f>
        <v>20000</v>
      </c>
      <c r="G43" s="200">
        <f>G44</f>
        <v>0</v>
      </c>
      <c r="H43" s="200">
        <f>H44</f>
        <v>0</v>
      </c>
      <c r="I43" s="413">
        <f>I44</f>
        <v>20000</v>
      </c>
    </row>
    <row r="44" spans="1:9" ht="22.5" customHeight="1">
      <c r="A44" s="414"/>
      <c r="B44" s="26" t="s">
        <v>729</v>
      </c>
      <c r="C44" s="6"/>
      <c r="D44" s="6"/>
      <c r="E44" s="52">
        <v>2110</v>
      </c>
      <c r="F44" s="168">
        <v>20000</v>
      </c>
      <c r="G44" s="168"/>
      <c r="H44" s="168"/>
      <c r="I44" s="411">
        <f>F44+G44-H44</f>
        <v>20000</v>
      </c>
    </row>
    <row r="45" spans="1:9" ht="21.75" customHeight="1">
      <c r="A45" s="412" t="s">
        <v>755</v>
      </c>
      <c r="B45" s="50" t="s">
        <v>388</v>
      </c>
      <c r="C45" s="66"/>
      <c r="D45" s="66">
        <v>71015</v>
      </c>
      <c r="E45" s="50"/>
      <c r="F45" s="200">
        <f>F46+F47</f>
        <v>180106</v>
      </c>
      <c r="G45" s="200">
        <f>G46+G47</f>
        <v>0</v>
      </c>
      <c r="H45" s="200">
        <f>H46+H47</f>
        <v>0</v>
      </c>
      <c r="I45" s="413">
        <f>I46+I47</f>
        <v>180106</v>
      </c>
    </row>
    <row r="46" spans="1:9" ht="18" customHeight="1">
      <c r="A46" s="414"/>
      <c r="B46" s="26" t="s">
        <v>720</v>
      </c>
      <c r="C46" s="64"/>
      <c r="D46" s="64"/>
      <c r="E46" s="65" t="s">
        <v>0</v>
      </c>
      <c r="F46" s="168">
        <v>50</v>
      </c>
      <c r="G46" s="168"/>
      <c r="H46" s="168"/>
      <c r="I46" s="411">
        <f>F46+G46-H46</f>
        <v>50</v>
      </c>
    </row>
    <row r="47" spans="1:9" ht="24.75" customHeight="1">
      <c r="A47" s="414"/>
      <c r="B47" s="26" t="s">
        <v>729</v>
      </c>
      <c r="C47" s="6"/>
      <c r="D47" s="6"/>
      <c r="E47" s="52">
        <v>2110</v>
      </c>
      <c r="F47" s="168">
        <v>180056</v>
      </c>
      <c r="G47" s="168"/>
      <c r="H47" s="168"/>
      <c r="I47" s="411">
        <f>F47+G47-H47</f>
        <v>180056</v>
      </c>
    </row>
    <row r="48" spans="1:9" ht="24.75" customHeight="1">
      <c r="A48" s="412" t="s">
        <v>757</v>
      </c>
      <c r="B48" s="66" t="s">
        <v>89</v>
      </c>
      <c r="C48" s="72"/>
      <c r="D48" s="127">
        <v>71030</v>
      </c>
      <c r="E48" s="72"/>
      <c r="F48" s="204">
        <f>F49</f>
        <v>15000</v>
      </c>
      <c r="G48" s="204">
        <f>G49</f>
        <v>0</v>
      </c>
      <c r="H48" s="204">
        <f>H49</f>
        <v>0</v>
      </c>
      <c r="I48" s="418">
        <f>I49</f>
        <v>15000</v>
      </c>
    </row>
    <row r="49" spans="1:9" ht="31.5" customHeight="1">
      <c r="A49" s="414"/>
      <c r="B49" s="26" t="s">
        <v>318</v>
      </c>
      <c r="C49" s="6"/>
      <c r="D49" s="6"/>
      <c r="E49" s="52">
        <v>2440</v>
      </c>
      <c r="F49" s="168">
        <v>15000</v>
      </c>
      <c r="G49" s="168"/>
      <c r="H49" s="168"/>
      <c r="I49" s="411">
        <f>F49+G49-H49</f>
        <v>15000</v>
      </c>
    </row>
    <row r="50" spans="1:9" ht="21" customHeight="1">
      <c r="A50" s="409" t="s">
        <v>686</v>
      </c>
      <c r="B50" s="48" t="s">
        <v>745</v>
      </c>
      <c r="C50" s="61">
        <v>750</v>
      </c>
      <c r="D50" s="62"/>
      <c r="E50" s="51"/>
      <c r="F50" s="184">
        <f>F51+F53+F59+F61</f>
        <v>852003</v>
      </c>
      <c r="G50" s="184">
        <f>G51+G53+G59+G61</f>
        <v>0</v>
      </c>
      <c r="H50" s="184">
        <f>H51+H53+H59+H61</f>
        <v>0</v>
      </c>
      <c r="I50" s="410">
        <f>I51+I53+I59+I61</f>
        <v>852003</v>
      </c>
    </row>
    <row r="51" spans="1:9" ht="16.5" customHeight="1">
      <c r="A51" s="412" t="s">
        <v>718</v>
      </c>
      <c r="B51" s="50" t="s">
        <v>719</v>
      </c>
      <c r="C51" s="66"/>
      <c r="D51" s="66">
        <v>75011</v>
      </c>
      <c r="E51" s="50"/>
      <c r="F51" s="200">
        <f>F52</f>
        <v>102748</v>
      </c>
      <c r="G51" s="200">
        <f>G52</f>
        <v>0</v>
      </c>
      <c r="H51" s="200">
        <f>H52</f>
        <v>0</v>
      </c>
      <c r="I51" s="413">
        <f>I52</f>
        <v>102748</v>
      </c>
    </row>
    <row r="52" spans="1:9" ht="17.25" customHeight="1">
      <c r="A52" s="414"/>
      <c r="B52" s="26" t="s">
        <v>729</v>
      </c>
      <c r="C52" s="6"/>
      <c r="D52" s="6"/>
      <c r="E52" s="52">
        <v>2110</v>
      </c>
      <c r="F52" s="168">
        <v>102748</v>
      </c>
      <c r="G52" s="168"/>
      <c r="H52" s="168"/>
      <c r="I52" s="411">
        <f>F52+G52-H52</f>
        <v>102748</v>
      </c>
    </row>
    <row r="53" spans="1:9" ht="17.25" customHeight="1">
      <c r="A53" s="412" t="s">
        <v>721</v>
      </c>
      <c r="B53" s="50" t="s">
        <v>746</v>
      </c>
      <c r="C53" s="66"/>
      <c r="D53" s="66">
        <v>75020</v>
      </c>
      <c r="E53" s="66"/>
      <c r="F53" s="200">
        <f>F54+F55+F56+F57+F58</f>
        <v>730014</v>
      </c>
      <c r="G53" s="200">
        <f>G54+G55+G56+G57+G58</f>
        <v>0</v>
      </c>
      <c r="H53" s="200">
        <f>H54+H55+H56+H57+H58</f>
        <v>0</v>
      </c>
      <c r="I53" s="413">
        <f>I54+I55+I56+I57+I58</f>
        <v>730014</v>
      </c>
    </row>
    <row r="54" spans="1:9" ht="15" customHeight="1">
      <c r="A54" s="414"/>
      <c r="B54" s="26" t="s">
        <v>747</v>
      </c>
      <c r="C54" s="8"/>
      <c r="D54" s="8"/>
      <c r="E54" s="53" t="s">
        <v>5</v>
      </c>
      <c r="F54" s="168">
        <v>725000</v>
      </c>
      <c r="G54" s="168"/>
      <c r="H54" s="168">
        <v>0</v>
      </c>
      <c r="I54" s="411">
        <f>F54+G54-H54</f>
        <v>725000</v>
      </c>
    </row>
    <row r="55" spans="1:9" ht="15.75" customHeight="1">
      <c r="A55" s="414"/>
      <c r="B55" s="26" t="s">
        <v>723</v>
      </c>
      <c r="C55" s="8"/>
      <c r="D55" s="8"/>
      <c r="E55" s="53" t="s">
        <v>1</v>
      </c>
      <c r="F55" s="168">
        <v>2600</v>
      </c>
      <c r="G55" s="168"/>
      <c r="H55" s="168"/>
      <c r="I55" s="411">
        <f>F55+G55-H55</f>
        <v>2600</v>
      </c>
    </row>
    <row r="56" spans="1:9" ht="21" customHeight="1">
      <c r="A56" s="414"/>
      <c r="B56" s="26" t="s">
        <v>725</v>
      </c>
      <c r="C56" s="8"/>
      <c r="D56" s="8"/>
      <c r="E56" s="53" t="s">
        <v>2</v>
      </c>
      <c r="F56" s="168">
        <v>1244</v>
      </c>
      <c r="G56" s="168"/>
      <c r="H56" s="168"/>
      <c r="I56" s="411">
        <f>F56+G56-H56</f>
        <v>1244</v>
      </c>
    </row>
    <row r="57" spans="1:9" ht="14.25" customHeight="1">
      <c r="A57" s="414"/>
      <c r="B57" s="26" t="s">
        <v>726</v>
      </c>
      <c r="C57" s="8"/>
      <c r="D57" s="8"/>
      <c r="E57" s="53" t="s">
        <v>3</v>
      </c>
      <c r="F57" s="168">
        <v>175</v>
      </c>
      <c r="G57" s="168"/>
      <c r="H57" s="168"/>
      <c r="I57" s="411">
        <f>F57+G57-H57</f>
        <v>175</v>
      </c>
    </row>
    <row r="58" spans="1:9" ht="15" customHeight="1">
      <c r="A58" s="414"/>
      <c r="B58" s="26" t="s">
        <v>748</v>
      </c>
      <c r="C58" s="8"/>
      <c r="D58" s="8"/>
      <c r="E58" s="53" t="s">
        <v>4</v>
      </c>
      <c r="F58" s="168">
        <v>995</v>
      </c>
      <c r="G58" s="168"/>
      <c r="H58" s="168"/>
      <c r="I58" s="411">
        <f>F58+G58-H58</f>
        <v>995</v>
      </c>
    </row>
    <row r="59" spans="1:9" ht="16.5" customHeight="1">
      <c r="A59" s="412" t="s">
        <v>755</v>
      </c>
      <c r="B59" s="50" t="s">
        <v>402</v>
      </c>
      <c r="C59" s="66"/>
      <c r="D59" s="66">
        <v>75045</v>
      </c>
      <c r="E59" s="50"/>
      <c r="F59" s="200">
        <f>F60</f>
        <v>14000</v>
      </c>
      <c r="G59" s="200">
        <f>G60</f>
        <v>0</v>
      </c>
      <c r="H59" s="200">
        <f>H60</f>
        <v>0</v>
      </c>
      <c r="I59" s="413">
        <f>I60</f>
        <v>14000</v>
      </c>
    </row>
    <row r="60" spans="1:9" ht="18" customHeight="1">
      <c r="A60" s="414"/>
      <c r="B60" s="26" t="s">
        <v>729</v>
      </c>
      <c r="C60" s="6"/>
      <c r="D60" s="6"/>
      <c r="E60" s="52">
        <v>2110</v>
      </c>
      <c r="F60" s="168">
        <v>14000</v>
      </c>
      <c r="G60" s="168"/>
      <c r="H60" s="168"/>
      <c r="I60" s="411">
        <f>F60+G60-H60</f>
        <v>14000</v>
      </c>
    </row>
    <row r="61" spans="1:9" ht="24" customHeight="1">
      <c r="A61" s="412" t="s">
        <v>757</v>
      </c>
      <c r="B61" s="66" t="s">
        <v>588</v>
      </c>
      <c r="C61" s="72"/>
      <c r="D61" s="127">
        <v>75075</v>
      </c>
      <c r="E61" s="72"/>
      <c r="F61" s="203">
        <f>F62</f>
        <v>5241</v>
      </c>
      <c r="G61" s="203">
        <f>G62</f>
        <v>0</v>
      </c>
      <c r="H61" s="203">
        <f>H62</f>
        <v>0</v>
      </c>
      <c r="I61" s="419">
        <f>I62</f>
        <v>5241</v>
      </c>
    </row>
    <row r="62" spans="1:9" ht="22.5" customHeight="1">
      <c r="A62" s="414"/>
      <c r="B62" s="26" t="s">
        <v>309</v>
      </c>
      <c r="C62" s="6"/>
      <c r="D62" s="6"/>
      <c r="E62" s="52">
        <v>2310</v>
      </c>
      <c r="F62" s="168">
        <v>5241</v>
      </c>
      <c r="G62" s="168"/>
      <c r="H62" s="168"/>
      <c r="I62" s="411">
        <f>F62+G62+-H62</f>
        <v>5241</v>
      </c>
    </row>
    <row r="63" spans="1:9" ht="30" customHeight="1">
      <c r="A63" s="409" t="s">
        <v>687</v>
      </c>
      <c r="B63" s="48" t="s">
        <v>749</v>
      </c>
      <c r="C63" s="61">
        <v>754</v>
      </c>
      <c r="D63" s="62"/>
      <c r="E63" s="63"/>
      <c r="F63" s="184">
        <f>F64</f>
        <v>2448517</v>
      </c>
      <c r="G63" s="184">
        <f>G64</f>
        <v>300000</v>
      </c>
      <c r="H63" s="184">
        <f>H64</f>
        <v>0</v>
      </c>
      <c r="I63" s="410">
        <f>I64</f>
        <v>2748517</v>
      </c>
    </row>
    <row r="64" spans="1:9" ht="24.75" customHeight="1">
      <c r="A64" s="412" t="s">
        <v>718</v>
      </c>
      <c r="B64" s="50" t="s">
        <v>634</v>
      </c>
      <c r="C64" s="66"/>
      <c r="D64" s="66">
        <v>75411</v>
      </c>
      <c r="E64" s="50"/>
      <c r="F64" s="200">
        <f>SUM(F65:F70)</f>
        <v>2448517</v>
      </c>
      <c r="G64" s="200">
        <f>SUM(G65:G70)</f>
        <v>300000</v>
      </c>
      <c r="H64" s="200">
        <f>SUM(H65:H70)</f>
        <v>0</v>
      </c>
      <c r="I64" s="413">
        <f>SUM(I65:I70)</f>
        <v>2748517</v>
      </c>
    </row>
    <row r="65" spans="1:9" ht="16.5" customHeight="1">
      <c r="A65" s="414"/>
      <c r="B65" s="26" t="s">
        <v>720</v>
      </c>
      <c r="C65" s="64"/>
      <c r="D65" s="64"/>
      <c r="E65" s="67" t="s">
        <v>0</v>
      </c>
      <c r="F65" s="168">
        <v>1000</v>
      </c>
      <c r="G65" s="168"/>
      <c r="H65" s="168"/>
      <c r="I65" s="411">
        <f aca="true" t="shared" si="2" ref="I65:I70">F65+G65-H65</f>
        <v>1000</v>
      </c>
    </row>
    <row r="66" spans="1:9" ht="15.75" customHeight="1">
      <c r="A66" s="414"/>
      <c r="B66" s="26" t="s">
        <v>729</v>
      </c>
      <c r="C66" s="6"/>
      <c r="D66" s="6"/>
      <c r="E66" s="52">
        <v>2110</v>
      </c>
      <c r="F66" s="168">
        <v>2247517</v>
      </c>
      <c r="G66" s="168"/>
      <c r="H66" s="168"/>
      <c r="I66" s="411">
        <f t="shared" si="2"/>
        <v>2247517</v>
      </c>
    </row>
    <row r="67" spans="1:9" ht="22.5" customHeight="1">
      <c r="A67" s="414"/>
      <c r="B67" s="26" t="s">
        <v>309</v>
      </c>
      <c r="C67" s="6"/>
      <c r="D67" s="6"/>
      <c r="E67" s="52">
        <v>2310</v>
      </c>
      <c r="F67" s="168">
        <v>10000</v>
      </c>
      <c r="G67" s="168"/>
      <c r="H67" s="168"/>
      <c r="I67" s="411">
        <f t="shared" si="2"/>
        <v>10000</v>
      </c>
    </row>
    <row r="68" spans="1:9" ht="23.25" customHeight="1">
      <c r="A68" s="414"/>
      <c r="B68" s="26" t="s">
        <v>233</v>
      </c>
      <c r="C68" s="6"/>
      <c r="D68" s="6"/>
      <c r="E68" s="52">
        <v>6290</v>
      </c>
      <c r="F68" s="168">
        <v>0</v>
      </c>
      <c r="G68" s="168">
        <v>300000</v>
      </c>
      <c r="H68" s="168"/>
      <c r="I68" s="411">
        <f t="shared" si="2"/>
        <v>300000</v>
      </c>
    </row>
    <row r="69" spans="1:9" ht="21.75" customHeight="1">
      <c r="A69" s="414"/>
      <c r="B69" s="26" t="s">
        <v>326</v>
      </c>
      <c r="C69" s="6"/>
      <c r="D69" s="6"/>
      <c r="E69" s="52">
        <v>6610</v>
      </c>
      <c r="F69" s="168">
        <v>90000</v>
      </c>
      <c r="G69" s="168"/>
      <c r="H69" s="168"/>
      <c r="I69" s="411">
        <f t="shared" si="2"/>
        <v>90000</v>
      </c>
    </row>
    <row r="70" spans="1:9" ht="20.25" customHeight="1">
      <c r="A70" s="414"/>
      <c r="B70" s="26" t="s">
        <v>327</v>
      </c>
      <c r="C70" s="6"/>
      <c r="D70" s="6"/>
      <c r="E70" s="52">
        <v>6630</v>
      </c>
      <c r="F70" s="168">
        <v>100000</v>
      </c>
      <c r="G70" s="168"/>
      <c r="H70" s="168"/>
      <c r="I70" s="411">
        <f t="shared" si="2"/>
        <v>100000</v>
      </c>
    </row>
    <row r="71" spans="1:9" ht="36.75" customHeight="1">
      <c r="A71" s="409" t="s">
        <v>714</v>
      </c>
      <c r="B71" s="61" t="s">
        <v>15</v>
      </c>
      <c r="C71" s="54" t="s">
        <v>750</v>
      </c>
      <c r="D71" s="59"/>
      <c r="E71" s="60"/>
      <c r="F71" s="184">
        <f>F72</f>
        <v>2464917</v>
      </c>
      <c r="G71" s="184">
        <f>G72</f>
        <v>0</v>
      </c>
      <c r="H71" s="184">
        <f>H72</f>
        <v>0</v>
      </c>
      <c r="I71" s="410">
        <f>I72</f>
        <v>2464917</v>
      </c>
    </row>
    <row r="72" spans="1:9" ht="24.75" customHeight="1">
      <c r="A72" s="412" t="s">
        <v>718</v>
      </c>
      <c r="B72" s="66" t="s">
        <v>13</v>
      </c>
      <c r="C72" s="70"/>
      <c r="D72" s="70" t="s">
        <v>751</v>
      </c>
      <c r="E72" s="70"/>
      <c r="F72" s="200">
        <f>F73+F74</f>
        <v>2464917</v>
      </c>
      <c r="G72" s="200">
        <f>G73+G74</f>
        <v>0</v>
      </c>
      <c r="H72" s="200">
        <f>H73+H74</f>
        <v>0</v>
      </c>
      <c r="I72" s="413">
        <f>I73+I74</f>
        <v>2464917</v>
      </c>
    </row>
    <row r="73" spans="1:9" ht="16.5" customHeight="1">
      <c r="A73" s="414"/>
      <c r="B73" s="26" t="s">
        <v>14</v>
      </c>
      <c r="C73" s="8"/>
      <c r="D73" s="8"/>
      <c r="E73" s="53" t="s">
        <v>6</v>
      </c>
      <c r="F73" s="168">
        <v>2424330</v>
      </c>
      <c r="G73" s="168"/>
      <c r="H73" s="168">
        <v>0</v>
      </c>
      <c r="I73" s="411">
        <f>F73+G73-H73</f>
        <v>2424330</v>
      </c>
    </row>
    <row r="74" spans="1:9" ht="15" customHeight="1">
      <c r="A74" s="414"/>
      <c r="B74" s="26" t="s">
        <v>370</v>
      </c>
      <c r="C74" s="8"/>
      <c r="D74" s="8"/>
      <c r="E74" s="53" t="s">
        <v>7</v>
      </c>
      <c r="F74" s="168">
        <v>40587</v>
      </c>
      <c r="G74" s="168"/>
      <c r="H74" s="168"/>
      <c r="I74" s="411">
        <f>F74+G74-H74</f>
        <v>40587</v>
      </c>
    </row>
    <row r="75" spans="1:9" ht="17.25" customHeight="1">
      <c r="A75" s="409" t="s">
        <v>712</v>
      </c>
      <c r="B75" s="48" t="s">
        <v>752</v>
      </c>
      <c r="C75" s="61">
        <v>758</v>
      </c>
      <c r="D75" s="62"/>
      <c r="E75" s="63"/>
      <c r="F75" s="184">
        <f>F76+F78+F80+F83+F85</f>
        <v>18030679</v>
      </c>
      <c r="G75" s="184">
        <f>G76+G78+G80+G83+G85</f>
        <v>0</v>
      </c>
      <c r="H75" s="184">
        <f>H76+H78+H80+H83+H85</f>
        <v>0</v>
      </c>
      <c r="I75" s="410">
        <f>I76+I78+I80+I83+I85</f>
        <v>18030679</v>
      </c>
    </row>
    <row r="76" spans="1:9" ht="17.25" customHeight="1">
      <c r="A76" s="412" t="s">
        <v>718</v>
      </c>
      <c r="B76" s="50" t="s">
        <v>731</v>
      </c>
      <c r="C76" s="66"/>
      <c r="D76" s="66">
        <v>75801</v>
      </c>
      <c r="E76" s="66"/>
      <c r="F76" s="200">
        <f>F77</f>
        <v>13970835</v>
      </c>
      <c r="G76" s="200">
        <f>G77</f>
        <v>0</v>
      </c>
      <c r="H76" s="200">
        <f>H77</f>
        <v>0</v>
      </c>
      <c r="I76" s="413">
        <f>I77</f>
        <v>13970835</v>
      </c>
    </row>
    <row r="77" spans="1:9" ht="18" customHeight="1">
      <c r="A77" s="414"/>
      <c r="B77" s="26" t="s">
        <v>669</v>
      </c>
      <c r="C77" s="6"/>
      <c r="D77" s="6"/>
      <c r="E77" s="53" t="s">
        <v>9</v>
      </c>
      <c r="F77" s="168">
        <v>13970835</v>
      </c>
      <c r="G77" s="168"/>
      <c r="H77" s="168"/>
      <c r="I77" s="411">
        <f>F77+G77-H77</f>
        <v>13970835</v>
      </c>
    </row>
    <row r="78" spans="1:9" ht="22.5" customHeight="1">
      <c r="A78" s="412" t="s">
        <v>721</v>
      </c>
      <c r="B78" s="50" t="s">
        <v>732</v>
      </c>
      <c r="C78" s="66"/>
      <c r="D78" s="66">
        <v>75802</v>
      </c>
      <c r="E78" s="71"/>
      <c r="F78" s="200">
        <f>F79</f>
        <v>250000</v>
      </c>
      <c r="G78" s="200">
        <f>G79</f>
        <v>0</v>
      </c>
      <c r="H78" s="200">
        <f>H79</f>
        <v>0</v>
      </c>
      <c r="I78" s="413">
        <f>I79</f>
        <v>250000</v>
      </c>
    </row>
    <row r="79" spans="1:9" ht="22.5" customHeight="1">
      <c r="A79" s="414"/>
      <c r="B79" s="26" t="s">
        <v>733</v>
      </c>
      <c r="C79" s="6"/>
      <c r="D79" s="6"/>
      <c r="E79" s="53" t="s">
        <v>670</v>
      </c>
      <c r="F79" s="168">
        <v>250000</v>
      </c>
      <c r="G79" s="168"/>
      <c r="H79" s="168"/>
      <c r="I79" s="411">
        <f>F79+G79-H79</f>
        <v>250000</v>
      </c>
    </row>
    <row r="80" spans="1:9" ht="22.5" customHeight="1">
      <c r="A80" s="412" t="s">
        <v>755</v>
      </c>
      <c r="B80" s="50" t="s">
        <v>770</v>
      </c>
      <c r="C80" s="66"/>
      <c r="D80" s="66">
        <v>75803</v>
      </c>
      <c r="E80" s="71"/>
      <c r="F80" s="200">
        <f>F81+F82</f>
        <v>2174598</v>
      </c>
      <c r="G80" s="200">
        <f>G81+G82</f>
        <v>0</v>
      </c>
      <c r="H80" s="200">
        <f>H81+H82</f>
        <v>0</v>
      </c>
      <c r="I80" s="413">
        <f>I81+I82</f>
        <v>2174598</v>
      </c>
    </row>
    <row r="81" spans="1:9" ht="15" customHeight="1">
      <c r="A81" s="16"/>
      <c r="B81" s="26" t="s">
        <v>671</v>
      </c>
      <c r="C81" s="6"/>
      <c r="D81" s="6"/>
      <c r="E81" s="53" t="s">
        <v>9</v>
      </c>
      <c r="F81" s="168">
        <v>1697100</v>
      </c>
      <c r="G81" s="168"/>
      <c r="H81" s="168"/>
      <c r="I81" s="411">
        <f>F81+G81-H81</f>
        <v>1697100</v>
      </c>
    </row>
    <row r="82" spans="1:9" ht="21" customHeight="1">
      <c r="A82" s="16"/>
      <c r="B82" s="26" t="s">
        <v>628</v>
      </c>
      <c r="C82" s="6"/>
      <c r="D82" s="6"/>
      <c r="E82" s="53" t="s">
        <v>9</v>
      </c>
      <c r="F82" s="168">
        <v>477498</v>
      </c>
      <c r="G82" s="168"/>
      <c r="H82" s="168"/>
      <c r="I82" s="411">
        <f>F82+G82-H82</f>
        <v>477498</v>
      </c>
    </row>
    <row r="83" spans="1:9" ht="17.25" customHeight="1">
      <c r="A83" s="412" t="s">
        <v>757</v>
      </c>
      <c r="B83" s="50" t="s">
        <v>753</v>
      </c>
      <c r="C83" s="66"/>
      <c r="D83" s="66">
        <v>75814</v>
      </c>
      <c r="E83" s="70"/>
      <c r="F83" s="200">
        <f>F84</f>
        <v>25000</v>
      </c>
      <c r="G83" s="200">
        <f>G84</f>
        <v>0</v>
      </c>
      <c r="H83" s="200">
        <f>H84</f>
        <v>0</v>
      </c>
      <c r="I83" s="413">
        <f>I84</f>
        <v>25000</v>
      </c>
    </row>
    <row r="84" spans="1:9" ht="15.75" customHeight="1">
      <c r="A84" s="414"/>
      <c r="B84" s="26" t="s">
        <v>720</v>
      </c>
      <c r="C84" s="6"/>
      <c r="D84" s="6"/>
      <c r="E84" s="53" t="s">
        <v>0</v>
      </c>
      <c r="F84" s="168">
        <v>25000</v>
      </c>
      <c r="G84" s="168"/>
      <c r="H84" s="168"/>
      <c r="I84" s="411">
        <f>F84+G84-H84</f>
        <v>25000</v>
      </c>
    </row>
    <row r="85" spans="1:9" ht="22.5" customHeight="1">
      <c r="A85" s="412" t="s">
        <v>758</v>
      </c>
      <c r="B85" s="50" t="s">
        <v>39</v>
      </c>
      <c r="C85" s="66"/>
      <c r="D85" s="66">
        <v>75832</v>
      </c>
      <c r="E85" s="70"/>
      <c r="F85" s="200">
        <f>F86</f>
        <v>1610246</v>
      </c>
      <c r="G85" s="200">
        <f>G86</f>
        <v>0</v>
      </c>
      <c r="H85" s="200">
        <f>H86</f>
        <v>0</v>
      </c>
      <c r="I85" s="413">
        <f>I86</f>
        <v>1610246</v>
      </c>
    </row>
    <row r="86" spans="1:9" ht="14.25" customHeight="1">
      <c r="A86" s="247"/>
      <c r="B86" s="26" t="s">
        <v>672</v>
      </c>
      <c r="C86" s="14"/>
      <c r="D86" s="14"/>
      <c r="E86" s="53" t="s">
        <v>9</v>
      </c>
      <c r="F86" s="168">
        <v>1610246</v>
      </c>
      <c r="G86" s="168"/>
      <c r="H86" s="168"/>
      <c r="I86" s="411">
        <f>F86+G86-H86</f>
        <v>1610246</v>
      </c>
    </row>
    <row r="87" spans="1:9" ht="18.75" customHeight="1">
      <c r="A87" s="409" t="s">
        <v>24</v>
      </c>
      <c r="B87" s="48" t="s">
        <v>754</v>
      </c>
      <c r="C87" s="54" t="s">
        <v>448</v>
      </c>
      <c r="D87" s="59"/>
      <c r="E87" s="60"/>
      <c r="F87" s="184">
        <f>F88+F92+F98</f>
        <v>192600</v>
      </c>
      <c r="G87" s="184">
        <f>G88+G92+G98</f>
        <v>113419</v>
      </c>
      <c r="H87" s="184">
        <f>H88+H92+H98</f>
        <v>0</v>
      </c>
      <c r="I87" s="410">
        <f>I88+I92+I98</f>
        <v>306019</v>
      </c>
    </row>
    <row r="88" spans="1:9" ht="15.75" customHeight="1">
      <c r="A88" s="412" t="s">
        <v>718</v>
      </c>
      <c r="B88" s="50" t="s">
        <v>461</v>
      </c>
      <c r="C88" s="70"/>
      <c r="D88" s="70" t="s">
        <v>460</v>
      </c>
      <c r="E88" s="70"/>
      <c r="F88" s="200">
        <f>F89+F90+F91</f>
        <v>17800</v>
      </c>
      <c r="G88" s="200">
        <f>G89+G90+G91</f>
        <v>0</v>
      </c>
      <c r="H88" s="200">
        <f>H89+H90+H91</f>
        <v>0</v>
      </c>
      <c r="I88" s="413">
        <f>I89+I90+I91</f>
        <v>17800</v>
      </c>
    </row>
    <row r="89" spans="1:9" ht="14.25" customHeight="1">
      <c r="A89" s="414"/>
      <c r="B89" s="26" t="s">
        <v>723</v>
      </c>
      <c r="C89" s="8"/>
      <c r="D89" s="8"/>
      <c r="E89" s="53" t="s">
        <v>1</v>
      </c>
      <c r="F89" s="168">
        <v>400</v>
      </c>
      <c r="G89" s="168"/>
      <c r="H89" s="168"/>
      <c r="I89" s="411">
        <f>F89+G89-H89</f>
        <v>400</v>
      </c>
    </row>
    <row r="90" spans="1:9" ht="21.75" customHeight="1">
      <c r="A90" s="414"/>
      <c r="B90" s="26" t="s">
        <v>20</v>
      </c>
      <c r="C90" s="8"/>
      <c r="D90" s="8"/>
      <c r="E90" s="53" t="s">
        <v>2</v>
      </c>
      <c r="F90" s="168">
        <v>16800</v>
      </c>
      <c r="G90" s="168"/>
      <c r="H90" s="168"/>
      <c r="I90" s="411">
        <f>F90+G90-H90</f>
        <v>16800</v>
      </c>
    </row>
    <row r="91" spans="1:9" ht="15.75" customHeight="1">
      <c r="A91" s="247"/>
      <c r="B91" s="26" t="s">
        <v>720</v>
      </c>
      <c r="C91" s="6"/>
      <c r="D91" s="14"/>
      <c r="E91" s="53" t="s">
        <v>0</v>
      </c>
      <c r="F91" s="168">
        <v>600</v>
      </c>
      <c r="G91" s="168"/>
      <c r="H91" s="168"/>
      <c r="I91" s="411">
        <f>F91+G91-H91</f>
        <v>600</v>
      </c>
    </row>
    <row r="92" spans="1:9" ht="20.25" customHeight="1">
      <c r="A92" s="412" t="s">
        <v>721</v>
      </c>
      <c r="B92" s="50" t="s">
        <v>479</v>
      </c>
      <c r="C92" s="66"/>
      <c r="D92" s="66">
        <v>80130</v>
      </c>
      <c r="E92" s="66"/>
      <c r="F92" s="200">
        <f>F93+F94+F95+F96+F97</f>
        <v>174800</v>
      </c>
      <c r="G92" s="200">
        <f>G93+G94+G95+G96+G97</f>
        <v>83042</v>
      </c>
      <c r="H92" s="200">
        <f>H93+H94+H95+H96+H97</f>
        <v>0</v>
      </c>
      <c r="I92" s="413">
        <f>I93+I94+I95+I96+I97</f>
        <v>257842</v>
      </c>
    </row>
    <row r="93" spans="1:9" ht="23.25" customHeight="1">
      <c r="A93" s="247"/>
      <c r="B93" s="26" t="s">
        <v>20</v>
      </c>
      <c r="C93" s="6"/>
      <c r="D93" s="14"/>
      <c r="E93" s="53" t="s">
        <v>2</v>
      </c>
      <c r="F93" s="168">
        <v>73452</v>
      </c>
      <c r="G93" s="168"/>
      <c r="H93" s="168"/>
      <c r="I93" s="411">
        <f>F93+G93-H93</f>
        <v>73452</v>
      </c>
    </row>
    <row r="94" spans="1:9" ht="15" customHeight="1">
      <c r="A94" s="247"/>
      <c r="B94" s="26" t="s">
        <v>726</v>
      </c>
      <c r="C94" s="6"/>
      <c r="D94" s="14"/>
      <c r="E94" s="53" t="s">
        <v>3</v>
      </c>
      <c r="F94" s="168">
        <v>95385</v>
      </c>
      <c r="G94" s="168"/>
      <c r="H94" s="168"/>
      <c r="I94" s="411">
        <f>F94+G94-H94</f>
        <v>95385</v>
      </c>
    </row>
    <row r="95" spans="1:9" ht="15.75" customHeight="1">
      <c r="A95" s="247"/>
      <c r="B95" s="26" t="s">
        <v>585</v>
      </c>
      <c r="C95" s="6"/>
      <c r="D95" s="14"/>
      <c r="E95" s="53" t="s">
        <v>584</v>
      </c>
      <c r="F95" s="168">
        <v>60</v>
      </c>
      <c r="G95" s="168"/>
      <c r="H95" s="168"/>
      <c r="I95" s="411">
        <f>F95+G95-H95</f>
        <v>60</v>
      </c>
    </row>
    <row r="96" spans="1:9" ht="15.75" customHeight="1">
      <c r="A96" s="247"/>
      <c r="B96" s="26" t="s">
        <v>720</v>
      </c>
      <c r="C96" s="6"/>
      <c r="D96" s="14"/>
      <c r="E96" s="53" t="s">
        <v>0</v>
      </c>
      <c r="F96" s="168">
        <v>650</v>
      </c>
      <c r="G96" s="168"/>
      <c r="H96" s="168"/>
      <c r="I96" s="411">
        <f>F96+G96-H96</f>
        <v>650</v>
      </c>
    </row>
    <row r="97" spans="1:9" ht="16.5" customHeight="1">
      <c r="A97" s="247"/>
      <c r="B97" s="26" t="s">
        <v>748</v>
      </c>
      <c r="C97" s="6"/>
      <c r="D97" s="14"/>
      <c r="E97" s="53" t="s">
        <v>4</v>
      </c>
      <c r="F97" s="168">
        <v>5253</v>
      </c>
      <c r="G97" s="168">
        <v>83042</v>
      </c>
      <c r="H97" s="168"/>
      <c r="I97" s="411">
        <f>F97+G97-H97</f>
        <v>88295</v>
      </c>
    </row>
    <row r="98" spans="1:9" ht="15.75" customHeight="1">
      <c r="A98" s="443" t="s">
        <v>755</v>
      </c>
      <c r="B98" s="436" t="s">
        <v>405</v>
      </c>
      <c r="C98" s="437"/>
      <c r="D98" s="436">
        <v>80195</v>
      </c>
      <c r="E98" s="437"/>
      <c r="F98" s="209">
        <f>F99</f>
        <v>0</v>
      </c>
      <c r="G98" s="209">
        <f>G99</f>
        <v>30377</v>
      </c>
      <c r="H98" s="209">
        <f>H99</f>
        <v>0</v>
      </c>
      <c r="I98" s="444">
        <f>I99</f>
        <v>30377</v>
      </c>
    </row>
    <row r="99" spans="1:9" ht="15" customHeight="1">
      <c r="A99" s="247"/>
      <c r="B99" s="26" t="s">
        <v>738</v>
      </c>
      <c r="C99" s="6"/>
      <c r="D99" s="14"/>
      <c r="E99" s="53" t="s">
        <v>316</v>
      </c>
      <c r="F99" s="168">
        <v>0</v>
      </c>
      <c r="G99" s="168">
        <v>30377</v>
      </c>
      <c r="H99" s="168"/>
      <c r="I99" s="411">
        <f>F99+G99-H99</f>
        <v>30377</v>
      </c>
    </row>
    <row r="100" spans="1:9" ht="20.25" customHeight="1">
      <c r="A100" s="409">
        <v>12</v>
      </c>
      <c r="B100" s="48" t="s">
        <v>668</v>
      </c>
      <c r="C100" s="61">
        <v>803</v>
      </c>
      <c r="D100" s="61"/>
      <c r="E100" s="63"/>
      <c r="F100" s="170">
        <f>F101</f>
        <v>388954</v>
      </c>
      <c r="G100" s="170">
        <f>G101</f>
        <v>0</v>
      </c>
      <c r="H100" s="170">
        <f>H101</f>
        <v>0</v>
      </c>
      <c r="I100" s="171">
        <f>I101</f>
        <v>388954</v>
      </c>
    </row>
    <row r="101" spans="1:9" ht="24.75" customHeight="1">
      <c r="A101" s="412" t="s">
        <v>639</v>
      </c>
      <c r="B101" s="50" t="s">
        <v>592</v>
      </c>
      <c r="C101" s="66"/>
      <c r="D101" s="66">
        <v>80309</v>
      </c>
      <c r="E101" s="66"/>
      <c r="F101" s="200">
        <f>F102+F103+F104</f>
        <v>388954</v>
      </c>
      <c r="G101" s="200">
        <f>G102+G103+G104</f>
        <v>0</v>
      </c>
      <c r="H101" s="200">
        <f>H102+H103+H104</f>
        <v>0</v>
      </c>
      <c r="I101" s="413">
        <f>I102+I103+I104</f>
        <v>388954</v>
      </c>
    </row>
    <row r="102" spans="1:9" ht="15.75" customHeight="1">
      <c r="A102" s="247"/>
      <c r="B102" s="26" t="s">
        <v>720</v>
      </c>
      <c r="C102" s="6"/>
      <c r="D102" s="53"/>
      <c r="E102" s="53" t="s">
        <v>0</v>
      </c>
      <c r="F102" s="168">
        <v>30</v>
      </c>
      <c r="G102" s="168"/>
      <c r="H102" s="168"/>
      <c r="I102" s="411">
        <f>F102+G102-H102</f>
        <v>30</v>
      </c>
    </row>
    <row r="103" spans="1:9" ht="48" customHeight="1">
      <c r="A103" s="247"/>
      <c r="B103" s="26" t="s">
        <v>741</v>
      </c>
      <c r="C103" s="6"/>
      <c r="D103" s="52"/>
      <c r="E103" s="53" t="s">
        <v>641</v>
      </c>
      <c r="F103" s="168">
        <v>291693</v>
      </c>
      <c r="G103" s="168"/>
      <c r="H103" s="168"/>
      <c r="I103" s="411">
        <f>F103+G103-H103</f>
        <v>291693</v>
      </c>
    </row>
    <row r="104" spans="1:9" ht="47.25" customHeight="1">
      <c r="A104" s="247"/>
      <c r="B104" s="26" t="s">
        <v>741</v>
      </c>
      <c r="C104" s="6"/>
      <c r="D104" s="52"/>
      <c r="E104" s="53" t="s">
        <v>642</v>
      </c>
      <c r="F104" s="168">
        <v>97231</v>
      </c>
      <c r="G104" s="168"/>
      <c r="H104" s="168"/>
      <c r="I104" s="411">
        <f>F104+G104-H104</f>
        <v>97231</v>
      </c>
    </row>
    <row r="105" spans="1:9" s="11" customFormat="1" ht="20.25" customHeight="1">
      <c r="A105" s="409" t="s">
        <v>734</v>
      </c>
      <c r="B105" s="48" t="s">
        <v>756</v>
      </c>
      <c r="C105" s="61">
        <v>851</v>
      </c>
      <c r="D105" s="51"/>
      <c r="E105" s="55"/>
      <c r="F105" s="170">
        <f>F106+F112</f>
        <v>4474713</v>
      </c>
      <c r="G105" s="170">
        <f>G106+G112</f>
        <v>0</v>
      </c>
      <c r="H105" s="170">
        <f>H106+H112</f>
        <v>0</v>
      </c>
      <c r="I105" s="171">
        <f>I106+I112</f>
        <v>4474713</v>
      </c>
    </row>
    <row r="106" spans="1:9" ht="20.25" customHeight="1">
      <c r="A106" s="412" t="s">
        <v>718</v>
      </c>
      <c r="B106" s="50" t="s">
        <v>508</v>
      </c>
      <c r="C106" s="66"/>
      <c r="D106" s="66">
        <v>85111</v>
      </c>
      <c r="E106" s="70"/>
      <c r="F106" s="200">
        <f>F107+F108+F109+F110+F111</f>
        <v>3717378</v>
      </c>
      <c r="G106" s="200">
        <f>G107+G108+G109+G110+G111</f>
        <v>0</v>
      </c>
      <c r="H106" s="200">
        <f>H107+H108+H109+H110+H111</f>
        <v>0</v>
      </c>
      <c r="I106" s="413">
        <f>I107+I108+I109+I110+I111</f>
        <v>3717378</v>
      </c>
    </row>
    <row r="107" spans="1:9" ht="22.5" customHeight="1">
      <c r="A107" s="247"/>
      <c r="B107" s="26" t="s">
        <v>20</v>
      </c>
      <c r="C107" s="6"/>
      <c r="D107" s="52"/>
      <c r="E107" s="53" t="s">
        <v>2</v>
      </c>
      <c r="F107" s="168">
        <v>54120</v>
      </c>
      <c r="G107" s="168"/>
      <c r="H107" s="168"/>
      <c r="I107" s="411">
        <f>F107+G107-H107</f>
        <v>54120</v>
      </c>
    </row>
    <row r="108" spans="1:9" ht="21" customHeight="1">
      <c r="A108" s="247"/>
      <c r="B108" s="26" t="s">
        <v>644</v>
      </c>
      <c r="C108" s="6"/>
      <c r="D108" s="52"/>
      <c r="E108" s="53" t="s">
        <v>643</v>
      </c>
      <c r="F108" s="168">
        <v>661194</v>
      </c>
      <c r="G108" s="168"/>
      <c r="H108" s="168"/>
      <c r="I108" s="411">
        <f>F108+G108-H108</f>
        <v>661194</v>
      </c>
    </row>
    <row r="109" spans="1:9" ht="21.75" customHeight="1">
      <c r="A109" s="247"/>
      <c r="B109" s="49" t="s">
        <v>21</v>
      </c>
      <c r="C109" s="6"/>
      <c r="D109" s="52"/>
      <c r="E109" s="53" t="s">
        <v>667</v>
      </c>
      <c r="F109" s="168">
        <v>1867308</v>
      </c>
      <c r="G109" s="168"/>
      <c r="H109" s="168"/>
      <c r="I109" s="411">
        <f>F109+G109-H109</f>
        <v>1867308</v>
      </c>
    </row>
    <row r="110" spans="1:9" ht="22.5" customHeight="1">
      <c r="A110" s="247"/>
      <c r="B110" s="49" t="s">
        <v>21</v>
      </c>
      <c r="C110" s="6"/>
      <c r="D110" s="14"/>
      <c r="E110" s="53" t="s">
        <v>778</v>
      </c>
      <c r="F110" s="168">
        <v>389335</v>
      </c>
      <c r="G110" s="168"/>
      <c r="H110" s="168"/>
      <c r="I110" s="411">
        <f>F110+G110-H110</f>
        <v>389335</v>
      </c>
    </row>
    <row r="111" spans="1:9" ht="19.5" customHeight="1">
      <c r="A111" s="247"/>
      <c r="B111" s="26" t="s">
        <v>730</v>
      </c>
      <c r="C111" s="6"/>
      <c r="D111" s="14"/>
      <c r="E111" s="53" t="s">
        <v>640</v>
      </c>
      <c r="F111" s="168">
        <v>745421</v>
      </c>
      <c r="G111" s="168"/>
      <c r="H111" s="168"/>
      <c r="I111" s="411">
        <f>F111+G111-H111</f>
        <v>745421</v>
      </c>
    </row>
    <row r="112" spans="1:9" ht="24.75" customHeight="1">
      <c r="A112" s="412" t="s">
        <v>721</v>
      </c>
      <c r="B112" s="50" t="s">
        <v>763</v>
      </c>
      <c r="C112" s="66"/>
      <c r="D112" s="66">
        <v>85156</v>
      </c>
      <c r="E112" s="50"/>
      <c r="F112" s="200">
        <f>F113</f>
        <v>757335</v>
      </c>
      <c r="G112" s="200">
        <f>G113</f>
        <v>0</v>
      </c>
      <c r="H112" s="200">
        <f>H113</f>
        <v>0</v>
      </c>
      <c r="I112" s="413">
        <f>I113</f>
        <v>757335</v>
      </c>
    </row>
    <row r="113" spans="1:9" ht="24.75" customHeight="1">
      <c r="A113" s="414"/>
      <c r="B113" s="26" t="s">
        <v>735</v>
      </c>
      <c r="C113" s="6"/>
      <c r="D113" s="6"/>
      <c r="E113" s="52">
        <v>2110</v>
      </c>
      <c r="F113" s="168">
        <v>757335</v>
      </c>
      <c r="G113" s="168">
        <v>0</v>
      </c>
      <c r="H113" s="168"/>
      <c r="I113" s="411">
        <f>F113+G113-H113</f>
        <v>757335</v>
      </c>
    </row>
    <row r="114" spans="1:9" ht="20.25" customHeight="1">
      <c r="A114" s="409" t="s">
        <v>736</v>
      </c>
      <c r="B114" s="48" t="s">
        <v>427</v>
      </c>
      <c r="C114" s="61">
        <v>852</v>
      </c>
      <c r="D114" s="61"/>
      <c r="E114" s="51"/>
      <c r="F114" s="184">
        <f>F115+F120+F124+F126+F129+F133+F136</f>
        <v>1502078</v>
      </c>
      <c r="G114" s="184">
        <f>G115+G120+G124+G126+G129+G133+G136</f>
        <v>323250</v>
      </c>
      <c r="H114" s="184">
        <f>H115+H120+H124+H126+H129+H133+H136</f>
        <v>0</v>
      </c>
      <c r="I114" s="410">
        <f>I115+I120+I124+I126+I129+I133+I136</f>
        <v>1825328</v>
      </c>
    </row>
    <row r="115" spans="1:9" ht="21.75" customHeight="1">
      <c r="A115" s="412" t="s">
        <v>718</v>
      </c>
      <c r="B115" s="50" t="s">
        <v>636</v>
      </c>
      <c r="C115" s="70"/>
      <c r="D115" s="70" t="s">
        <v>428</v>
      </c>
      <c r="E115" s="70"/>
      <c r="F115" s="200">
        <f>F116+F117+F118+F119</f>
        <v>145627</v>
      </c>
      <c r="G115" s="200">
        <f>G116+G117+G118+G119</f>
        <v>101500</v>
      </c>
      <c r="H115" s="200">
        <f>H116+H117+H118+H119</f>
        <v>0</v>
      </c>
      <c r="I115" s="413">
        <f>I116+I117+I118+I119</f>
        <v>247127</v>
      </c>
    </row>
    <row r="116" spans="1:9" ht="24" customHeight="1">
      <c r="A116" s="247"/>
      <c r="B116" s="26" t="s">
        <v>614</v>
      </c>
      <c r="C116" s="58"/>
      <c r="D116" s="58"/>
      <c r="E116" s="53" t="s">
        <v>615</v>
      </c>
      <c r="F116" s="168">
        <v>500</v>
      </c>
      <c r="G116" s="168"/>
      <c r="H116" s="168"/>
      <c r="I116" s="411">
        <f>F116+G116-H116</f>
        <v>500</v>
      </c>
    </row>
    <row r="117" spans="1:9" ht="17.25" customHeight="1">
      <c r="A117" s="247"/>
      <c r="B117" s="26" t="s">
        <v>720</v>
      </c>
      <c r="C117" s="8"/>
      <c r="D117" s="8"/>
      <c r="E117" s="53" t="s">
        <v>0</v>
      </c>
      <c r="F117" s="168">
        <v>200</v>
      </c>
      <c r="G117" s="168"/>
      <c r="H117" s="168"/>
      <c r="I117" s="411">
        <f>F117+G117-H117</f>
        <v>200</v>
      </c>
    </row>
    <row r="118" spans="1:9" ht="17.25" customHeight="1">
      <c r="A118" s="247"/>
      <c r="B118" s="26" t="s">
        <v>738</v>
      </c>
      <c r="C118" s="8"/>
      <c r="D118" s="8"/>
      <c r="E118" s="53" t="s">
        <v>316</v>
      </c>
      <c r="F118" s="168">
        <v>1500</v>
      </c>
      <c r="G118" s="168">
        <v>101500</v>
      </c>
      <c r="H118" s="168"/>
      <c r="I118" s="411">
        <f>F118+G118-H118</f>
        <v>103000</v>
      </c>
    </row>
    <row r="119" spans="1:9" ht="27.75" customHeight="1">
      <c r="A119" s="247"/>
      <c r="B119" s="26" t="s">
        <v>737</v>
      </c>
      <c r="C119" s="14"/>
      <c r="D119" s="21"/>
      <c r="E119" s="52">
        <v>2320</v>
      </c>
      <c r="F119" s="168">
        <v>143427</v>
      </c>
      <c r="G119" s="168"/>
      <c r="H119" s="168"/>
      <c r="I119" s="411">
        <f>F119+G119-H119</f>
        <v>143427</v>
      </c>
    </row>
    <row r="120" spans="1:9" ht="26.25" customHeight="1">
      <c r="A120" s="412" t="s">
        <v>721</v>
      </c>
      <c r="B120" s="50" t="s">
        <v>520</v>
      </c>
      <c r="C120" s="70"/>
      <c r="D120" s="70" t="s">
        <v>429</v>
      </c>
      <c r="E120" s="70"/>
      <c r="F120" s="200">
        <f>F121+F122+F123</f>
        <v>922600</v>
      </c>
      <c r="G120" s="200">
        <f>G121+G122+G123</f>
        <v>20000</v>
      </c>
      <c r="H120" s="200">
        <f>H121+H122+H123</f>
        <v>0</v>
      </c>
      <c r="I120" s="413">
        <f>I121+I122+I123</f>
        <v>942600</v>
      </c>
    </row>
    <row r="121" spans="1:9" ht="15.75" customHeight="1">
      <c r="A121" s="414"/>
      <c r="B121" s="26" t="s">
        <v>726</v>
      </c>
      <c r="C121" s="8"/>
      <c r="D121" s="8"/>
      <c r="E121" s="53" t="s">
        <v>3</v>
      </c>
      <c r="F121" s="168">
        <v>426800</v>
      </c>
      <c r="G121" s="168">
        <v>0</v>
      </c>
      <c r="H121" s="168"/>
      <c r="I121" s="411">
        <f>F121+G121-H121</f>
        <v>426800</v>
      </c>
    </row>
    <row r="122" spans="1:9" ht="15" customHeight="1">
      <c r="A122" s="414"/>
      <c r="B122" s="26" t="s">
        <v>720</v>
      </c>
      <c r="C122" s="8"/>
      <c r="D122" s="8"/>
      <c r="E122" s="53" t="s">
        <v>0</v>
      </c>
      <c r="F122" s="168">
        <v>200</v>
      </c>
      <c r="G122" s="168"/>
      <c r="H122" s="168"/>
      <c r="I122" s="411">
        <f>F122+G122-H122</f>
        <v>200</v>
      </c>
    </row>
    <row r="123" spans="1:9" ht="20.25" customHeight="1">
      <c r="A123" s="414"/>
      <c r="B123" s="26" t="s">
        <v>738</v>
      </c>
      <c r="C123" s="6"/>
      <c r="D123" s="14"/>
      <c r="E123" s="52">
        <v>2130</v>
      </c>
      <c r="F123" s="168">
        <v>495600</v>
      </c>
      <c r="G123" s="168">
        <v>20000</v>
      </c>
      <c r="H123" s="168"/>
      <c r="I123" s="411">
        <f>F123+G123-H123</f>
        <v>515600</v>
      </c>
    </row>
    <row r="124" spans="1:9" ht="20.25" customHeight="1">
      <c r="A124" s="412" t="s">
        <v>755</v>
      </c>
      <c r="B124" s="127" t="s">
        <v>739</v>
      </c>
      <c r="C124" s="72"/>
      <c r="D124" s="127">
        <v>85203</v>
      </c>
      <c r="E124" s="72"/>
      <c r="F124" s="204">
        <f>F125</f>
        <v>300000</v>
      </c>
      <c r="G124" s="204">
        <f>G125</f>
        <v>0</v>
      </c>
      <c r="H124" s="204">
        <f>H125</f>
        <v>0</v>
      </c>
      <c r="I124" s="418">
        <f>I125</f>
        <v>300000</v>
      </c>
    </row>
    <row r="125" spans="1:9" ht="23.25" customHeight="1">
      <c r="A125" s="414"/>
      <c r="B125" s="26" t="s">
        <v>735</v>
      </c>
      <c r="C125" s="6"/>
      <c r="D125" s="14"/>
      <c r="E125" s="52">
        <v>2110</v>
      </c>
      <c r="F125" s="168">
        <v>300000</v>
      </c>
      <c r="G125" s="168"/>
      <c r="H125" s="168"/>
      <c r="I125" s="411">
        <f>F125+G125-H125</f>
        <v>300000</v>
      </c>
    </row>
    <row r="126" spans="1:9" ht="16.5" customHeight="1">
      <c r="A126" s="412" t="s">
        <v>757</v>
      </c>
      <c r="B126" s="50" t="s">
        <v>637</v>
      </c>
      <c r="C126" s="70"/>
      <c r="D126" s="70" t="s">
        <v>434</v>
      </c>
      <c r="E126" s="70"/>
      <c r="F126" s="200">
        <f>F127+F128</f>
        <v>95611</v>
      </c>
      <c r="G126" s="200">
        <f>G127+G128</f>
        <v>0</v>
      </c>
      <c r="H126" s="200">
        <f>H127+H128</f>
        <v>0</v>
      </c>
      <c r="I126" s="413">
        <f>I127+I128</f>
        <v>95611</v>
      </c>
    </row>
    <row r="127" spans="1:9" ht="24" customHeight="1">
      <c r="A127" s="414"/>
      <c r="B127" s="26" t="s">
        <v>614</v>
      </c>
      <c r="C127" s="8"/>
      <c r="D127" s="8"/>
      <c r="E127" s="53" t="s">
        <v>615</v>
      </c>
      <c r="F127" s="168">
        <v>500</v>
      </c>
      <c r="G127" s="168"/>
      <c r="H127" s="168"/>
      <c r="I127" s="411">
        <f>F127+G127-H127</f>
        <v>500</v>
      </c>
    </row>
    <row r="128" spans="1:9" ht="24" customHeight="1">
      <c r="A128" s="414"/>
      <c r="B128" s="26" t="s">
        <v>737</v>
      </c>
      <c r="C128" s="8"/>
      <c r="D128" s="8"/>
      <c r="E128" s="53" t="s">
        <v>497</v>
      </c>
      <c r="F128" s="168">
        <v>95111</v>
      </c>
      <c r="G128" s="168"/>
      <c r="H128" s="168"/>
      <c r="I128" s="411">
        <f>F128+G128-H128</f>
        <v>95111</v>
      </c>
    </row>
    <row r="129" spans="1:9" ht="18.75" customHeight="1">
      <c r="A129" s="412" t="s">
        <v>758</v>
      </c>
      <c r="B129" s="50" t="s">
        <v>88</v>
      </c>
      <c r="C129" s="70"/>
      <c r="D129" s="70" t="s">
        <v>430</v>
      </c>
      <c r="E129" s="70"/>
      <c r="F129" s="200">
        <f>F130+F131+F132</f>
        <v>10350</v>
      </c>
      <c r="G129" s="200">
        <f>G130+G131+G132</f>
        <v>1750</v>
      </c>
      <c r="H129" s="200">
        <f>H130+H131+H132</f>
        <v>0</v>
      </c>
      <c r="I129" s="413">
        <f>I130+I131+I132</f>
        <v>12100</v>
      </c>
    </row>
    <row r="130" spans="1:9" ht="13.5" customHeight="1">
      <c r="A130" s="414"/>
      <c r="B130" s="26" t="s">
        <v>720</v>
      </c>
      <c r="C130" s="8"/>
      <c r="D130" s="8"/>
      <c r="E130" s="53" t="s">
        <v>0</v>
      </c>
      <c r="F130" s="168">
        <v>100</v>
      </c>
      <c r="G130" s="168"/>
      <c r="H130" s="168"/>
      <c r="I130" s="411">
        <f>F130+G130-H130</f>
        <v>100</v>
      </c>
    </row>
    <row r="131" spans="1:9" ht="22.5" customHeight="1">
      <c r="A131" s="414"/>
      <c r="B131" s="26" t="s">
        <v>735</v>
      </c>
      <c r="C131" s="8"/>
      <c r="D131" s="8"/>
      <c r="E131" s="53" t="s">
        <v>485</v>
      </c>
      <c r="F131" s="168">
        <v>9000</v>
      </c>
      <c r="G131" s="168"/>
      <c r="H131" s="168"/>
      <c r="I131" s="411">
        <f>F131+G131-H131</f>
        <v>9000</v>
      </c>
    </row>
    <row r="132" spans="1:9" ht="16.5" customHeight="1">
      <c r="A132" s="414"/>
      <c r="B132" s="26" t="s">
        <v>738</v>
      </c>
      <c r="C132" s="8"/>
      <c r="D132" s="8"/>
      <c r="E132" s="53" t="s">
        <v>316</v>
      </c>
      <c r="F132" s="168">
        <v>1250</v>
      </c>
      <c r="G132" s="168">
        <v>1750</v>
      </c>
      <c r="H132" s="168"/>
      <c r="I132" s="411">
        <f>F132+G132-H132</f>
        <v>3000</v>
      </c>
    </row>
    <row r="133" spans="1:9" ht="35.25" customHeight="1">
      <c r="A133" s="412" t="s">
        <v>310</v>
      </c>
      <c r="B133" s="126" t="s">
        <v>608</v>
      </c>
      <c r="C133" s="70"/>
      <c r="D133" s="70" t="s">
        <v>605</v>
      </c>
      <c r="E133" s="70"/>
      <c r="F133" s="200">
        <f>F134+F135</f>
        <v>27890</v>
      </c>
      <c r="G133" s="200">
        <f>G134+G135</f>
        <v>0</v>
      </c>
      <c r="H133" s="200">
        <f>H134+H135</f>
        <v>0</v>
      </c>
      <c r="I133" s="413">
        <f>I134+I135</f>
        <v>27890</v>
      </c>
    </row>
    <row r="134" spans="1:9" ht="18" customHeight="1">
      <c r="A134" s="420"/>
      <c r="B134" s="26" t="s">
        <v>748</v>
      </c>
      <c r="C134" s="68"/>
      <c r="D134" s="68"/>
      <c r="E134" s="67" t="s">
        <v>4</v>
      </c>
      <c r="F134" s="168">
        <v>3600</v>
      </c>
      <c r="G134" s="168"/>
      <c r="H134" s="168"/>
      <c r="I134" s="411">
        <f>F134+G134-H134</f>
        <v>3600</v>
      </c>
    </row>
    <row r="135" spans="1:9" ht="20.25" customHeight="1">
      <c r="A135" s="420"/>
      <c r="B135" s="26" t="s">
        <v>738</v>
      </c>
      <c r="C135" s="68"/>
      <c r="D135" s="68"/>
      <c r="E135" s="67" t="s">
        <v>316</v>
      </c>
      <c r="F135" s="168">
        <v>24290</v>
      </c>
      <c r="G135" s="168"/>
      <c r="H135" s="168"/>
      <c r="I135" s="411">
        <f>F135+G135-H135</f>
        <v>24290</v>
      </c>
    </row>
    <row r="136" spans="1:9" ht="20.25" customHeight="1">
      <c r="A136" s="412" t="s">
        <v>211</v>
      </c>
      <c r="B136" s="127" t="s">
        <v>405</v>
      </c>
      <c r="C136" s="72"/>
      <c r="D136" s="127">
        <v>85295</v>
      </c>
      <c r="E136" s="72"/>
      <c r="F136" s="204">
        <f>F137</f>
        <v>0</v>
      </c>
      <c r="G136" s="204">
        <f>G137</f>
        <v>200000</v>
      </c>
      <c r="H136" s="204">
        <f>H137</f>
        <v>0</v>
      </c>
      <c r="I136" s="418">
        <f>I137</f>
        <v>200000</v>
      </c>
    </row>
    <row r="137" spans="1:9" ht="34.5" customHeight="1">
      <c r="A137" s="420"/>
      <c r="B137" s="295" t="s">
        <v>210</v>
      </c>
      <c r="C137" s="68"/>
      <c r="D137" s="68"/>
      <c r="E137" s="67" t="s">
        <v>212</v>
      </c>
      <c r="F137" s="168"/>
      <c r="G137" s="168">
        <v>200000</v>
      </c>
      <c r="H137" s="168"/>
      <c r="I137" s="411">
        <f>F137+G137-H137</f>
        <v>200000</v>
      </c>
    </row>
    <row r="138" spans="1:10" ht="29.25" customHeight="1">
      <c r="A138" s="409" t="s">
        <v>740</v>
      </c>
      <c r="B138" s="48" t="s">
        <v>431</v>
      </c>
      <c r="C138" s="54" t="s">
        <v>514</v>
      </c>
      <c r="D138" s="54"/>
      <c r="E138" s="55"/>
      <c r="F138" s="184">
        <f>F139+F141</f>
        <v>216378</v>
      </c>
      <c r="G138" s="184">
        <f>G139+G141</f>
        <v>0</v>
      </c>
      <c r="H138" s="184">
        <f>H139+H141</f>
        <v>0</v>
      </c>
      <c r="I138" s="410">
        <f>I139+I141</f>
        <v>216378</v>
      </c>
      <c r="J138" s="37"/>
    </row>
    <row r="139" spans="1:9" s="34" customFormat="1" ht="15.75" customHeight="1">
      <c r="A139" s="412" t="s">
        <v>718</v>
      </c>
      <c r="B139" s="50" t="s">
        <v>759</v>
      </c>
      <c r="C139" s="70"/>
      <c r="D139" s="70" t="s">
        <v>525</v>
      </c>
      <c r="E139" s="70"/>
      <c r="F139" s="200">
        <f>F140</f>
        <v>45193</v>
      </c>
      <c r="G139" s="200">
        <f>G140</f>
        <v>0</v>
      </c>
      <c r="H139" s="200">
        <f>H140</f>
        <v>0</v>
      </c>
      <c r="I139" s="413">
        <f>I140</f>
        <v>45193</v>
      </c>
    </row>
    <row r="140" spans="1:9" s="34" customFormat="1" ht="15.75" customHeight="1">
      <c r="A140" s="414"/>
      <c r="B140" s="26" t="s">
        <v>748</v>
      </c>
      <c r="C140" s="8"/>
      <c r="D140" s="8"/>
      <c r="E140" s="53" t="s">
        <v>4</v>
      </c>
      <c r="F140" s="172">
        <v>45193</v>
      </c>
      <c r="G140" s="172"/>
      <c r="H140" s="172"/>
      <c r="I140" s="411">
        <f>F140+G140-H140</f>
        <v>45193</v>
      </c>
    </row>
    <row r="141" spans="1:9" s="11" customFormat="1" ht="17.25" customHeight="1">
      <c r="A141" s="412" t="s">
        <v>721</v>
      </c>
      <c r="B141" s="73" t="s">
        <v>559</v>
      </c>
      <c r="C141" s="70"/>
      <c r="D141" s="70" t="s">
        <v>558</v>
      </c>
      <c r="E141" s="70"/>
      <c r="F141" s="200">
        <f>F142+F143+F144+F145</f>
        <v>171185</v>
      </c>
      <c r="G141" s="200">
        <f>G142+G143+G144+G145</f>
        <v>0</v>
      </c>
      <c r="H141" s="200">
        <f>H142+H143+H144+H145</f>
        <v>0</v>
      </c>
      <c r="I141" s="413">
        <f>I142+I143+I144+I145</f>
        <v>171185</v>
      </c>
    </row>
    <row r="142" spans="1:9" s="11" customFormat="1" ht="24" customHeight="1">
      <c r="A142" s="416"/>
      <c r="B142" s="26" t="s">
        <v>20</v>
      </c>
      <c r="C142" s="67"/>
      <c r="D142" s="67"/>
      <c r="E142" s="67" t="s">
        <v>2</v>
      </c>
      <c r="F142" s="201">
        <v>20702</v>
      </c>
      <c r="G142" s="201"/>
      <c r="H142" s="201"/>
      <c r="I142" s="417">
        <f>F142+G142-H142</f>
        <v>20702</v>
      </c>
    </row>
    <row r="143" spans="1:9" s="11" customFormat="1" ht="18.75" customHeight="1">
      <c r="A143" s="416"/>
      <c r="B143" s="26" t="s">
        <v>585</v>
      </c>
      <c r="C143" s="67"/>
      <c r="D143" s="67"/>
      <c r="E143" s="67" t="s">
        <v>584</v>
      </c>
      <c r="F143" s="201">
        <v>98</v>
      </c>
      <c r="G143" s="201"/>
      <c r="H143" s="201"/>
      <c r="I143" s="417">
        <f>F143+G143-H143</f>
        <v>98</v>
      </c>
    </row>
    <row r="144" spans="1:9" ht="18" customHeight="1">
      <c r="A144" s="414"/>
      <c r="B144" s="26" t="s">
        <v>720</v>
      </c>
      <c r="C144" s="8"/>
      <c r="D144" s="8"/>
      <c r="E144" s="53" t="s">
        <v>0</v>
      </c>
      <c r="F144" s="168">
        <v>180</v>
      </c>
      <c r="G144" s="168"/>
      <c r="H144" s="168"/>
      <c r="I144" s="417">
        <f>F144+G144-H144</f>
        <v>180</v>
      </c>
    </row>
    <row r="145" spans="1:9" s="11" customFormat="1" ht="23.25" customHeight="1">
      <c r="A145" s="247"/>
      <c r="B145" s="26" t="s">
        <v>638</v>
      </c>
      <c r="C145" s="21"/>
      <c r="D145" s="21"/>
      <c r="E145" s="52">
        <v>2690</v>
      </c>
      <c r="F145" s="168">
        <v>150205</v>
      </c>
      <c r="G145" s="168"/>
      <c r="H145" s="168"/>
      <c r="I145" s="417">
        <f>F145+G145-H145</f>
        <v>150205</v>
      </c>
    </row>
    <row r="146" spans="1:9" s="11" customFormat="1" ht="25.5" customHeight="1">
      <c r="A146" s="409" t="s">
        <v>742</v>
      </c>
      <c r="B146" s="48" t="s">
        <v>760</v>
      </c>
      <c r="C146" s="54" t="s">
        <v>561</v>
      </c>
      <c r="D146" s="59"/>
      <c r="E146" s="60"/>
      <c r="F146" s="184">
        <f>F147+F153+F155+F160</f>
        <v>707072</v>
      </c>
      <c r="G146" s="184">
        <f>G147+G153+G155+G160</f>
        <v>3474</v>
      </c>
      <c r="H146" s="184">
        <f>H147+H153+H155+H160</f>
        <v>60849</v>
      </c>
      <c r="I146" s="410">
        <f>I147+I153+I155+I160</f>
        <v>649697</v>
      </c>
    </row>
    <row r="147" spans="1:9" s="11" customFormat="1" ht="24" customHeight="1">
      <c r="A147" s="412" t="s">
        <v>718</v>
      </c>
      <c r="B147" s="50" t="s">
        <v>564</v>
      </c>
      <c r="C147" s="70"/>
      <c r="D147" s="70" t="s">
        <v>563</v>
      </c>
      <c r="E147" s="70"/>
      <c r="F147" s="200">
        <f>F148+F149+F150+F151+F152</f>
        <v>130000</v>
      </c>
      <c r="G147" s="200">
        <f>G148+G149+G150+G151+G152</f>
        <v>3474</v>
      </c>
      <c r="H147" s="200">
        <f>H148+H149+H150+H151+H152</f>
        <v>60849</v>
      </c>
      <c r="I147" s="413">
        <f>I148+I149+I150+I151+I152</f>
        <v>72625</v>
      </c>
    </row>
    <row r="148" spans="1:9" ht="23.25" customHeight="1">
      <c r="A148" s="414"/>
      <c r="B148" s="26" t="s">
        <v>616</v>
      </c>
      <c r="C148" s="8"/>
      <c r="D148" s="8"/>
      <c r="E148" s="53" t="s">
        <v>615</v>
      </c>
      <c r="F148" s="168">
        <v>42000</v>
      </c>
      <c r="G148" s="168"/>
      <c r="H148" s="168">
        <v>5000</v>
      </c>
      <c r="I148" s="411">
        <f>F148+G148-H148</f>
        <v>37000</v>
      </c>
    </row>
    <row r="149" spans="1:9" ht="21.75" customHeight="1">
      <c r="A149" s="414"/>
      <c r="B149" s="26" t="s">
        <v>20</v>
      </c>
      <c r="C149" s="8"/>
      <c r="D149" s="8"/>
      <c r="E149" s="67" t="s">
        <v>2</v>
      </c>
      <c r="F149" s="205">
        <v>77200</v>
      </c>
      <c r="G149" s="205"/>
      <c r="H149" s="205">
        <v>55849</v>
      </c>
      <c r="I149" s="411">
        <f>F149+G149-H149</f>
        <v>21351</v>
      </c>
    </row>
    <row r="150" spans="1:9" ht="21.75" customHeight="1">
      <c r="A150" s="414"/>
      <c r="B150" s="26" t="s">
        <v>585</v>
      </c>
      <c r="C150" s="8"/>
      <c r="D150" s="8"/>
      <c r="E150" s="67" t="s">
        <v>584</v>
      </c>
      <c r="F150" s="205"/>
      <c r="G150" s="205">
        <v>274</v>
      </c>
      <c r="H150" s="205"/>
      <c r="I150" s="411">
        <f>F150+G150-H150</f>
        <v>274</v>
      </c>
    </row>
    <row r="151" spans="1:9" ht="17.25" customHeight="1">
      <c r="A151" s="414"/>
      <c r="B151" s="26" t="s">
        <v>720</v>
      </c>
      <c r="C151" s="8"/>
      <c r="D151" s="8"/>
      <c r="E151" s="53" t="s">
        <v>0</v>
      </c>
      <c r="F151" s="205">
        <v>800</v>
      </c>
      <c r="G151" s="205">
        <v>200</v>
      </c>
      <c r="H151" s="205"/>
      <c r="I151" s="411">
        <f>F151+G151-H151</f>
        <v>1000</v>
      </c>
    </row>
    <row r="152" spans="1:9" ht="16.5" customHeight="1">
      <c r="A152" s="414"/>
      <c r="B152" s="26" t="s">
        <v>748</v>
      </c>
      <c r="C152" s="8"/>
      <c r="D152" s="8"/>
      <c r="E152" s="53" t="s">
        <v>4</v>
      </c>
      <c r="F152" s="205">
        <v>10000</v>
      </c>
      <c r="G152" s="205">
        <v>3000</v>
      </c>
      <c r="H152" s="205"/>
      <c r="I152" s="411">
        <f>F152+G152-H152</f>
        <v>13000</v>
      </c>
    </row>
    <row r="153" spans="1:9" ht="25.5" customHeight="1">
      <c r="A153" s="412" t="s">
        <v>721</v>
      </c>
      <c r="B153" s="50" t="s">
        <v>16</v>
      </c>
      <c r="C153" s="70"/>
      <c r="D153" s="70" t="s">
        <v>565</v>
      </c>
      <c r="E153" s="70"/>
      <c r="F153" s="200">
        <f>F154</f>
        <v>100</v>
      </c>
      <c r="G153" s="200">
        <f>G154</f>
        <v>0</v>
      </c>
      <c r="H153" s="200">
        <f>H154</f>
        <v>0</v>
      </c>
      <c r="I153" s="413">
        <f>I154</f>
        <v>100</v>
      </c>
    </row>
    <row r="154" spans="1:9" ht="21" customHeight="1">
      <c r="A154" s="414"/>
      <c r="B154" s="26" t="s">
        <v>720</v>
      </c>
      <c r="C154" s="8"/>
      <c r="D154" s="8"/>
      <c r="E154" s="53" t="s">
        <v>0</v>
      </c>
      <c r="F154" s="205">
        <v>100</v>
      </c>
      <c r="G154" s="205"/>
      <c r="H154" s="205"/>
      <c r="I154" s="411">
        <f>F154+G154-H154</f>
        <v>100</v>
      </c>
    </row>
    <row r="155" spans="1:9" ht="21" customHeight="1">
      <c r="A155" s="412" t="s">
        <v>755</v>
      </c>
      <c r="B155" s="50" t="s">
        <v>568</v>
      </c>
      <c r="C155" s="70"/>
      <c r="D155" s="70" t="s">
        <v>567</v>
      </c>
      <c r="E155" s="70"/>
      <c r="F155" s="200">
        <f>F156+F157+F158+F159</f>
        <v>252200</v>
      </c>
      <c r="G155" s="200">
        <f>G156+G157+G158+G159</f>
        <v>0</v>
      </c>
      <c r="H155" s="200">
        <f>H156+H157+H158+H159</f>
        <v>0</v>
      </c>
      <c r="I155" s="413">
        <f>I156+I157+I158+I159</f>
        <v>252200</v>
      </c>
    </row>
    <row r="156" spans="1:9" ht="24.75" customHeight="1">
      <c r="A156" s="414"/>
      <c r="B156" s="26" t="s">
        <v>725</v>
      </c>
      <c r="C156" s="8"/>
      <c r="D156" s="8"/>
      <c r="E156" s="53" t="s">
        <v>2</v>
      </c>
      <c r="F156" s="205">
        <v>120900</v>
      </c>
      <c r="G156" s="205"/>
      <c r="H156" s="205"/>
      <c r="I156" s="411">
        <f>F156+G156-H156</f>
        <v>120900</v>
      </c>
    </row>
    <row r="157" spans="1:9" ht="18" customHeight="1">
      <c r="A157" s="414"/>
      <c r="B157" s="49" t="s">
        <v>726</v>
      </c>
      <c r="C157" s="8"/>
      <c r="D157" s="8"/>
      <c r="E157" s="53" t="s">
        <v>3</v>
      </c>
      <c r="F157" s="168">
        <v>117336</v>
      </c>
      <c r="G157" s="168"/>
      <c r="H157" s="168"/>
      <c r="I157" s="411">
        <f>F157+G157-H157</f>
        <v>117336</v>
      </c>
    </row>
    <row r="158" spans="1:9" ht="17.25" customHeight="1">
      <c r="A158" s="414"/>
      <c r="B158" s="49" t="s">
        <v>720</v>
      </c>
      <c r="C158" s="8"/>
      <c r="D158" s="8"/>
      <c r="E158" s="53" t="s">
        <v>0</v>
      </c>
      <c r="F158" s="168">
        <v>200</v>
      </c>
      <c r="G158" s="168"/>
      <c r="H158" s="168"/>
      <c r="I158" s="411">
        <f>F158+G158-H158</f>
        <v>200</v>
      </c>
    </row>
    <row r="159" spans="1:9" ht="17.25" customHeight="1">
      <c r="A159" s="414"/>
      <c r="B159" s="49" t="s">
        <v>748</v>
      </c>
      <c r="C159" s="8"/>
      <c r="D159" s="8"/>
      <c r="E159" s="53" t="s">
        <v>4</v>
      </c>
      <c r="F159" s="168">
        <v>13764</v>
      </c>
      <c r="G159" s="168"/>
      <c r="H159" s="168"/>
      <c r="I159" s="411">
        <f>F159+G159-H159</f>
        <v>13764</v>
      </c>
    </row>
    <row r="160" spans="1:9" ht="22.5" customHeight="1">
      <c r="A160" s="412" t="s">
        <v>757</v>
      </c>
      <c r="B160" s="50" t="s">
        <v>743</v>
      </c>
      <c r="C160" s="70"/>
      <c r="D160" s="70" t="s">
        <v>569</v>
      </c>
      <c r="E160" s="71"/>
      <c r="F160" s="208">
        <f>F161+F162+F163+F164</f>
        <v>324772</v>
      </c>
      <c r="G160" s="208">
        <f>G161+G162+G163+G164</f>
        <v>0</v>
      </c>
      <c r="H160" s="208">
        <f>H161+H162+H163+H164</f>
        <v>0</v>
      </c>
      <c r="I160" s="421">
        <f>I161+I162+I163+I164</f>
        <v>324772</v>
      </c>
    </row>
    <row r="161" spans="1:9" ht="22.5" customHeight="1">
      <c r="A161" s="420"/>
      <c r="B161" s="49" t="s">
        <v>720</v>
      </c>
      <c r="C161" s="68"/>
      <c r="D161" s="68"/>
      <c r="E161" s="67" t="s">
        <v>0</v>
      </c>
      <c r="F161" s="168">
        <v>40</v>
      </c>
      <c r="G161" s="168"/>
      <c r="H161" s="168"/>
      <c r="I161" s="411">
        <f>F161+G161-H161</f>
        <v>40</v>
      </c>
    </row>
    <row r="162" spans="1:9" ht="18" customHeight="1">
      <c r="A162" s="420"/>
      <c r="B162" s="26" t="s">
        <v>738</v>
      </c>
      <c r="C162" s="68"/>
      <c r="D162" s="68"/>
      <c r="E162" s="67" t="s">
        <v>316</v>
      </c>
      <c r="F162" s="168">
        <v>124202</v>
      </c>
      <c r="G162" s="168"/>
      <c r="H162" s="168"/>
      <c r="I162" s="411">
        <f>F162+G162-H162</f>
        <v>124202</v>
      </c>
    </row>
    <row r="163" spans="1:9" ht="45" customHeight="1">
      <c r="A163" s="321"/>
      <c r="B163" s="26" t="s">
        <v>766</v>
      </c>
      <c r="C163" s="14"/>
      <c r="D163" s="14"/>
      <c r="E163" s="52">
        <v>2888</v>
      </c>
      <c r="F163" s="168">
        <v>136360</v>
      </c>
      <c r="G163" s="168"/>
      <c r="H163" s="168"/>
      <c r="I163" s="411">
        <f>F163+G163-H163</f>
        <v>136360</v>
      </c>
    </row>
    <row r="164" spans="1:10" ht="46.5" customHeight="1">
      <c r="A164" s="321"/>
      <c r="B164" s="26" t="s">
        <v>766</v>
      </c>
      <c r="C164" s="14"/>
      <c r="D164" s="14"/>
      <c r="E164" s="52">
        <v>2889</v>
      </c>
      <c r="F164" s="168">
        <v>64170</v>
      </c>
      <c r="G164" s="168"/>
      <c r="H164" s="168"/>
      <c r="I164" s="411">
        <f>F164+G164-H164</f>
        <v>64170</v>
      </c>
      <c r="J164" s="37"/>
    </row>
    <row r="165" spans="1:10" ht="27.75" customHeight="1">
      <c r="A165" s="409" t="s">
        <v>331</v>
      </c>
      <c r="B165" s="61" t="s">
        <v>90</v>
      </c>
      <c r="C165" s="38">
        <v>900</v>
      </c>
      <c r="D165" s="38"/>
      <c r="E165" s="38"/>
      <c r="F165" s="185">
        <f>F166</f>
        <v>196500</v>
      </c>
      <c r="G165" s="185">
        <f>G166</f>
        <v>0</v>
      </c>
      <c r="H165" s="185">
        <f>H166</f>
        <v>0</v>
      </c>
      <c r="I165" s="422">
        <f>I166</f>
        <v>196500</v>
      </c>
      <c r="J165" s="37"/>
    </row>
    <row r="166" spans="1:10" ht="24" customHeight="1">
      <c r="A166" s="412" t="s">
        <v>718</v>
      </c>
      <c r="B166" s="66" t="s">
        <v>332</v>
      </c>
      <c r="C166" s="72"/>
      <c r="D166" s="127">
        <v>90011</v>
      </c>
      <c r="E166" s="72"/>
      <c r="F166" s="209">
        <f>SUM(F167:F168)</f>
        <v>196500</v>
      </c>
      <c r="G166" s="209">
        <f>SUM(G167:G168)</f>
        <v>0</v>
      </c>
      <c r="H166" s="209">
        <f>SUM(H167:H168)</f>
        <v>0</v>
      </c>
      <c r="I166" s="418">
        <f>SUM(I167:I168)</f>
        <v>196500</v>
      </c>
      <c r="J166" s="37"/>
    </row>
    <row r="167" spans="1:10" ht="34.5" customHeight="1">
      <c r="A167" s="416"/>
      <c r="B167" s="26" t="s">
        <v>318</v>
      </c>
      <c r="C167" s="144"/>
      <c r="D167" s="144"/>
      <c r="E167" s="144">
        <v>2440</v>
      </c>
      <c r="F167" s="206">
        <v>42000</v>
      </c>
      <c r="G167" s="206"/>
      <c r="H167" s="206"/>
      <c r="I167" s="423">
        <f>F167+G167-H167</f>
        <v>42000</v>
      </c>
      <c r="J167" s="37"/>
    </row>
    <row r="168" spans="1:10" ht="33.75" customHeight="1">
      <c r="A168" s="321"/>
      <c r="B168" s="26" t="s">
        <v>333</v>
      </c>
      <c r="C168" s="14"/>
      <c r="D168" s="14"/>
      <c r="E168" s="52">
        <v>6260</v>
      </c>
      <c r="F168" s="168">
        <v>154500</v>
      </c>
      <c r="G168" s="168"/>
      <c r="H168" s="168"/>
      <c r="I168" s="411">
        <f>F168+G168-H168</f>
        <v>154500</v>
      </c>
      <c r="J168" s="37"/>
    </row>
    <row r="169" spans="1:10" ht="18.75" customHeight="1">
      <c r="A169" s="424"/>
      <c r="B169" s="121" t="s">
        <v>771</v>
      </c>
      <c r="C169" s="122"/>
      <c r="D169" s="122"/>
      <c r="E169" s="122"/>
      <c r="F169" s="207">
        <f>F10+F17+F20+F32+F40+F50+F63+F71+F75+F87+F100+F105+F114+F138+F146+F165</f>
        <v>35773497</v>
      </c>
      <c r="G169" s="207">
        <f>G10+G17+G20+G32+G40+G50+G63+G71+G75+G87+G100+G105+G114+G138+G146+G165</f>
        <v>740143</v>
      </c>
      <c r="H169" s="207">
        <f>H10+H17+H20+H32+H40+H50+H63+H71+H75+H87+H100+H105+H114+H138+H146+H165</f>
        <v>60849</v>
      </c>
      <c r="I169" s="425">
        <f>I10+I17+I20+I32+I40+I50+I63+I71+I75+I87+I100+I105+I114+I138+I146+I165</f>
        <v>36452791</v>
      </c>
      <c r="J169" s="37"/>
    </row>
    <row r="170" spans="1:9" ht="18" customHeight="1">
      <c r="A170" s="412"/>
      <c r="B170" s="525" t="s">
        <v>772</v>
      </c>
      <c r="C170" s="525"/>
      <c r="D170" s="525"/>
      <c r="E170" s="525"/>
      <c r="F170" s="183">
        <f>F171+F172+F173+F174+F175</f>
        <v>12427175</v>
      </c>
      <c r="G170" s="183">
        <f>G171+G172+G173+G174+G175</f>
        <v>653627</v>
      </c>
      <c r="H170" s="183">
        <f>H171+H172+H173+H174+H175</f>
        <v>0</v>
      </c>
      <c r="I170" s="426">
        <f>I171+I172+I173+I174+I175</f>
        <v>13080802</v>
      </c>
    </row>
    <row r="171" spans="1:9" ht="15.75" customHeight="1">
      <c r="A171" s="414"/>
      <c r="B171" s="524" t="s">
        <v>10</v>
      </c>
      <c r="C171" s="524"/>
      <c r="D171" s="524"/>
      <c r="E171" s="524"/>
      <c r="F171" s="168">
        <f>F99+F118+F123+F132+F135+F162</f>
        <v>646842</v>
      </c>
      <c r="G171" s="168">
        <f>G99+G118+G123+G132+G135+G162</f>
        <v>153627</v>
      </c>
      <c r="H171" s="168">
        <f>H99+H118+H123+H132+H135+H162</f>
        <v>0</v>
      </c>
      <c r="I171" s="169">
        <f>I99+I118+I123+I132+I135+I162</f>
        <v>800469</v>
      </c>
    </row>
    <row r="172" spans="1:9" ht="14.25" customHeight="1">
      <c r="A172" s="414"/>
      <c r="B172" s="524" t="s">
        <v>215</v>
      </c>
      <c r="C172" s="524"/>
      <c r="D172" s="524"/>
      <c r="E172" s="524"/>
      <c r="F172" s="168">
        <f>F12+F39+F42+F44+F47+F52+F60+F66+F113+F125+F131</f>
        <v>3835656</v>
      </c>
      <c r="G172" s="168">
        <f>G12+G39+G42+G44+G47+G52+G60+G66+G113+G125+G131</f>
        <v>0</v>
      </c>
      <c r="H172" s="168">
        <f>H12+H39+H42+H44+H47+H52+H60+H66+H113+H125+H131</f>
        <v>0</v>
      </c>
      <c r="I172" s="169">
        <f>I12+I39+I42+I44+I47+I52+I60+I66+I113+I125+I131</f>
        <v>3835656</v>
      </c>
    </row>
    <row r="173" spans="1:9" ht="15.75" customHeight="1">
      <c r="A173" s="414"/>
      <c r="B173" s="523" t="s">
        <v>214</v>
      </c>
      <c r="C173" s="523"/>
      <c r="D173" s="523"/>
      <c r="E173" s="523"/>
      <c r="F173" s="168">
        <f>F27+F30+F31+F62+F67+F69+F70+F103+F104+F111+F119+F128+F137+F163+F164</f>
        <v>1888654</v>
      </c>
      <c r="G173" s="168">
        <f>G27+G30+G31+G62+G67+G69+G70+G103+G104+G111+G119+G128+G137+G163+G164</f>
        <v>200000</v>
      </c>
      <c r="H173" s="168">
        <f>H27+H30+H31+H62+H67+H69+H70+H103+H104+H111+H119+H128+H137+H163+H164</f>
        <v>0</v>
      </c>
      <c r="I173" s="169">
        <f>I27+I30+I31+I62+I67+I69+I70+I103+I104+I111+I119+I128+I137+I163+I164</f>
        <v>2088654</v>
      </c>
    </row>
    <row r="174" spans="1:9" ht="17.25" customHeight="1">
      <c r="A174" s="414"/>
      <c r="B174" s="523" t="s">
        <v>470</v>
      </c>
      <c r="C174" s="523"/>
      <c r="D174" s="523"/>
      <c r="E174" s="523"/>
      <c r="F174" s="168">
        <f>F14+F48+F145+F165</f>
        <v>421705</v>
      </c>
      <c r="G174" s="168">
        <f>G14+G48+G145+G165</f>
        <v>0</v>
      </c>
      <c r="H174" s="168">
        <f>H14+H48+H145+H165</f>
        <v>0</v>
      </c>
      <c r="I174" s="169">
        <f>I14+I48+I145+I165</f>
        <v>421705</v>
      </c>
    </row>
    <row r="175" spans="1:9" ht="16.5" customHeight="1">
      <c r="A175" s="414"/>
      <c r="B175" s="590" t="s">
        <v>12</v>
      </c>
      <c r="C175" s="590"/>
      <c r="D175" s="590"/>
      <c r="E175" s="590"/>
      <c r="F175" s="168">
        <f>+F19+F28+F29+F68+F108+F109+F110</f>
        <v>5634318</v>
      </c>
      <c r="G175" s="168">
        <f>+G19+G28+G29+G68+G108+G109+G110</f>
        <v>300000</v>
      </c>
      <c r="H175" s="168">
        <f>+H19+H28+H29+H68+H108+H109+H110</f>
        <v>0</v>
      </c>
      <c r="I175" s="169">
        <f>+I19+I28+I29+I68+I108+I109+I110</f>
        <v>5934318</v>
      </c>
    </row>
    <row r="176" spans="1:9" ht="17.25" customHeight="1" thickBot="1">
      <c r="A176" s="427"/>
      <c r="B176" s="579" t="s">
        <v>645</v>
      </c>
      <c r="C176" s="579"/>
      <c r="D176" s="579"/>
      <c r="E176" s="579"/>
      <c r="F176" s="428">
        <f>F16+F24+F25+F26+F34+F35+F36+F37+F38+F46+F54+F55+F56+F57+F58+F65+F73+F74+F84+F89+F90+F91+F93+F94+F95+F96+F97+F102+F107+F116+F117+F121+F122+F127+F130+F134+F140+F142+F143+F144+F148+F149+F151+F152+F154+F156+F157+F158+F159+F161</f>
        <v>5340643</v>
      </c>
      <c r="G176" s="428">
        <f>G16+G24+G25+G26+G34+G35+G36+G37+G38+G46+G54+G55+G56+G57+G58+G65+G73+G74+G84+G89+G90+G91+G93+G94+G95+G96+G97+G102+G107+G116+G117+G121+G122+G127+G130+G134+G140+G142+G143+G144+G148+G149+G150+G151+G152+G154+G156+G157+G158+G159+G161</f>
        <v>86516</v>
      </c>
      <c r="H176" s="428">
        <f>H16+H24+H25+H26+H34+H35+H36+H37+H38+H46+H54+H55+H56+H57+H58+H65+H73+H74+H84+H89+H90+H91+H93+H94+H95+H96+H97+H102+H107+H116+H117+H121+H122+H127+H130+H134+H140+H142+H143+H144+H148+H149+H151+H152+H154+H156+H157+H158+H159+H161</f>
        <v>60849</v>
      </c>
      <c r="I176" s="429">
        <f>I16+I24+I25+I26+I34+I35+I36+I37+I38+I46+I54+I55+I56+I57+I58+I65+I73+I74+I84+I89+I90+I91+I93+I94+I95+I96+I97+I102+I107+I116+I117+I121+I122+I127+I130+I134+I140+I142+I143+I144+I148+I149+I151+I152+I154+I156+I157+I158+I159+I161</f>
        <v>5366036</v>
      </c>
    </row>
    <row r="177" ht="8.25" customHeight="1">
      <c r="I177" s="580"/>
    </row>
    <row r="178" spans="7:9" ht="12" customHeight="1">
      <c r="G178" t="s">
        <v>32</v>
      </c>
      <c r="I178" s="580"/>
    </row>
    <row r="179" ht="10.5" customHeight="1">
      <c r="I179" s="580"/>
    </row>
    <row r="180" spans="7:9" ht="12" customHeight="1">
      <c r="G180" t="s">
        <v>54</v>
      </c>
      <c r="I180" s="580"/>
    </row>
    <row r="181" ht="15.75" customHeight="1">
      <c r="I181" s="580"/>
    </row>
    <row r="182" ht="14.25" customHeight="1">
      <c r="I182" s="580"/>
    </row>
    <row r="183" ht="15.75" customHeight="1">
      <c r="I183" s="580"/>
    </row>
    <row r="184" ht="12.75">
      <c r="I184" s="580"/>
    </row>
  </sheetData>
  <mergeCells count="16">
    <mergeCell ref="F2:I2"/>
    <mergeCell ref="B3:H3"/>
    <mergeCell ref="B173:E173"/>
    <mergeCell ref="B174:E174"/>
    <mergeCell ref="B172:E172"/>
    <mergeCell ref="B170:E170"/>
    <mergeCell ref="B171:E171"/>
    <mergeCell ref="B176:E176"/>
    <mergeCell ref="I177:I184"/>
    <mergeCell ref="F5:F8"/>
    <mergeCell ref="A4:I4"/>
    <mergeCell ref="A5:A8"/>
    <mergeCell ref="C5:E7"/>
    <mergeCell ref="B5:B7"/>
    <mergeCell ref="B175:E175"/>
    <mergeCell ref="I5:I8"/>
  </mergeCells>
  <printOptions/>
  <pageMargins left="0.62" right="0.1968503937007874" top="0.7874015748031497" bottom="0.7874015748031497" header="0.4330708661417323" footer="0.5118110236220472"/>
  <pageSetup horizontalDpi="600" verticalDpi="600" orientation="portrait" paperSize="9" scale="85" r:id="rId1"/>
  <headerFooter alignWithMargins="0">
    <oddFooter>&amp;CStrona &amp;P</oddFooter>
  </headerFooter>
  <rowBreaks count="4" manualBreakCount="4">
    <brk id="44" max="8" man="1"/>
    <brk id="82" max="8" man="1"/>
    <brk id="119" max="8" man="1"/>
    <brk id="154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C1" sqref="C1"/>
    </sheetView>
  </sheetViews>
  <sheetFormatPr defaultColWidth="9.00390625" defaultRowHeight="12.75"/>
  <cols>
    <col min="1" max="1" width="4.375" style="0" customWidth="1"/>
    <col min="2" max="2" width="43.625" style="0" customWidth="1"/>
    <col min="3" max="3" width="18.75390625" style="0" customWidth="1"/>
    <col min="4" max="4" width="21.25390625" style="0" customWidth="1"/>
    <col min="5" max="6" width="27.375" style="0" customWidth="1"/>
  </cols>
  <sheetData>
    <row r="1" ht="12.75" customHeight="1"/>
    <row r="2" spans="3:6" ht="44.25" customHeight="1">
      <c r="C2" s="716" t="s">
        <v>232</v>
      </c>
      <c r="D2" s="716"/>
      <c r="E2" s="31"/>
      <c r="F2" s="31"/>
    </row>
    <row r="3" spans="1:9" ht="15.75">
      <c r="A3" s="174"/>
      <c r="B3" s="174" t="s">
        <v>304</v>
      </c>
      <c r="C3" s="174"/>
      <c r="D3" s="174"/>
      <c r="E3" s="174"/>
      <c r="F3" s="174"/>
      <c r="G3" s="174"/>
      <c r="H3" s="174"/>
      <c r="I3" s="174"/>
    </row>
    <row r="4" spans="1:9" ht="18.75" customHeight="1">
      <c r="A4" s="15"/>
      <c r="B4" s="15" t="s">
        <v>281</v>
      </c>
      <c r="C4" s="15"/>
      <c r="D4" s="15"/>
      <c r="E4" s="15"/>
      <c r="F4" s="15"/>
      <c r="G4" s="15"/>
      <c r="H4" s="15"/>
      <c r="I4" s="15"/>
    </row>
    <row r="5" ht="40.5" customHeight="1" thickBot="1"/>
    <row r="6" spans="1:9" ht="24.75" customHeight="1">
      <c r="A6" s="699" t="s">
        <v>647</v>
      </c>
      <c r="B6" s="701" t="s">
        <v>648</v>
      </c>
      <c r="C6" s="718" t="s">
        <v>649</v>
      </c>
      <c r="D6" s="706" t="s">
        <v>744</v>
      </c>
      <c r="E6" s="20"/>
      <c r="F6" s="20"/>
      <c r="G6" s="717"/>
      <c r="H6" s="717"/>
      <c r="I6" s="717"/>
    </row>
    <row r="7" spans="1:9" ht="18.75" customHeight="1">
      <c r="A7" s="714"/>
      <c r="B7" s="720"/>
      <c r="C7" s="719"/>
      <c r="D7" s="715"/>
      <c r="E7" s="20"/>
      <c r="F7" s="20"/>
      <c r="G7" s="717"/>
      <c r="H7" s="717"/>
      <c r="I7" s="717"/>
    </row>
    <row r="8" spans="1:6" ht="13.5" customHeight="1">
      <c r="A8" s="16">
        <v>1</v>
      </c>
      <c r="B8" s="1">
        <v>2</v>
      </c>
      <c r="C8" s="1">
        <v>3</v>
      </c>
      <c r="D8" s="154">
        <v>5</v>
      </c>
      <c r="E8" s="32"/>
      <c r="F8" s="32"/>
    </row>
    <row r="9" spans="1:6" ht="21.75" customHeight="1">
      <c r="A9" s="177" t="s">
        <v>650</v>
      </c>
      <c r="B9" s="157" t="s">
        <v>651</v>
      </c>
      <c r="C9" s="178"/>
      <c r="D9" s="179">
        <f>'Z 1'!I169</f>
        <v>36452791</v>
      </c>
      <c r="E9" s="12"/>
      <c r="F9" s="12"/>
    </row>
    <row r="10" spans="1:6" ht="22.5" customHeight="1">
      <c r="A10" s="177" t="s">
        <v>652</v>
      </c>
      <c r="B10" s="157" t="s">
        <v>653</v>
      </c>
      <c r="C10" s="178"/>
      <c r="D10" s="179">
        <f>'Z 2 '!G630</f>
        <v>36885502</v>
      </c>
      <c r="E10" s="12"/>
      <c r="F10" s="12"/>
    </row>
    <row r="11" spans="1:6" ht="15.75" customHeight="1">
      <c r="A11" s="16"/>
      <c r="B11" s="156" t="s">
        <v>654</v>
      </c>
      <c r="C11" s="4"/>
      <c r="D11" s="180">
        <f>D9-D10</f>
        <v>-432711</v>
      </c>
      <c r="E11" s="12"/>
      <c r="F11" s="12"/>
    </row>
    <row r="12" spans="1:6" ht="18.75" customHeight="1">
      <c r="A12" s="155"/>
      <c r="B12" s="145" t="s">
        <v>282</v>
      </c>
      <c r="C12" s="152"/>
      <c r="D12" s="180">
        <f>D13-D22</f>
        <v>432711</v>
      </c>
      <c r="E12" s="12"/>
      <c r="F12" s="12"/>
    </row>
    <row r="13" spans="1:6" ht="20.25" customHeight="1">
      <c r="A13" s="150" t="s">
        <v>655</v>
      </c>
      <c r="B13" s="157" t="s">
        <v>656</v>
      </c>
      <c r="C13" s="151"/>
      <c r="D13" s="181">
        <f>D14+D15+D16+D17+D18+D19+D20+D21</f>
        <v>2411973</v>
      </c>
      <c r="E13" s="19"/>
      <c r="F13" s="19"/>
    </row>
    <row r="14" spans="1:6" ht="16.5" customHeight="1">
      <c r="A14" s="16" t="s">
        <v>657</v>
      </c>
      <c r="B14" s="156" t="s">
        <v>23</v>
      </c>
      <c r="C14" s="1" t="s">
        <v>283</v>
      </c>
      <c r="D14" s="180">
        <v>1252967</v>
      </c>
      <c r="E14" s="12"/>
      <c r="F14" s="12"/>
    </row>
    <row r="15" spans="1:6" ht="16.5" customHeight="1">
      <c r="A15" s="16" t="s">
        <v>658</v>
      </c>
      <c r="B15" s="158" t="s">
        <v>659</v>
      </c>
      <c r="C15" s="1" t="s">
        <v>283</v>
      </c>
      <c r="D15" s="180">
        <v>60000</v>
      </c>
      <c r="E15" s="12"/>
      <c r="F15" s="12"/>
    </row>
    <row r="16" spans="1:6" ht="24.75" customHeight="1">
      <c r="A16" s="16" t="s">
        <v>660</v>
      </c>
      <c r="B16" s="156" t="s">
        <v>768</v>
      </c>
      <c r="C16" s="1" t="s">
        <v>765</v>
      </c>
      <c r="D16" s="180">
        <v>968043</v>
      </c>
      <c r="E16" s="12"/>
      <c r="F16" s="12"/>
    </row>
    <row r="17" spans="1:6" ht="16.5" customHeight="1">
      <c r="A17" s="16" t="s">
        <v>662</v>
      </c>
      <c r="B17" s="158" t="s">
        <v>661</v>
      </c>
      <c r="C17" s="1" t="s">
        <v>284</v>
      </c>
      <c r="D17" s="180">
        <v>0</v>
      </c>
      <c r="E17" s="12"/>
      <c r="F17" s="12"/>
    </row>
    <row r="18" spans="1:6" ht="18" customHeight="1">
      <c r="A18" s="16" t="s">
        <v>664</v>
      </c>
      <c r="B18" s="158" t="s">
        <v>663</v>
      </c>
      <c r="C18" s="1" t="s">
        <v>285</v>
      </c>
      <c r="D18" s="180">
        <v>0</v>
      </c>
      <c r="E18" s="12"/>
      <c r="F18" s="12"/>
    </row>
    <row r="19" spans="1:6" ht="18.75" customHeight="1">
      <c r="A19" s="16" t="s">
        <v>686</v>
      </c>
      <c r="B19" s="156" t="s">
        <v>673</v>
      </c>
      <c r="C19" s="1" t="s">
        <v>286</v>
      </c>
      <c r="D19" s="180">
        <v>0</v>
      </c>
      <c r="E19" s="12"/>
      <c r="F19" s="12"/>
    </row>
    <row r="20" spans="1:6" ht="18.75" customHeight="1">
      <c r="A20" s="16" t="s">
        <v>687</v>
      </c>
      <c r="B20" s="156" t="s">
        <v>674</v>
      </c>
      <c r="C20" s="1" t="s">
        <v>287</v>
      </c>
      <c r="D20" s="180">
        <v>0</v>
      </c>
      <c r="E20" s="12"/>
      <c r="F20" s="12"/>
    </row>
    <row r="21" spans="1:6" ht="19.5" customHeight="1">
      <c r="A21" s="16" t="s">
        <v>675</v>
      </c>
      <c r="B21" s="156" t="s">
        <v>676</v>
      </c>
      <c r="C21" s="1" t="s">
        <v>284</v>
      </c>
      <c r="D21" s="180">
        <v>130963</v>
      </c>
      <c r="E21" s="12"/>
      <c r="F21" s="12"/>
    </row>
    <row r="22" spans="1:6" ht="21" customHeight="1">
      <c r="A22" s="150" t="s">
        <v>677</v>
      </c>
      <c r="B22" s="157" t="s">
        <v>678</v>
      </c>
      <c r="C22" s="153"/>
      <c r="D22" s="181">
        <f>D23+D24+D25+D26+D27+D28+D29</f>
        <v>1979262</v>
      </c>
      <c r="E22" s="19"/>
      <c r="F22" s="19"/>
    </row>
    <row r="23" spans="1:6" ht="15.75" customHeight="1">
      <c r="A23" s="16" t="s">
        <v>657</v>
      </c>
      <c r="B23" s="158" t="s">
        <v>679</v>
      </c>
      <c r="C23" s="1" t="s">
        <v>288</v>
      </c>
      <c r="D23" s="180">
        <v>1231094</v>
      </c>
      <c r="E23" s="12"/>
      <c r="F23" s="12"/>
    </row>
    <row r="24" spans="1:6" ht="15.75" customHeight="1">
      <c r="A24" s="16" t="s">
        <v>658</v>
      </c>
      <c r="B24" s="158" t="s">
        <v>680</v>
      </c>
      <c r="C24" s="1" t="s">
        <v>289</v>
      </c>
      <c r="D24" s="180">
        <v>0</v>
      </c>
      <c r="E24" s="12"/>
      <c r="F24" s="12"/>
    </row>
    <row r="25" spans="1:6" ht="15.75" customHeight="1">
      <c r="A25" s="16" t="s">
        <v>660</v>
      </c>
      <c r="B25" s="158" t="s">
        <v>498</v>
      </c>
      <c r="C25" s="1" t="s">
        <v>288</v>
      </c>
      <c r="D25" s="180">
        <v>36000</v>
      </c>
      <c r="E25" s="12"/>
      <c r="F25" s="12"/>
    </row>
    <row r="26" spans="1:6" ht="39" customHeight="1">
      <c r="A26" s="16" t="s">
        <v>662</v>
      </c>
      <c r="B26" s="156" t="s">
        <v>476</v>
      </c>
      <c r="C26" s="1" t="s">
        <v>769</v>
      </c>
      <c r="D26" s="180">
        <v>712168</v>
      </c>
      <c r="E26" s="12"/>
      <c r="F26" s="12"/>
    </row>
    <row r="27" spans="1:12" ht="15.75" customHeight="1">
      <c r="A27" s="16" t="s">
        <v>664</v>
      </c>
      <c r="B27" s="158" t="s">
        <v>681</v>
      </c>
      <c r="C27" s="1" t="s">
        <v>290</v>
      </c>
      <c r="D27" s="180">
        <v>0</v>
      </c>
      <c r="E27" s="12"/>
      <c r="F27" s="12"/>
      <c r="L27" s="12"/>
    </row>
    <row r="28" spans="1:6" ht="15.75" customHeight="1">
      <c r="A28" s="16" t="s">
        <v>686</v>
      </c>
      <c r="B28" s="158" t="s">
        <v>682</v>
      </c>
      <c r="C28" s="1" t="s">
        <v>291</v>
      </c>
      <c r="D28" s="180">
        <v>0</v>
      </c>
      <c r="E28" s="12"/>
      <c r="F28" s="12"/>
    </row>
    <row r="29" spans="1:6" ht="15.75" customHeight="1" thickBot="1">
      <c r="A29" s="13" t="s">
        <v>687</v>
      </c>
      <c r="B29" s="175" t="s">
        <v>683</v>
      </c>
      <c r="C29" s="176" t="s">
        <v>292</v>
      </c>
      <c r="D29" s="182">
        <v>0</v>
      </c>
      <c r="E29" s="12"/>
      <c r="F29" s="12"/>
    </row>
    <row r="30" ht="42" customHeight="1">
      <c r="C30" t="s">
        <v>500</v>
      </c>
    </row>
    <row r="32" ht="12" customHeight="1">
      <c r="C32" t="s">
        <v>57</v>
      </c>
    </row>
    <row r="33" ht="12.75" hidden="1"/>
  </sheetData>
  <mergeCells count="6">
    <mergeCell ref="A6:A7"/>
    <mergeCell ref="D6:D7"/>
    <mergeCell ref="C2:D2"/>
    <mergeCell ref="G6:I7"/>
    <mergeCell ref="C6:C7"/>
    <mergeCell ref="B6:B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7.875" style="0" customWidth="1"/>
    <col min="7" max="7" width="9.625" style="0" bestFit="1" customWidth="1"/>
  </cols>
  <sheetData>
    <row r="1" spans="5:6" ht="17.25" customHeight="1">
      <c r="E1" s="501" t="s">
        <v>155</v>
      </c>
      <c r="F1" s="501"/>
    </row>
    <row r="2" spans="5:6" ht="15.75" customHeight="1">
      <c r="E2" s="501" t="s">
        <v>156</v>
      </c>
      <c r="F2" s="501"/>
    </row>
    <row r="3" spans="5:6" ht="13.5" customHeight="1">
      <c r="E3" s="501"/>
      <c r="F3" s="501"/>
    </row>
    <row r="4" spans="1:6" ht="63" customHeight="1" thickBot="1">
      <c r="A4" s="721" t="s">
        <v>243</v>
      </c>
      <c r="B4" s="721"/>
      <c r="C4" s="721"/>
      <c r="D4" s="721"/>
      <c r="E4" s="721"/>
      <c r="F4" s="721"/>
    </row>
    <row r="5" spans="1:6" ht="24.75" customHeight="1">
      <c r="A5" s="324" t="s">
        <v>647</v>
      </c>
      <c r="B5" s="325" t="s">
        <v>619</v>
      </c>
      <c r="C5" s="326" t="s">
        <v>620</v>
      </c>
      <c r="D5" s="325" t="s">
        <v>37</v>
      </c>
      <c r="E5" s="325" t="s">
        <v>244</v>
      </c>
      <c r="F5" s="327" t="s">
        <v>245</v>
      </c>
    </row>
    <row r="6" spans="1:6" ht="10.5" customHeight="1">
      <c r="A6" s="244">
        <v>1</v>
      </c>
      <c r="B6" s="245">
        <v>2</v>
      </c>
      <c r="C6" s="245">
        <v>3</v>
      </c>
      <c r="D6" s="245">
        <v>4</v>
      </c>
      <c r="E6" s="245">
        <v>5</v>
      </c>
      <c r="F6" s="256">
        <v>6</v>
      </c>
    </row>
    <row r="7" spans="1:7" ht="18.75" customHeight="1">
      <c r="A7" s="210" t="s">
        <v>657</v>
      </c>
      <c r="B7" s="317">
        <v>801</v>
      </c>
      <c r="C7" s="317"/>
      <c r="D7" s="317"/>
      <c r="E7" s="318" t="s">
        <v>246</v>
      </c>
      <c r="F7" s="576">
        <f>F8+F9</f>
        <v>43922</v>
      </c>
      <c r="G7" s="328"/>
    </row>
    <row r="8" spans="1:7" ht="17.25" customHeight="1">
      <c r="A8" s="323"/>
      <c r="B8" s="27"/>
      <c r="C8" s="27">
        <v>80120</v>
      </c>
      <c r="D8" s="27">
        <v>2540</v>
      </c>
      <c r="E8" s="329" t="s">
        <v>247</v>
      </c>
      <c r="F8" s="330">
        <v>27641</v>
      </c>
      <c r="G8" s="328"/>
    </row>
    <row r="9" spans="1:6" ht="17.25" customHeight="1">
      <c r="A9" s="323"/>
      <c r="B9" s="27"/>
      <c r="C9" s="27">
        <v>80130</v>
      </c>
      <c r="D9" s="27">
        <v>2540</v>
      </c>
      <c r="E9" s="26" t="s">
        <v>248</v>
      </c>
      <c r="F9" s="331">
        <v>16281</v>
      </c>
    </row>
    <row r="10" spans="1:6" ht="12.75" hidden="1">
      <c r="A10" s="323"/>
      <c r="B10" s="27"/>
      <c r="C10" s="27"/>
      <c r="D10" s="27"/>
      <c r="E10" s="28" t="s">
        <v>254</v>
      </c>
      <c r="F10" s="332">
        <v>0</v>
      </c>
    </row>
    <row r="11" spans="1:6" ht="24.75" customHeight="1">
      <c r="A11" s="210" t="s">
        <v>658</v>
      </c>
      <c r="B11" s="317">
        <v>801</v>
      </c>
      <c r="C11" s="317"/>
      <c r="D11" s="317"/>
      <c r="E11" s="318" t="s">
        <v>255</v>
      </c>
      <c r="F11" s="576">
        <f>F12+F13</f>
        <v>260588</v>
      </c>
    </row>
    <row r="12" spans="1:6" ht="18.75" customHeight="1">
      <c r="A12" s="323"/>
      <c r="B12" s="27"/>
      <c r="C12" s="27">
        <v>80120</v>
      </c>
      <c r="D12" s="27">
        <v>2540</v>
      </c>
      <c r="E12" s="329" t="s">
        <v>256</v>
      </c>
      <c r="F12" s="330">
        <v>206464</v>
      </c>
    </row>
    <row r="13" spans="1:6" ht="18.75" customHeight="1">
      <c r="A13" s="323"/>
      <c r="B13" s="27"/>
      <c r="C13" s="27">
        <v>80130</v>
      </c>
      <c r="D13" s="27">
        <v>2540</v>
      </c>
      <c r="E13" s="26" t="s">
        <v>257</v>
      </c>
      <c r="F13" s="331">
        <v>54124</v>
      </c>
    </row>
    <row r="14" spans="1:6" ht="12.75" hidden="1">
      <c r="A14" s="323" t="s">
        <v>662</v>
      </c>
      <c r="B14" s="27"/>
      <c r="C14" s="27"/>
      <c r="D14" s="27"/>
      <c r="E14" s="25" t="s">
        <v>258</v>
      </c>
      <c r="F14" s="333">
        <f>F15</f>
        <v>0</v>
      </c>
    </row>
    <row r="15" spans="1:6" ht="24" customHeight="1" hidden="1">
      <c r="A15" s="323"/>
      <c r="B15" s="27"/>
      <c r="C15" s="27"/>
      <c r="D15" s="27"/>
      <c r="E15" s="28" t="s">
        <v>259</v>
      </c>
      <c r="F15" s="332">
        <v>0</v>
      </c>
    </row>
    <row r="16" spans="1:7" ht="25.5" customHeight="1">
      <c r="A16" s="210" t="s">
        <v>660</v>
      </c>
      <c r="B16" s="317">
        <v>801</v>
      </c>
      <c r="C16" s="317"/>
      <c r="D16" s="317"/>
      <c r="E16" s="318" t="s">
        <v>260</v>
      </c>
      <c r="F16" s="576">
        <f>F17+F18+F19+F20</f>
        <v>1002464</v>
      </c>
      <c r="G16" s="328"/>
    </row>
    <row r="17" spans="1:6" ht="12.75">
      <c r="A17" s="323"/>
      <c r="B17" s="27"/>
      <c r="C17" s="27">
        <v>80102</v>
      </c>
      <c r="D17" s="27">
        <v>2540</v>
      </c>
      <c r="E17" s="334" t="s">
        <v>261</v>
      </c>
      <c r="F17" s="330">
        <v>448002</v>
      </c>
    </row>
    <row r="18" spans="1:6" ht="12.75">
      <c r="A18" s="323"/>
      <c r="B18" s="27"/>
      <c r="C18" s="27">
        <v>80105</v>
      </c>
      <c r="D18" s="27">
        <v>2540</v>
      </c>
      <c r="E18" s="335" t="s">
        <v>262</v>
      </c>
      <c r="F18" s="331">
        <v>71205</v>
      </c>
    </row>
    <row r="19" spans="1:6" ht="12.75">
      <c r="A19" s="323"/>
      <c r="B19" s="27"/>
      <c r="C19" s="27">
        <v>80111</v>
      </c>
      <c r="D19" s="27">
        <v>2540</v>
      </c>
      <c r="E19" s="335" t="s">
        <v>263</v>
      </c>
      <c r="F19" s="331">
        <v>239724</v>
      </c>
    </row>
    <row r="20" spans="1:6" ht="22.5">
      <c r="A20" s="323"/>
      <c r="B20" s="27"/>
      <c r="C20" s="27">
        <v>80134</v>
      </c>
      <c r="D20" s="27">
        <v>2540</v>
      </c>
      <c r="E20" s="336" t="s">
        <v>264</v>
      </c>
      <c r="F20" s="332">
        <v>243533</v>
      </c>
    </row>
    <row r="21" spans="1:6" ht="12.75" hidden="1">
      <c r="A21" s="323"/>
      <c r="B21" s="27"/>
      <c r="C21" s="27"/>
      <c r="D21" s="27"/>
      <c r="E21" s="337"/>
      <c r="F21" s="338"/>
    </row>
    <row r="22" spans="1:6" ht="28.5" customHeight="1">
      <c r="A22" s="210" t="s">
        <v>662</v>
      </c>
      <c r="B22" s="317">
        <v>801</v>
      </c>
      <c r="C22" s="317"/>
      <c r="D22" s="317"/>
      <c r="E22" s="318" t="s">
        <v>265</v>
      </c>
      <c r="F22" s="576">
        <f>F23</f>
        <v>10905</v>
      </c>
    </row>
    <row r="23" spans="1:6" ht="15" customHeight="1">
      <c r="A23" s="577"/>
      <c r="B23" s="320"/>
      <c r="C23" s="27">
        <v>80120</v>
      </c>
      <c r="D23" s="27">
        <v>2540</v>
      </c>
      <c r="E23" s="337" t="s">
        <v>256</v>
      </c>
      <c r="F23" s="338">
        <v>10905</v>
      </c>
    </row>
    <row r="24" spans="1:6" ht="22.5" customHeight="1">
      <c r="A24" s="210" t="s">
        <v>664</v>
      </c>
      <c r="B24" s="317">
        <v>801</v>
      </c>
      <c r="C24" s="317"/>
      <c r="D24" s="317"/>
      <c r="E24" s="318" t="s">
        <v>266</v>
      </c>
      <c r="F24" s="576">
        <f>F25</f>
        <v>17089</v>
      </c>
    </row>
    <row r="25" spans="1:6" ht="14.25" customHeight="1" thickBot="1">
      <c r="A25" s="323"/>
      <c r="B25" s="27"/>
      <c r="C25" s="27">
        <v>80120</v>
      </c>
      <c r="D25" s="27">
        <v>2540</v>
      </c>
      <c r="E25" s="337" t="s">
        <v>256</v>
      </c>
      <c r="F25" s="338">
        <v>17089</v>
      </c>
    </row>
    <row r="26" spans="1:6" ht="12.75">
      <c r="A26" s="578"/>
      <c r="B26" s="40">
        <v>801</v>
      </c>
      <c r="C26" s="339"/>
      <c r="D26" s="339"/>
      <c r="E26" s="340" t="s">
        <v>267</v>
      </c>
      <c r="F26" s="341">
        <f>F7+F11+F16+F22+F24</f>
        <v>1334968</v>
      </c>
    </row>
    <row r="27" spans="1:6" ht="17.25" customHeight="1">
      <c r="A27" s="210" t="s">
        <v>686</v>
      </c>
      <c r="B27" s="317">
        <v>851</v>
      </c>
      <c r="C27" s="317"/>
      <c r="D27" s="317"/>
      <c r="E27" s="318" t="s">
        <v>270</v>
      </c>
      <c r="F27" s="576">
        <f>F28</f>
        <v>290000</v>
      </c>
    </row>
    <row r="28" spans="1:6" ht="13.5" thickBot="1">
      <c r="A28" s="577"/>
      <c r="B28" s="320"/>
      <c r="C28" s="27">
        <v>85111</v>
      </c>
      <c r="D28" s="27">
        <v>2560</v>
      </c>
      <c r="E28" s="337" t="s">
        <v>271</v>
      </c>
      <c r="F28" s="338">
        <f>'Z 2 '!G378</f>
        <v>290000</v>
      </c>
    </row>
    <row r="29" spans="1:6" ht="13.5" thickBot="1">
      <c r="A29" s="342"/>
      <c r="B29" s="343">
        <v>851</v>
      </c>
      <c r="C29" s="343"/>
      <c r="D29" s="343"/>
      <c r="E29" s="344" t="s">
        <v>272</v>
      </c>
      <c r="F29" s="345">
        <f>F27</f>
        <v>290000</v>
      </c>
    </row>
    <row r="30" spans="1:6" ht="18" customHeight="1" thickBot="1">
      <c r="A30" s="346"/>
      <c r="B30" s="347"/>
      <c r="C30" s="347"/>
      <c r="D30" s="347"/>
      <c r="E30" s="348" t="s">
        <v>273</v>
      </c>
      <c r="F30" s="349">
        <f>F26+F29</f>
        <v>1624968</v>
      </c>
    </row>
    <row r="31" spans="1:6" ht="12.75">
      <c r="A31" s="18"/>
      <c r="B31" s="18"/>
      <c r="C31" s="18"/>
      <c r="D31" s="18"/>
      <c r="E31" s="18"/>
      <c r="F31" s="350"/>
    </row>
    <row r="32" spans="1:6" ht="12.75">
      <c r="A32" s="18"/>
      <c r="B32" s="18"/>
      <c r="C32" s="18"/>
      <c r="D32" s="18"/>
      <c r="E32" s="351" t="s">
        <v>32</v>
      </c>
      <c r="F32" s="350"/>
    </row>
    <row r="33" spans="1:6" ht="16.5" customHeight="1">
      <c r="A33" s="18"/>
      <c r="B33" s="18"/>
      <c r="C33" s="18"/>
      <c r="D33" s="18"/>
      <c r="E33" s="18"/>
      <c r="F33" s="350"/>
    </row>
    <row r="34" spans="1:6" ht="19.5" customHeight="1">
      <c r="A34" s="18"/>
      <c r="B34" s="18"/>
      <c r="C34" s="18"/>
      <c r="D34" s="18"/>
      <c r="E34" s="319" t="s">
        <v>274</v>
      </c>
      <c r="F34" s="350"/>
    </row>
    <row r="35" spans="1:6" ht="12.75">
      <c r="A35" s="18"/>
      <c r="B35" s="18"/>
      <c r="C35" s="18"/>
      <c r="D35" s="18"/>
      <c r="E35" s="18"/>
      <c r="F35" s="350"/>
    </row>
    <row r="36" spans="1:6" ht="12.75">
      <c r="A36" s="18"/>
      <c r="B36" s="18"/>
      <c r="C36" s="18"/>
      <c r="D36" s="18"/>
      <c r="E36" s="18"/>
      <c r="F36" s="350"/>
    </row>
    <row r="37" spans="1:6" ht="12.75">
      <c r="A37" s="18"/>
      <c r="B37" s="18"/>
      <c r="C37" s="18"/>
      <c r="D37" s="18"/>
      <c r="E37" s="18"/>
      <c r="F37" s="350"/>
    </row>
    <row r="38" spans="1:6" ht="12.75">
      <c r="A38" s="18"/>
      <c r="B38" s="18"/>
      <c r="C38" s="18"/>
      <c r="D38" s="18"/>
      <c r="E38" s="18"/>
      <c r="F38" s="350"/>
    </row>
    <row r="39" spans="1:6" ht="12.75">
      <c r="A39" s="18"/>
      <c r="B39" s="18"/>
      <c r="C39" s="18"/>
      <c r="D39" s="18"/>
      <c r="E39" s="18"/>
      <c r="F39" s="350"/>
    </row>
    <row r="40" spans="1:6" ht="12.75">
      <c r="A40" s="18"/>
      <c r="B40" s="18"/>
      <c r="C40" s="18"/>
      <c r="D40" s="18"/>
      <c r="E40" s="18"/>
      <c r="F40" s="350"/>
    </row>
    <row r="41" spans="1:6" ht="12.75">
      <c r="A41" s="18"/>
      <c r="B41" s="18"/>
      <c r="C41" s="18"/>
      <c r="D41" s="18"/>
      <c r="E41" s="18"/>
      <c r="F41" s="350"/>
    </row>
    <row r="42" spans="1:6" ht="12.75">
      <c r="A42" s="18"/>
      <c r="B42" s="18"/>
      <c r="C42" s="18"/>
      <c r="D42" s="18"/>
      <c r="E42" s="18"/>
      <c r="F42" s="350"/>
    </row>
    <row r="43" spans="1:6" ht="12.75">
      <c r="A43" s="18"/>
      <c r="B43" s="18"/>
      <c r="C43" s="18"/>
      <c r="D43" s="18"/>
      <c r="E43" s="18"/>
      <c r="F43" s="350"/>
    </row>
    <row r="44" spans="1:6" ht="12.75">
      <c r="A44" s="18"/>
      <c r="B44" s="18"/>
      <c r="C44" s="18"/>
      <c r="D44" s="18"/>
      <c r="E44" s="18"/>
      <c r="F44" s="18"/>
    </row>
  </sheetData>
  <mergeCells count="4">
    <mergeCell ref="A4:F4"/>
    <mergeCell ref="E1:F1"/>
    <mergeCell ref="E2:F2"/>
    <mergeCell ref="E3:F3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77"/>
  <sheetViews>
    <sheetView zoomScaleSheetLayoutView="100" workbookViewId="0" topLeftCell="A1">
      <selection activeCell="C12" sqref="C12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34.375" style="0" customWidth="1"/>
    <col min="4" max="4" width="11.00390625" style="0" customWidth="1"/>
    <col min="5" max="5" width="11.125" style="0" customWidth="1"/>
    <col min="6" max="6" width="11.75390625" style="0" customWidth="1"/>
    <col min="7" max="7" width="10.875" style="0" customWidth="1"/>
    <col min="8" max="8" width="10.125" style="0" customWidth="1"/>
    <col min="9" max="9" width="11.1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  <col min="15" max="15" width="0.2421875" style="0" hidden="1" customWidth="1"/>
  </cols>
  <sheetData>
    <row r="1" spans="4:14" ht="30.75" customHeight="1">
      <c r="D1" s="137"/>
      <c r="E1" s="137"/>
      <c r="F1" s="137"/>
      <c r="G1" s="137"/>
      <c r="H1" s="137"/>
      <c r="I1" s="139" t="s">
        <v>237</v>
      </c>
      <c r="J1" s="139"/>
      <c r="K1" s="139"/>
      <c r="L1" s="139"/>
      <c r="M1" s="140"/>
      <c r="N1" s="140"/>
    </row>
    <row r="2" spans="2:18" ht="18.75" customHeight="1" thickBot="1">
      <c r="B2" s="520" t="s">
        <v>606</v>
      </c>
      <c r="C2" s="520"/>
      <c r="D2" s="520"/>
      <c r="E2" s="520"/>
      <c r="F2" s="520"/>
      <c r="G2" s="520"/>
      <c r="H2" s="520"/>
      <c r="I2" s="520"/>
      <c r="J2" s="520"/>
      <c r="K2" s="520"/>
      <c r="L2" s="521"/>
      <c r="M2" s="521"/>
      <c r="N2" s="521"/>
      <c r="O2" s="521"/>
      <c r="P2" s="521"/>
      <c r="Q2" s="521"/>
      <c r="R2" s="521"/>
    </row>
    <row r="3" spans="2:11" ht="19.5" customHeight="1" hidden="1" thickBot="1">
      <c r="B3" s="7"/>
      <c r="C3" s="520"/>
      <c r="D3" s="520"/>
      <c r="E3" s="520"/>
      <c r="F3" s="520"/>
      <c r="G3" s="520"/>
      <c r="H3" s="520"/>
      <c r="I3" s="520"/>
      <c r="J3" s="520"/>
      <c r="K3" s="520"/>
    </row>
    <row r="4" spans="1:87" ht="21" customHeight="1">
      <c r="A4" s="533" t="s">
        <v>294</v>
      </c>
      <c r="B4" s="510" t="s">
        <v>37</v>
      </c>
      <c r="C4" s="530" t="s">
        <v>618</v>
      </c>
      <c r="D4" s="530" t="s">
        <v>55</v>
      </c>
      <c r="E4" s="557"/>
      <c r="F4" s="557"/>
      <c r="G4" s="530" t="s">
        <v>53</v>
      </c>
      <c r="H4" s="530" t="s">
        <v>583</v>
      </c>
      <c r="I4" s="530"/>
      <c r="J4" s="530"/>
      <c r="K4" s="530"/>
      <c r="L4" s="530"/>
      <c r="M4" s="530"/>
      <c r="N4" s="51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</row>
    <row r="5" spans="1:87" ht="21" customHeight="1">
      <c r="A5" s="518"/>
      <c r="B5" s="511"/>
      <c r="C5" s="531"/>
      <c r="D5" s="531"/>
      <c r="E5" s="549" t="s">
        <v>56</v>
      </c>
      <c r="F5" s="549" t="s">
        <v>51</v>
      </c>
      <c r="G5" s="531"/>
      <c r="H5" s="531" t="s">
        <v>777</v>
      </c>
      <c r="I5" s="531" t="s">
        <v>646</v>
      </c>
      <c r="J5" s="531"/>
      <c r="K5" s="531"/>
      <c r="L5" s="531"/>
      <c r="M5" s="531"/>
      <c r="N5" s="514" t="s">
        <v>17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</row>
    <row r="6" spans="1:87" ht="21" customHeight="1">
      <c r="A6" s="518"/>
      <c r="B6" s="511"/>
      <c r="C6" s="531"/>
      <c r="D6" s="531"/>
      <c r="E6" s="549"/>
      <c r="F6" s="549"/>
      <c r="G6" s="531"/>
      <c r="H6" s="531"/>
      <c r="I6" s="528" t="s">
        <v>469</v>
      </c>
      <c r="J6" s="528" t="s">
        <v>468</v>
      </c>
      <c r="K6" s="528" t="s">
        <v>632</v>
      </c>
      <c r="L6" s="528" t="s">
        <v>467</v>
      </c>
      <c r="M6" s="528" t="s">
        <v>46</v>
      </c>
      <c r="N6" s="51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</row>
    <row r="7" spans="1:87" ht="21" customHeight="1" thickBot="1">
      <c r="A7" s="519"/>
      <c r="B7" s="512"/>
      <c r="C7" s="532"/>
      <c r="D7" s="532"/>
      <c r="E7" s="486"/>
      <c r="F7" s="486"/>
      <c r="G7" s="532"/>
      <c r="H7" s="532"/>
      <c r="I7" s="529"/>
      <c r="J7" s="529"/>
      <c r="K7" s="529"/>
      <c r="L7" s="529"/>
      <c r="M7" s="529"/>
      <c r="N7" s="515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</row>
    <row r="8" spans="1:87" ht="12" customHeight="1" thickBot="1">
      <c r="A8" s="572">
        <v>1</v>
      </c>
      <c r="B8" s="573">
        <v>2</v>
      </c>
      <c r="C8" s="574">
        <v>3</v>
      </c>
      <c r="D8" s="574">
        <v>4</v>
      </c>
      <c r="E8" s="574">
        <v>5</v>
      </c>
      <c r="F8" s="574">
        <v>6</v>
      </c>
      <c r="G8" s="574">
        <v>7</v>
      </c>
      <c r="H8" s="574">
        <v>8</v>
      </c>
      <c r="I8" s="574">
        <v>9</v>
      </c>
      <c r="J8" s="574">
        <v>10</v>
      </c>
      <c r="K8" s="574">
        <v>11</v>
      </c>
      <c r="L8" s="574">
        <v>12</v>
      </c>
      <c r="M8" s="574">
        <v>13</v>
      </c>
      <c r="N8" s="575">
        <v>14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</row>
    <row r="9" spans="1:87" ht="16.5" customHeight="1">
      <c r="A9" s="92" t="s">
        <v>38</v>
      </c>
      <c r="B9" s="93"/>
      <c r="C9" s="432" t="s">
        <v>40</v>
      </c>
      <c r="D9" s="186">
        <f>D10+D12</f>
        <v>57700</v>
      </c>
      <c r="E9" s="186">
        <f>E10+E12</f>
        <v>0</v>
      </c>
      <c r="F9" s="186">
        <f>F10+F12</f>
        <v>0</v>
      </c>
      <c r="G9" s="186">
        <f>G10+G12</f>
        <v>57700</v>
      </c>
      <c r="H9" s="186">
        <f>H10+H12</f>
        <v>57700</v>
      </c>
      <c r="I9" s="186">
        <f aca="true" t="shared" si="0" ref="I9:N9">I10+I12</f>
        <v>0</v>
      </c>
      <c r="J9" s="186">
        <f t="shared" si="0"/>
        <v>0</v>
      </c>
      <c r="K9" s="186">
        <f t="shared" si="0"/>
        <v>1700</v>
      </c>
      <c r="L9" s="186">
        <f t="shared" si="0"/>
        <v>0</v>
      </c>
      <c r="M9" s="186">
        <f t="shared" si="0"/>
        <v>0</v>
      </c>
      <c r="N9" s="187">
        <f t="shared" si="0"/>
        <v>0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</row>
    <row r="10" spans="1:87" ht="22.5" customHeight="1">
      <c r="A10" s="94" t="s">
        <v>359</v>
      </c>
      <c r="B10" s="95"/>
      <c r="C10" s="75" t="s">
        <v>711</v>
      </c>
      <c r="D10" s="188">
        <f>D11</f>
        <v>56000</v>
      </c>
      <c r="E10" s="188">
        <f>E11</f>
        <v>0</v>
      </c>
      <c r="F10" s="188">
        <f>F11</f>
        <v>0</v>
      </c>
      <c r="G10" s="188">
        <f>G11</f>
        <v>56000</v>
      </c>
      <c r="H10" s="188">
        <f>H11</f>
        <v>56000</v>
      </c>
      <c r="I10" s="188">
        <f aca="true" t="shared" si="1" ref="I10:N10">I11</f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188">
        <f t="shared" si="1"/>
        <v>0</v>
      </c>
      <c r="N10" s="189">
        <f t="shared" si="1"/>
        <v>0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8" customHeight="1">
      <c r="A11" s="96"/>
      <c r="B11" s="30" t="s">
        <v>351</v>
      </c>
      <c r="C11" s="26" t="s">
        <v>421</v>
      </c>
      <c r="D11" s="86">
        <v>56000</v>
      </c>
      <c r="E11" s="86"/>
      <c r="F11" s="86"/>
      <c r="G11" s="192">
        <f>D11+E11-F11</f>
        <v>56000</v>
      </c>
      <c r="H11" s="86">
        <f>G11</f>
        <v>56000</v>
      </c>
      <c r="I11" s="86"/>
      <c r="J11" s="190">
        <v>0</v>
      </c>
      <c r="K11" s="191">
        <v>0</v>
      </c>
      <c r="L11" s="192"/>
      <c r="M11" s="192"/>
      <c r="N11" s="478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</row>
    <row r="12" spans="1:87" ht="16.5" customHeight="1">
      <c r="A12" s="94" t="s">
        <v>722</v>
      </c>
      <c r="B12" s="95"/>
      <c r="C12" s="75" t="s">
        <v>405</v>
      </c>
      <c r="D12" s="188">
        <f>D13</f>
        <v>1700</v>
      </c>
      <c r="E12" s="188">
        <f>E13</f>
        <v>0</v>
      </c>
      <c r="F12" s="188">
        <f>F13</f>
        <v>0</v>
      </c>
      <c r="G12" s="188">
        <f>G13</f>
        <v>1700</v>
      </c>
      <c r="H12" s="188">
        <f aca="true" t="shared" si="2" ref="H12:N12">H13</f>
        <v>1700</v>
      </c>
      <c r="I12" s="188">
        <f t="shared" si="2"/>
        <v>0</v>
      </c>
      <c r="J12" s="188">
        <f t="shared" si="2"/>
        <v>0</v>
      </c>
      <c r="K12" s="188">
        <f t="shared" si="2"/>
        <v>1700</v>
      </c>
      <c r="L12" s="188">
        <f t="shared" si="2"/>
        <v>0</v>
      </c>
      <c r="M12" s="188">
        <f t="shared" si="2"/>
        <v>0</v>
      </c>
      <c r="N12" s="189">
        <f t="shared" si="2"/>
        <v>0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14" s="37" customFormat="1" ht="26.25" customHeight="1">
      <c r="A13" s="96"/>
      <c r="B13" s="30" t="s">
        <v>395</v>
      </c>
      <c r="C13" s="26" t="s">
        <v>535</v>
      </c>
      <c r="D13" s="86">
        <v>1700</v>
      </c>
      <c r="E13" s="86"/>
      <c r="F13" s="86"/>
      <c r="G13" s="192">
        <f>D13+E13-F13</f>
        <v>1700</v>
      </c>
      <c r="H13" s="86">
        <f>G13</f>
        <v>1700</v>
      </c>
      <c r="I13" s="86">
        <v>0</v>
      </c>
      <c r="J13" s="190">
        <v>0</v>
      </c>
      <c r="K13" s="190">
        <f>H13</f>
        <v>1700</v>
      </c>
      <c r="L13" s="192"/>
      <c r="M13" s="192"/>
      <c r="N13" s="478"/>
    </row>
    <row r="14" spans="1:14" s="37" customFormat="1" ht="16.5" customHeight="1">
      <c r="A14" s="97" t="s">
        <v>360</v>
      </c>
      <c r="B14" s="98"/>
      <c r="C14" s="433" t="s">
        <v>361</v>
      </c>
      <c r="D14" s="119">
        <f>D15+D17</f>
        <v>157126</v>
      </c>
      <c r="E14" s="119">
        <f>E15+E17</f>
        <v>0</v>
      </c>
      <c r="F14" s="119">
        <f>F15+F17</f>
        <v>0</v>
      </c>
      <c r="G14" s="119">
        <f>G15+G17</f>
        <v>157126</v>
      </c>
      <c r="H14" s="119">
        <f aca="true" t="shared" si="3" ref="H14:N14">H15+H17</f>
        <v>157126</v>
      </c>
      <c r="I14" s="119">
        <f t="shared" si="3"/>
        <v>0</v>
      </c>
      <c r="J14" s="119">
        <f t="shared" si="3"/>
        <v>0</v>
      </c>
      <c r="K14" s="119">
        <f t="shared" si="3"/>
        <v>0</v>
      </c>
      <c r="L14" s="119">
        <f t="shared" si="3"/>
        <v>0</v>
      </c>
      <c r="M14" s="119">
        <f t="shared" si="3"/>
        <v>0</v>
      </c>
      <c r="N14" s="120">
        <f t="shared" si="3"/>
        <v>0</v>
      </c>
    </row>
    <row r="15" spans="1:14" s="37" customFormat="1" ht="18.75" customHeight="1">
      <c r="A15" s="99" t="s">
        <v>782</v>
      </c>
      <c r="B15" s="550"/>
      <c r="C15" s="78" t="s">
        <v>781</v>
      </c>
      <c r="D15" s="188">
        <f>D16</f>
        <v>141326</v>
      </c>
      <c r="E15" s="188">
        <f>E16</f>
        <v>0</v>
      </c>
      <c r="F15" s="188">
        <f>F16</f>
        <v>0</v>
      </c>
      <c r="G15" s="188">
        <f>G16</f>
        <v>141326</v>
      </c>
      <c r="H15" s="188">
        <f aca="true" t="shared" si="4" ref="H15:N15">H16</f>
        <v>141326</v>
      </c>
      <c r="I15" s="188">
        <f t="shared" si="4"/>
        <v>0</v>
      </c>
      <c r="J15" s="188">
        <f t="shared" si="4"/>
        <v>0</v>
      </c>
      <c r="K15" s="188">
        <f t="shared" si="4"/>
        <v>0</v>
      </c>
      <c r="L15" s="188">
        <f t="shared" si="4"/>
        <v>0</v>
      </c>
      <c r="M15" s="188">
        <f t="shared" si="4"/>
        <v>0</v>
      </c>
      <c r="N15" s="189">
        <f t="shared" si="4"/>
        <v>0</v>
      </c>
    </row>
    <row r="16" spans="1:14" s="37" customFormat="1" ht="16.5" customHeight="1">
      <c r="A16" s="101"/>
      <c r="B16" s="103" t="s">
        <v>337</v>
      </c>
      <c r="C16" s="27" t="s">
        <v>398</v>
      </c>
      <c r="D16" s="86">
        <v>141326</v>
      </c>
      <c r="E16" s="86"/>
      <c r="F16" s="86"/>
      <c r="G16" s="192">
        <f>D16+E16-F16</f>
        <v>141326</v>
      </c>
      <c r="H16" s="86">
        <f>G16</f>
        <v>141326</v>
      </c>
      <c r="I16" s="86">
        <v>0</v>
      </c>
      <c r="J16" s="190">
        <v>0</v>
      </c>
      <c r="K16" s="191">
        <v>0</v>
      </c>
      <c r="L16" s="192"/>
      <c r="M16" s="192"/>
      <c r="N16" s="478"/>
    </row>
    <row r="17" spans="1:14" s="37" customFormat="1" ht="16.5" customHeight="1">
      <c r="A17" s="99" t="s">
        <v>362</v>
      </c>
      <c r="B17" s="100"/>
      <c r="C17" s="75" t="s">
        <v>363</v>
      </c>
      <c r="D17" s="188">
        <f>D19+D18</f>
        <v>15800</v>
      </c>
      <c r="E17" s="188">
        <f>E19+E18</f>
        <v>0</v>
      </c>
      <c r="F17" s="188">
        <f>F19+F18</f>
        <v>0</v>
      </c>
      <c r="G17" s="188">
        <f>G19+G18</f>
        <v>15800</v>
      </c>
      <c r="H17" s="188">
        <f aca="true" t="shared" si="5" ref="H17:N17">H19+H18</f>
        <v>15800</v>
      </c>
      <c r="I17" s="188">
        <f t="shared" si="5"/>
        <v>0</v>
      </c>
      <c r="J17" s="188">
        <f t="shared" si="5"/>
        <v>0</v>
      </c>
      <c r="K17" s="188">
        <f t="shared" si="5"/>
        <v>0</v>
      </c>
      <c r="L17" s="188">
        <f t="shared" si="5"/>
        <v>0</v>
      </c>
      <c r="M17" s="188">
        <f t="shared" si="5"/>
        <v>0</v>
      </c>
      <c r="N17" s="189">
        <f t="shared" si="5"/>
        <v>0</v>
      </c>
    </row>
    <row r="18" spans="1:14" s="37" customFormat="1" ht="18.75" customHeight="1">
      <c r="A18" s="102"/>
      <c r="B18" s="30" t="s">
        <v>345</v>
      </c>
      <c r="C18" s="27" t="s">
        <v>452</v>
      </c>
      <c r="D18" s="86">
        <v>500</v>
      </c>
      <c r="E18" s="86"/>
      <c r="F18" s="86"/>
      <c r="G18" s="192">
        <f>D18+E18-F18</f>
        <v>500</v>
      </c>
      <c r="H18" s="86">
        <f>G18</f>
        <v>500</v>
      </c>
      <c r="I18" s="86">
        <v>0</v>
      </c>
      <c r="J18" s="86"/>
      <c r="K18" s="192">
        <v>0</v>
      </c>
      <c r="L18" s="192"/>
      <c r="M18" s="192"/>
      <c r="N18" s="478"/>
    </row>
    <row r="19" spans="1:14" s="37" customFormat="1" ht="18.75" customHeight="1">
      <c r="A19" s="101"/>
      <c r="B19" s="30" t="s">
        <v>351</v>
      </c>
      <c r="C19" s="27" t="s">
        <v>421</v>
      </c>
      <c r="D19" s="86">
        <v>15300</v>
      </c>
      <c r="E19" s="86"/>
      <c r="F19" s="86"/>
      <c r="G19" s="192">
        <f>D19+E19-F19</f>
        <v>15300</v>
      </c>
      <c r="H19" s="86">
        <f>G19</f>
        <v>15300</v>
      </c>
      <c r="I19" s="86">
        <v>0</v>
      </c>
      <c r="J19" s="190"/>
      <c r="K19" s="191">
        <v>0</v>
      </c>
      <c r="L19" s="192"/>
      <c r="M19" s="192"/>
      <c r="N19" s="478"/>
    </row>
    <row r="20" spans="1:14" s="37" customFormat="1" ht="18" customHeight="1">
      <c r="A20" s="97" t="s">
        <v>364</v>
      </c>
      <c r="B20" s="98"/>
      <c r="C20" s="69" t="s">
        <v>365</v>
      </c>
      <c r="D20" s="119">
        <f aca="true" t="shared" si="6" ref="D20:N20">D21</f>
        <v>4317595</v>
      </c>
      <c r="E20" s="119">
        <f t="shared" si="6"/>
        <v>0</v>
      </c>
      <c r="F20" s="119">
        <f t="shared" si="6"/>
        <v>0</v>
      </c>
      <c r="G20" s="119">
        <f t="shared" si="6"/>
        <v>4317595</v>
      </c>
      <c r="H20" s="119">
        <f t="shared" si="6"/>
        <v>1247401</v>
      </c>
      <c r="I20" s="119">
        <f t="shared" si="6"/>
        <v>415945</v>
      </c>
      <c r="J20" s="119">
        <f t="shared" si="6"/>
        <v>80483</v>
      </c>
      <c r="K20" s="119">
        <f t="shared" si="6"/>
        <v>0</v>
      </c>
      <c r="L20" s="119">
        <f t="shared" si="6"/>
        <v>0</v>
      </c>
      <c r="M20" s="119">
        <f t="shared" si="6"/>
        <v>0</v>
      </c>
      <c r="N20" s="120">
        <f t="shared" si="6"/>
        <v>3070194</v>
      </c>
    </row>
    <row r="21" spans="1:15" s="37" customFormat="1" ht="19.5" customHeight="1">
      <c r="A21" s="99" t="s">
        <v>366</v>
      </c>
      <c r="B21" s="100"/>
      <c r="C21" s="78" t="s">
        <v>367</v>
      </c>
      <c r="D21" s="188">
        <f>SUM(D22:D46)</f>
        <v>4317595</v>
      </c>
      <c r="E21" s="188">
        <f aca="true" t="shared" si="7" ref="E21:O21">SUM(E22:E46)</f>
        <v>0</v>
      </c>
      <c r="F21" s="188">
        <f t="shared" si="7"/>
        <v>0</v>
      </c>
      <c r="G21" s="188">
        <f t="shared" si="7"/>
        <v>4317595</v>
      </c>
      <c r="H21" s="188">
        <f t="shared" si="7"/>
        <v>1247401</v>
      </c>
      <c r="I21" s="188">
        <f t="shared" si="7"/>
        <v>415945</v>
      </c>
      <c r="J21" s="188">
        <f t="shared" si="7"/>
        <v>80483</v>
      </c>
      <c r="K21" s="188">
        <f t="shared" si="7"/>
        <v>0</v>
      </c>
      <c r="L21" s="188">
        <f t="shared" si="7"/>
        <v>0</v>
      </c>
      <c r="M21" s="188">
        <f t="shared" si="7"/>
        <v>0</v>
      </c>
      <c r="N21" s="189">
        <f t="shared" si="7"/>
        <v>3070194</v>
      </c>
      <c r="O21" s="548">
        <f t="shared" si="7"/>
        <v>0</v>
      </c>
    </row>
    <row r="22" spans="1:14" s="77" customFormat="1" ht="15.75" customHeight="1">
      <c r="A22" s="96"/>
      <c r="B22" s="30" t="s">
        <v>41</v>
      </c>
      <c r="C22" s="74" t="s">
        <v>79</v>
      </c>
      <c r="D22" s="193">
        <v>3500</v>
      </c>
      <c r="E22" s="193"/>
      <c r="F22" s="193"/>
      <c r="G22" s="192">
        <f>D22+E22-F22</f>
        <v>3500</v>
      </c>
      <c r="H22" s="192">
        <f>G22</f>
        <v>3500</v>
      </c>
      <c r="I22" s="193">
        <v>0</v>
      </c>
      <c r="J22" s="190"/>
      <c r="K22" s="191">
        <v>0</v>
      </c>
      <c r="L22" s="192"/>
      <c r="M22" s="192"/>
      <c r="N22" s="478"/>
    </row>
    <row r="23" spans="1:14" s="37" customFormat="1" ht="15" customHeight="1">
      <c r="A23" s="96"/>
      <c r="B23" s="30" t="s">
        <v>338</v>
      </c>
      <c r="C23" s="26" t="s">
        <v>78</v>
      </c>
      <c r="D23" s="86">
        <v>387233</v>
      </c>
      <c r="E23" s="86"/>
      <c r="F23" s="86"/>
      <c r="G23" s="192">
        <f aca="true" t="shared" si="8" ref="G23:G46">D23+E23-F23</f>
        <v>387233</v>
      </c>
      <c r="H23" s="192">
        <f aca="true" t="shared" si="9" ref="H23:H42">G23</f>
        <v>387233</v>
      </c>
      <c r="I23" s="86">
        <f>H23</f>
        <v>387233</v>
      </c>
      <c r="J23" s="190"/>
      <c r="K23" s="191">
        <v>0</v>
      </c>
      <c r="L23" s="192"/>
      <c r="M23" s="192"/>
      <c r="N23" s="478"/>
    </row>
    <row r="24" spans="1:14" s="37" customFormat="1" ht="15.75" customHeight="1">
      <c r="A24" s="96"/>
      <c r="B24" s="30" t="s">
        <v>341</v>
      </c>
      <c r="C24" s="26" t="s">
        <v>342</v>
      </c>
      <c r="D24" s="86">
        <v>28712</v>
      </c>
      <c r="E24" s="86"/>
      <c r="F24" s="86"/>
      <c r="G24" s="192">
        <f t="shared" si="8"/>
        <v>28712</v>
      </c>
      <c r="H24" s="192">
        <f t="shared" si="9"/>
        <v>28712</v>
      </c>
      <c r="I24" s="86">
        <f>H24</f>
        <v>28712</v>
      </c>
      <c r="J24" s="190"/>
      <c r="K24" s="191">
        <v>0</v>
      </c>
      <c r="L24" s="192"/>
      <c r="M24" s="192"/>
      <c r="N24" s="478"/>
    </row>
    <row r="25" spans="1:14" s="37" customFormat="1" ht="15" customHeight="1">
      <c r="A25" s="96"/>
      <c r="B25" s="104" t="s">
        <v>368</v>
      </c>
      <c r="C25" s="26" t="s">
        <v>369</v>
      </c>
      <c r="D25" s="86">
        <v>70563</v>
      </c>
      <c r="E25" s="86"/>
      <c r="F25" s="86"/>
      <c r="G25" s="192">
        <f t="shared" si="8"/>
        <v>70563</v>
      </c>
      <c r="H25" s="192">
        <f t="shared" si="9"/>
        <v>70563</v>
      </c>
      <c r="I25" s="86">
        <v>0</v>
      </c>
      <c r="J25" s="190">
        <f>D25</f>
        <v>70563</v>
      </c>
      <c r="K25" s="191">
        <v>0</v>
      </c>
      <c r="L25" s="192"/>
      <c r="M25" s="192"/>
      <c r="N25" s="478"/>
    </row>
    <row r="26" spans="1:14" s="37" customFormat="1" ht="14.25" customHeight="1">
      <c r="A26" s="96"/>
      <c r="B26" s="104" t="s">
        <v>343</v>
      </c>
      <c r="C26" s="26" t="s">
        <v>344</v>
      </c>
      <c r="D26" s="86">
        <v>9920</v>
      </c>
      <c r="E26" s="86"/>
      <c r="F26" s="86"/>
      <c r="G26" s="192">
        <f t="shared" si="8"/>
        <v>9920</v>
      </c>
      <c r="H26" s="192">
        <f t="shared" si="9"/>
        <v>9920</v>
      </c>
      <c r="I26" s="86">
        <v>0</v>
      </c>
      <c r="J26" s="190">
        <f>D26</f>
        <v>9920</v>
      </c>
      <c r="K26" s="191">
        <v>0</v>
      </c>
      <c r="L26" s="192"/>
      <c r="M26" s="192"/>
      <c r="N26" s="478"/>
    </row>
    <row r="27" spans="1:14" s="37" customFormat="1" ht="12.75" customHeight="1">
      <c r="A27" s="96"/>
      <c r="B27" s="104" t="s">
        <v>773</v>
      </c>
      <c r="C27" s="26" t="s">
        <v>774</v>
      </c>
      <c r="D27" s="86">
        <v>0</v>
      </c>
      <c r="E27" s="86"/>
      <c r="F27" s="86"/>
      <c r="G27" s="192">
        <f t="shared" si="8"/>
        <v>0</v>
      </c>
      <c r="H27" s="192">
        <f t="shared" si="9"/>
        <v>0</v>
      </c>
      <c r="I27" s="86">
        <f>H27</f>
        <v>0</v>
      </c>
      <c r="J27" s="190"/>
      <c r="K27" s="191">
        <v>0</v>
      </c>
      <c r="L27" s="192"/>
      <c r="M27" s="192"/>
      <c r="N27" s="478"/>
    </row>
    <row r="28" spans="1:14" s="37" customFormat="1" ht="12.75" customHeight="1">
      <c r="A28" s="96"/>
      <c r="B28" s="30" t="s">
        <v>345</v>
      </c>
      <c r="C28" s="26" t="s">
        <v>452</v>
      </c>
      <c r="D28" s="86">
        <v>240000</v>
      </c>
      <c r="E28" s="86"/>
      <c r="F28" s="86"/>
      <c r="G28" s="192">
        <f t="shared" si="8"/>
        <v>240000</v>
      </c>
      <c r="H28" s="192">
        <f t="shared" si="9"/>
        <v>240000</v>
      </c>
      <c r="I28" s="86">
        <v>0</v>
      </c>
      <c r="J28" s="190"/>
      <c r="K28" s="191">
        <v>0</v>
      </c>
      <c r="L28" s="192"/>
      <c r="M28" s="192"/>
      <c r="N28" s="478"/>
    </row>
    <row r="29" spans="1:14" s="37" customFormat="1" ht="13.5" customHeight="1">
      <c r="A29" s="96"/>
      <c r="B29" s="30" t="s">
        <v>347</v>
      </c>
      <c r="C29" s="26" t="s">
        <v>419</v>
      </c>
      <c r="D29" s="86">
        <v>32000</v>
      </c>
      <c r="E29" s="86"/>
      <c r="F29" s="86"/>
      <c r="G29" s="192">
        <f t="shared" si="8"/>
        <v>32000</v>
      </c>
      <c r="H29" s="192">
        <f t="shared" si="9"/>
        <v>32000</v>
      </c>
      <c r="I29" s="86">
        <v>0</v>
      </c>
      <c r="J29" s="190"/>
      <c r="K29" s="191">
        <v>0</v>
      </c>
      <c r="L29" s="192"/>
      <c r="M29" s="192"/>
      <c r="N29" s="478"/>
    </row>
    <row r="30" spans="1:14" s="37" customFormat="1" ht="13.5" customHeight="1">
      <c r="A30" s="96"/>
      <c r="B30" s="30" t="s">
        <v>349</v>
      </c>
      <c r="C30" s="26" t="s">
        <v>420</v>
      </c>
      <c r="D30" s="86">
        <v>32300</v>
      </c>
      <c r="E30" s="86"/>
      <c r="F30" s="86"/>
      <c r="G30" s="192">
        <f t="shared" si="8"/>
        <v>32300</v>
      </c>
      <c r="H30" s="192">
        <f t="shared" si="9"/>
        <v>32300</v>
      </c>
      <c r="I30" s="86">
        <v>0</v>
      </c>
      <c r="J30" s="190"/>
      <c r="K30" s="191">
        <v>0</v>
      </c>
      <c r="L30" s="192"/>
      <c r="M30" s="192"/>
      <c r="N30" s="478"/>
    </row>
    <row r="31" spans="1:14" s="37" customFormat="1" ht="13.5" customHeight="1">
      <c r="A31" s="96"/>
      <c r="B31" s="30" t="s">
        <v>409</v>
      </c>
      <c r="C31" s="26" t="s">
        <v>410</v>
      </c>
      <c r="D31" s="86">
        <v>500</v>
      </c>
      <c r="E31" s="86"/>
      <c r="F31" s="86"/>
      <c r="G31" s="192">
        <f t="shared" si="8"/>
        <v>500</v>
      </c>
      <c r="H31" s="192">
        <f t="shared" si="9"/>
        <v>500</v>
      </c>
      <c r="I31" s="86">
        <v>0</v>
      </c>
      <c r="J31" s="190"/>
      <c r="K31" s="191"/>
      <c r="L31" s="192"/>
      <c r="M31" s="192"/>
      <c r="N31" s="478"/>
    </row>
    <row r="32" spans="1:14" s="37" customFormat="1" ht="14.25" customHeight="1">
      <c r="A32" s="96"/>
      <c r="B32" s="30" t="s">
        <v>351</v>
      </c>
      <c r="C32" s="26" t="s">
        <v>421</v>
      </c>
      <c r="D32" s="86">
        <v>396074</v>
      </c>
      <c r="E32" s="86"/>
      <c r="F32" s="86"/>
      <c r="G32" s="192">
        <f t="shared" si="8"/>
        <v>396074</v>
      </c>
      <c r="H32" s="192">
        <f t="shared" si="9"/>
        <v>396074</v>
      </c>
      <c r="I32" s="86">
        <v>0</v>
      </c>
      <c r="J32" s="190"/>
      <c r="K32" s="191">
        <v>0</v>
      </c>
      <c r="L32" s="192"/>
      <c r="M32" s="192"/>
      <c r="N32" s="478"/>
    </row>
    <row r="33" spans="1:14" s="37" customFormat="1" ht="14.25" customHeight="1">
      <c r="A33" s="96"/>
      <c r="B33" s="30" t="s">
        <v>775</v>
      </c>
      <c r="C33" s="26" t="s">
        <v>776</v>
      </c>
      <c r="D33" s="86">
        <v>3500</v>
      </c>
      <c r="E33" s="86"/>
      <c r="F33" s="86"/>
      <c r="G33" s="192">
        <f t="shared" si="8"/>
        <v>3500</v>
      </c>
      <c r="H33" s="192">
        <f t="shared" si="9"/>
        <v>3500</v>
      </c>
      <c r="I33" s="86">
        <v>0</v>
      </c>
      <c r="J33" s="190"/>
      <c r="K33" s="191">
        <v>0</v>
      </c>
      <c r="L33" s="192"/>
      <c r="M33" s="192"/>
      <c r="N33" s="478"/>
    </row>
    <row r="34" spans="1:14" s="37" customFormat="1" ht="14.25" customHeight="1">
      <c r="A34" s="96"/>
      <c r="B34" s="30" t="s">
        <v>547</v>
      </c>
      <c r="C34" s="26" t="s">
        <v>80</v>
      </c>
      <c r="D34" s="86">
        <v>5500</v>
      </c>
      <c r="E34" s="86"/>
      <c r="F34" s="86"/>
      <c r="G34" s="192">
        <f t="shared" si="8"/>
        <v>5500</v>
      </c>
      <c r="H34" s="192">
        <f t="shared" si="9"/>
        <v>5500</v>
      </c>
      <c r="I34" s="86">
        <v>0</v>
      </c>
      <c r="J34" s="190"/>
      <c r="K34" s="191"/>
      <c r="L34" s="192"/>
      <c r="M34" s="192"/>
      <c r="N34" s="478"/>
    </row>
    <row r="35" spans="1:14" s="37" customFormat="1" ht="14.25" customHeight="1">
      <c r="A35" s="96"/>
      <c r="B35" s="30" t="s">
        <v>540</v>
      </c>
      <c r="C35" s="26" t="s">
        <v>81</v>
      </c>
      <c r="D35" s="86">
        <v>4000</v>
      </c>
      <c r="E35" s="86"/>
      <c r="F35" s="86"/>
      <c r="G35" s="192">
        <f t="shared" si="8"/>
        <v>4000</v>
      </c>
      <c r="H35" s="192">
        <f t="shared" si="9"/>
        <v>4000</v>
      </c>
      <c r="I35" s="86">
        <v>0</v>
      </c>
      <c r="J35" s="190"/>
      <c r="K35" s="191"/>
      <c r="L35" s="192"/>
      <c r="M35" s="192"/>
      <c r="N35" s="478"/>
    </row>
    <row r="36" spans="1:14" s="37" customFormat="1" ht="14.25" customHeight="1">
      <c r="A36" s="96"/>
      <c r="B36" s="30" t="s">
        <v>353</v>
      </c>
      <c r="C36" s="26" t="s">
        <v>354</v>
      </c>
      <c r="D36" s="86">
        <v>1500</v>
      </c>
      <c r="E36" s="86"/>
      <c r="F36" s="86"/>
      <c r="G36" s="192">
        <f t="shared" si="8"/>
        <v>1500</v>
      </c>
      <c r="H36" s="192">
        <f t="shared" si="9"/>
        <v>1500</v>
      </c>
      <c r="I36" s="86">
        <v>0</v>
      </c>
      <c r="J36" s="190"/>
      <c r="K36" s="191">
        <v>0</v>
      </c>
      <c r="L36" s="192"/>
      <c r="M36" s="192"/>
      <c r="N36" s="478"/>
    </row>
    <row r="37" spans="1:14" s="37" customFormat="1" ht="13.5" customHeight="1">
      <c r="A37" s="96"/>
      <c r="B37" s="30" t="s">
        <v>357</v>
      </c>
      <c r="C37" s="26" t="s">
        <v>358</v>
      </c>
      <c r="D37" s="86">
        <v>9970</v>
      </c>
      <c r="E37" s="86"/>
      <c r="F37" s="86"/>
      <c r="G37" s="192">
        <f t="shared" si="8"/>
        <v>9970</v>
      </c>
      <c r="H37" s="192">
        <f t="shared" si="9"/>
        <v>9970</v>
      </c>
      <c r="I37" s="86">
        <v>0</v>
      </c>
      <c r="J37" s="190"/>
      <c r="K37" s="191">
        <v>0</v>
      </c>
      <c r="L37" s="192"/>
      <c r="M37" s="192"/>
      <c r="N37" s="478"/>
    </row>
    <row r="38" spans="1:14" s="37" customFormat="1" ht="16.5" customHeight="1">
      <c r="A38" s="96"/>
      <c r="B38" s="30" t="s">
        <v>373</v>
      </c>
      <c r="C38" s="26" t="s">
        <v>374</v>
      </c>
      <c r="D38" s="86">
        <v>9500</v>
      </c>
      <c r="E38" s="86"/>
      <c r="F38" s="86"/>
      <c r="G38" s="192">
        <f t="shared" si="8"/>
        <v>9500</v>
      </c>
      <c r="H38" s="192">
        <f t="shared" si="9"/>
        <v>9500</v>
      </c>
      <c r="I38" s="86">
        <v>0</v>
      </c>
      <c r="J38" s="190"/>
      <c r="K38" s="191">
        <v>0</v>
      </c>
      <c r="L38" s="192"/>
      <c r="M38" s="192"/>
      <c r="N38" s="478"/>
    </row>
    <row r="39" spans="1:14" s="37" customFormat="1" ht="16.5" customHeight="1">
      <c r="A39" s="96"/>
      <c r="B39" s="30" t="s">
        <v>553</v>
      </c>
      <c r="C39" s="26" t="s">
        <v>82</v>
      </c>
      <c r="D39" s="86">
        <v>829</v>
      </c>
      <c r="E39" s="86"/>
      <c r="F39" s="86"/>
      <c r="G39" s="192">
        <f t="shared" si="8"/>
        <v>829</v>
      </c>
      <c r="H39" s="192">
        <f t="shared" si="9"/>
        <v>829</v>
      </c>
      <c r="I39" s="86">
        <v>0</v>
      </c>
      <c r="J39" s="190"/>
      <c r="K39" s="191"/>
      <c r="L39" s="192"/>
      <c r="M39" s="192"/>
      <c r="N39" s="478"/>
    </row>
    <row r="40" spans="1:14" s="37" customFormat="1" ht="15" customHeight="1">
      <c r="A40" s="96"/>
      <c r="B40" s="30" t="s">
        <v>541</v>
      </c>
      <c r="C40" s="26" t="s">
        <v>83</v>
      </c>
      <c r="D40" s="86">
        <v>3600</v>
      </c>
      <c r="E40" s="86"/>
      <c r="F40" s="86"/>
      <c r="G40" s="192">
        <f t="shared" si="8"/>
        <v>3600</v>
      </c>
      <c r="H40" s="192">
        <f t="shared" si="9"/>
        <v>3600</v>
      </c>
      <c r="I40" s="86">
        <v>0</v>
      </c>
      <c r="J40" s="190"/>
      <c r="K40" s="191"/>
      <c r="L40" s="192"/>
      <c r="M40" s="192"/>
      <c r="N40" s="478"/>
    </row>
    <row r="41" spans="1:14" s="37" customFormat="1" ht="14.25" customHeight="1">
      <c r="A41" s="96"/>
      <c r="B41" s="30" t="s">
        <v>542</v>
      </c>
      <c r="C41" s="26" t="s">
        <v>84</v>
      </c>
      <c r="D41" s="86">
        <v>1200</v>
      </c>
      <c r="E41" s="86"/>
      <c r="F41" s="86"/>
      <c r="G41" s="192">
        <f t="shared" si="8"/>
        <v>1200</v>
      </c>
      <c r="H41" s="192">
        <f t="shared" si="9"/>
        <v>1200</v>
      </c>
      <c r="I41" s="86">
        <v>0</v>
      </c>
      <c r="J41" s="190"/>
      <c r="K41" s="191"/>
      <c r="L41" s="192"/>
      <c r="M41" s="192"/>
      <c r="N41" s="478"/>
    </row>
    <row r="42" spans="1:14" s="37" customFormat="1" ht="14.25" customHeight="1">
      <c r="A42" s="96"/>
      <c r="B42" s="30" t="s">
        <v>543</v>
      </c>
      <c r="C42" s="26" t="s">
        <v>85</v>
      </c>
      <c r="D42" s="86">
        <v>7000</v>
      </c>
      <c r="E42" s="86"/>
      <c r="F42" s="86"/>
      <c r="G42" s="192">
        <f t="shared" si="8"/>
        <v>7000</v>
      </c>
      <c r="H42" s="192">
        <f t="shared" si="9"/>
        <v>7000</v>
      </c>
      <c r="I42" s="86">
        <v>0</v>
      </c>
      <c r="J42" s="190"/>
      <c r="K42" s="191"/>
      <c r="L42" s="192"/>
      <c r="M42" s="192"/>
      <c r="N42" s="478"/>
    </row>
    <row r="43" spans="1:14" s="37" customFormat="1" ht="14.25" customHeight="1">
      <c r="A43" s="96"/>
      <c r="B43" s="30" t="s">
        <v>375</v>
      </c>
      <c r="C43" s="26" t="s">
        <v>376</v>
      </c>
      <c r="D43" s="86">
        <v>539986</v>
      </c>
      <c r="E43" s="86"/>
      <c r="F43" s="86"/>
      <c r="G43" s="192">
        <f t="shared" si="8"/>
        <v>539986</v>
      </c>
      <c r="H43" s="86"/>
      <c r="I43" s="86">
        <v>0</v>
      </c>
      <c r="J43" s="190"/>
      <c r="K43" s="191">
        <v>0</v>
      </c>
      <c r="L43" s="192"/>
      <c r="M43" s="192"/>
      <c r="N43" s="478">
        <f>G43</f>
        <v>539986</v>
      </c>
    </row>
    <row r="44" spans="1:14" s="37" customFormat="1" ht="15" customHeight="1">
      <c r="A44" s="96"/>
      <c r="B44" s="30" t="s">
        <v>586</v>
      </c>
      <c r="C44" s="26" t="s">
        <v>635</v>
      </c>
      <c r="D44" s="86">
        <v>1674546</v>
      </c>
      <c r="E44" s="86"/>
      <c r="F44" s="86"/>
      <c r="G44" s="192">
        <f t="shared" si="8"/>
        <v>1674546</v>
      </c>
      <c r="H44" s="86"/>
      <c r="I44" s="86">
        <v>0</v>
      </c>
      <c r="J44" s="190"/>
      <c r="K44" s="191">
        <v>0</v>
      </c>
      <c r="L44" s="192"/>
      <c r="M44" s="192"/>
      <c r="N44" s="478">
        <f>G44</f>
        <v>1674546</v>
      </c>
    </row>
    <row r="45" spans="1:14" s="37" customFormat="1" ht="17.25" customHeight="1">
      <c r="A45" s="96"/>
      <c r="B45" s="30" t="s">
        <v>701</v>
      </c>
      <c r="C45" s="26" t="s">
        <v>635</v>
      </c>
      <c r="D45" s="86">
        <v>610662</v>
      </c>
      <c r="E45" s="86"/>
      <c r="F45" s="86"/>
      <c r="G45" s="192">
        <f t="shared" si="8"/>
        <v>610662</v>
      </c>
      <c r="H45" s="86"/>
      <c r="I45" s="86">
        <v>0</v>
      </c>
      <c r="J45" s="190"/>
      <c r="K45" s="191">
        <v>0</v>
      </c>
      <c r="L45" s="192"/>
      <c r="M45" s="192"/>
      <c r="N45" s="478">
        <f>G45</f>
        <v>610662</v>
      </c>
    </row>
    <row r="46" spans="1:14" s="37" customFormat="1" ht="17.25" customHeight="1">
      <c r="A46" s="96"/>
      <c r="B46" s="30" t="s">
        <v>334</v>
      </c>
      <c r="C46" s="26" t="s">
        <v>87</v>
      </c>
      <c r="D46" s="86">
        <v>245000</v>
      </c>
      <c r="E46" s="86"/>
      <c r="F46" s="86"/>
      <c r="G46" s="192">
        <f t="shared" si="8"/>
        <v>245000</v>
      </c>
      <c r="H46" s="86"/>
      <c r="I46" s="86"/>
      <c r="J46" s="190"/>
      <c r="K46" s="191"/>
      <c r="L46" s="192"/>
      <c r="M46" s="192"/>
      <c r="N46" s="478">
        <f>G46</f>
        <v>245000</v>
      </c>
    </row>
    <row r="47" spans="1:14" s="37" customFormat="1" ht="24.75" customHeight="1">
      <c r="A47" s="97" t="s">
        <v>377</v>
      </c>
      <c r="B47" s="105"/>
      <c r="C47" s="69" t="s">
        <v>315</v>
      </c>
      <c r="D47" s="119">
        <f>D48</f>
        <v>219475</v>
      </c>
      <c r="E47" s="119">
        <f>E48</f>
        <v>0</v>
      </c>
      <c r="F47" s="119">
        <f>F48</f>
        <v>0</v>
      </c>
      <c r="G47" s="119">
        <f>G48</f>
        <v>219475</v>
      </c>
      <c r="H47" s="119">
        <f aca="true" t="shared" si="10" ref="H47:N47">H48</f>
        <v>219475</v>
      </c>
      <c r="I47" s="119">
        <f t="shared" si="10"/>
        <v>3000</v>
      </c>
      <c r="J47" s="119">
        <f t="shared" si="10"/>
        <v>0</v>
      </c>
      <c r="K47" s="119">
        <f t="shared" si="10"/>
        <v>2000</v>
      </c>
      <c r="L47" s="119">
        <f t="shared" si="10"/>
        <v>0</v>
      </c>
      <c r="M47" s="119">
        <f t="shared" si="10"/>
        <v>0</v>
      </c>
      <c r="N47" s="120">
        <f t="shared" si="10"/>
        <v>0</v>
      </c>
    </row>
    <row r="48" spans="1:15" s="37" customFormat="1" ht="24" customHeight="1">
      <c r="A48" s="99" t="s">
        <v>378</v>
      </c>
      <c r="B48" s="100"/>
      <c r="C48" s="75" t="s">
        <v>379</v>
      </c>
      <c r="D48" s="188">
        <f>SUM(D49:D57)</f>
        <v>219475</v>
      </c>
      <c r="E48" s="188">
        <f>SUM(E49:E57)</f>
        <v>0</v>
      </c>
      <c r="F48" s="188">
        <f>SUM(F49:F57)</f>
        <v>0</v>
      </c>
      <c r="G48" s="188">
        <f>SUM(G49:G57)</f>
        <v>219475</v>
      </c>
      <c r="H48" s="188">
        <f aca="true" t="shared" si="11" ref="H48:O48">SUM(H49:H57)</f>
        <v>219475</v>
      </c>
      <c r="I48" s="188">
        <f t="shared" si="11"/>
        <v>3000</v>
      </c>
      <c r="J48" s="188">
        <f t="shared" si="11"/>
        <v>0</v>
      </c>
      <c r="K48" s="188">
        <f t="shared" si="11"/>
        <v>2000</v>
      </c>
      <c r="L48" s="188">
        <f t="shared" si="11"/>
        <v>0</v>
      </c>
      <c r="M48" s="188">
        <f t="shared" si="11"/>
        <v>0</v>
      </c>
      <c r="N48" s="189">
        <f t="shared" si="11"/>
        <v>0</v>
      </c>
      <c r="O48" s="548">
        <f t="shared" si="11"/>
        <v>0</v>
      </c>
    </row>
    <row r="49" spans="1:14" s="37" customFormat="1" ht="15" customHeight="1">
      <c r="A49" s="558"/>
      <c r="B49" s="103" t="s">
        <v>395</v>
      </c>
      <c r="C49" s="26" t="s">
        <v>42</v>
      </c>
      <c r="D49" s="194">
        <v>2000</v>
      </c>
      <c r="E49" s="194"/>
      <c r="F49" s="194"/>
      <c r="G49" s="194">
        <f>D49+E49-F49</f>
        <v>2000</v>
      </c>
      <c r="H49" s="194">
        <f>G49</f>
        <v>2000</v>
      </c>
      <c r="I49" s="194"/>
      <c r="J49" s="194"/>
      <c r="K49" s="194">
        <f>H49</f>
        <v>2000</v>
      </c>
      <c r="L49" s="194"/>
      <c r="M49" s="194"/>
      <c r="N49" s="559"/>
    </row>
    <row r="50" spans="1:14" s="37" customFormat="1" ht="15.75" customHeight="1">
      <c r="A50" s="558"/>
      <c r="B50" s="103" t="s">
        <v>773</v>
      </c>
      <c r="C50" s="130" t="s">
        <v>774</v>
      </c>
      <c r="D50" s="194">
        <v>3000</v>
      </c>
      <c r="E50" s="194"/>
      <c r="F50" s="194"/>
      <c r="G50" s="194">
        <f>D50+E50-F50</f>
        <v>3000</v>
      </c>
      <c r="H50" s="194">
        <f>G50</f>
        <v>3000</v>
      </c>
      <c r="I50" s="194">
        <f>H50</f>
        <v>3000</v>
      </c>
      <c r="J50" s="194"/>
      <c r="K50" s="194"/>
      <c r="L50" s="194"/>
      <c r="M50" s="194"/>
      <c r="N50" s="559"/>
    </row>
    <row r="51" spans="1:14" s="37" customFormat="1" ht="15" customHeight="1">
      <c r="A51" s="558"/>
      <c r="B51" s="103" t="s">
        <v>345</v>
      </c>
      <c r="C51" s="26" t="s">
        <v>452</v>
      </c>
      <c r="D51" s="194">
        <v>2928</v>
      </c>
      <c r="E51" s="194"/>
      <c r="F51" s="194"/>
      <c r="G51" s="194">
        <f>D51+E51-F51</f>
        <v>2928</v>
      </c>
      <c r="H51" s="194">
        <f>G51</f>
        <v>2928</v>
      </c>
      <c r="I51" s="194"/>
      <c r="J51" s="194"/>
      <c r="K51" s="194"/>
      <c r="L51" s="194"/>
      <c r="M51" s="194"/>
      <c r="N51" s="559"/>
    </row>
    <row r="52" spans="1:14" s="37" customFormat="1" ht="14.25" customHeight="1">
      <c r="A52" s="102"/>
      <c r="B52" s="30" t="s">
        <v>347</v>
      </c>
      <c r="C52" s="26" t="s">
        <v>419</v>
      </c>
      <c r="D52" s="86">
        <v>3000</v>
      </c>
      <c r="E52" s="86"/>
      <c r="F52" s="86"/>
      <c r="G52" s="192">
        <f aca="true" t="shared" si="12" ref="G52:G57">D52+E52-F52</f>
        <v>3000</v>
      </c>
      <c r="H52" s="86">
        <f aca="true" t="shared" si="13" ref="H52:H57">G52</f>
        <v>3000</v>
      </c>
      <c r="I52" s="86"/>
      <c r="J52" s="86"/>
      <c r="K52" s="191">
        <v>0</v>
      </c>
      <c r="L52" s="192"/>
      <c r="M52" s="192"/>
      <c r="N52" s="478"/>
    </row>
    <row r="53" spans="1:14" s="37" customFormat="1" ht="17.25" customHeight="1">
      <c r="A53" s="101"/>
      <c r="B53" s="30" t="s">
        <v>351</v>
      </c>
      <c r="C53" s="26" t="s">
        <v>421</v>
      </c>
      <c r="D53" s="86">
        <v>113504</v>
      </c>
      <c r="E53" s="86"/>
      <c r="F53" s="86"/>
      <c r="G53" s="192">
        <f t="shared" si="12"/>
        <v>113504</v>
      </c>
      <c r="H53" s="86">
        <f t="shared" si="13"/>
        <v>113504</v>
      </c>
      <c r="I53" s="86"/>
      <c r="J53" s="86"/>
      <c r="K53" s="191">
        <v>0</v>
      </c>
      <c r="L53" s="192"/>
      <c r="M53" s="192"/>
      <c r="N53" s="478"/>
    </row>
    <row r="54" spans="1:14" s="37" customFormat="1" ht="17.25" customHeight="1">
      <c r="A54" s="101"/>
      <c r="B54" s="30" t="s">
        <v>355</v>
      </c>
      <c r="C54" s="26" t="s">
        <v>356</v>
      </c>
      <c r="D54" s="86">
        <v>60000</v>
      </c>
      <c r="E54" s="86"/>
      <c r="F54" s="86"/>
      <c r="G54" s="192">
        <f t="shared" si="12"/>
        <v>60000</v>
      </c>
      <c r="H54" s="86">
        <f t="shared" si="13"/>
        <v>60000</v>
      </c>
      <c r="I54" s="86"/>
      <c r="J54" s="86"/>
      <c r="K54" s="191">
        <v>0</v>
      </c>
      <c r="L54" s="192"/>
      <c r="M54" s="192"/>
      <c r="N54" s="478"/>
    </row>
    <row r="55" spans="1:14" s="37" customFormat="1" ht="14.25" customHeight="1">
      <c r="A55" s="101"/>
      <c r="B55" s="30" t="s">
        <v>373</v>
      </c>
      <c r="C55" s="26" t="s">
        <v>374</v>
      </c>
      <c r="D55" s="86">
        <v>11245</v>
      </c>
      <c r="E55" s="86"/>
      <c r="F55" s="86"/>
      <c r="G55" s="192">
        <f t="shared" si="12"/>
        <v>11245</v>
      </c>
      <c r="H55" s="86">
        <f t="shared" si="13"/>
        <v>11245</v>
      </c>
      <c r="I55" s="86"/>
      <c r="J55" s="86"/>
      <c r="K55" s="191"/>
      <c r="L55" s="192"/>
      <c r="M55" s="192"/>
      <c r="N55" s="478"/>
    </row>
    <row r="56" spans="1:14" s="37" customFormat="1" ht="14.25" customHeight="1">
      <c r="A56" s="101"/>
      <c r="B56" s="30" t="s">
        <v>408</v>
      </c>
      <c r="C56" s="26" t="s">
        <v>275</v>
      </c>
      <c r="D56" s="86">
        <v>3798</v>
      </c>
      <c r="E56" s="86"/>
      <c r="F56" s="86"/>
      <c r="G56" s="192">
        <f t="shared" si="12"/>
        <v>3798</v>
      </c>
      <c r="H56" s="86">
        <f t="shared" si="13"/>
        <v>3798</v>
      </c>
      <c r="I56" s="86"/>
      <c r="J56" s="86"/>
      <c r="K56" s="191">
        <v>0</v>
      </c>
      <c r="L56" s="192"/>
      <c r="M56" s="192"/>
      <c r="N56" s="478"/>
    </row>
    <row r="57" spans="1:14" s="37" customFormat="1" ht="14.25" customHeight="1">
      <c r="A57" s="101"/>
      <c r="B57" s="30" t="s">
        <v>424</v>
      </c>
      <c r="C57" s="26" t="s">
        <v>697</v>
      </c>
      <c r="D57" s="86">
        <v>20000</v>
      </c>
      <c r="E57" s="86"/>
      <c r="F57" s="86"/>
      <c r="G57" s="192">
        <f t="shared" si="12"/>
        <v>20000</v>
      </c>
      <c r="H57" s="86">
        <f t="shared" si="13"/>
        <v>20000</v>
      </c>
      <c r="I57" s="86"/>
      <c r="J57" s="86"/>
      <c r="K57" s="191">
        <v>0</v>
      </c>
      <c r="L57" s="192"/>
      <c r="M57" s="192"/>
      <c r="N57" s="478"/>
    </row>
    <row r="58" spans="1:14" s="37" customFormat="1" ht="15" customHeight="1">
      <c r="A58" s="97" t="s">
        <v>381</v>
      </c>
      <c r="B58" s="105"/>
      <c r="C58" s="69" t="s">
        <v>382</v>
      </c>
      <c r="D58" s="119">
        <f>D59+D62+D64</f>
        <v>240056</v>
      </c>
      <c r="E58" s="119">
        <f>E59+E62+E64</f>
        <v>0</v>
      </c>
      <c r="F58" s="119">
        <f>F59+F62+F64</f>
        <v>0</v>
      </c>
      <c r="G58" s="119">
        <f>G59+G62+G64</f>
        <v>240056</v>
      </c>
      <c r="H58" s="119">
        <f aca="true" t="shared" si="14" ref="H58:N58">H59+H62+H64</f>
        <v>240056</v>
      </c>
      <c r="I58" s="119">
        <f t="shared" si="14"/>
        <v>143344</v>
      </c>
      <c r="J58" s="119">
        <f t="shared" si="14"/>
        <v>27349</v>
      </c>
      <c r="K58" s="119">
        <f t="shared" si="14"/>
        <v>0</v>
      </c>
      <c r="L58" s="119">
        <f t="shared" si="14"/>
        <v>0</v>
      </c>
      <c r="M58" s="119">
        <f t="shared" si="14"/>
        <v>0</v>
      </c>
      <c r="N58" s="120">
        <f t="shared" si="14"/>
        <v>0</v>
      </c>
    </row>
    <row r="59" spans="1:14" s="37" customFormat="1" ht="22.5" customHeight="1">
      <c r="A59" s="99" t="s">
        <v>383</v>
      </c>
      <c r="B59" s="95"/>
      <c r="C59" s="75" t="s">
        <v>384</v>
      </c>
      <c r="D59" s="188">
        <f>D60+D61</f>
        <v>40000</v>
      </c>
      <c r="E59" s="188">
        <f aca="true" t="shared" si="15" ref="E59:N59">E60+E61</f>
        <v>0</v>
      </c>
      <c r="F59" s="188">
        <f t="shared" si="15"/>
        <v>0</v>
      </c>
      <c r="G59" s="188">
        <f t="shared" si="15"/>
        <v>40000</v>
      </c>
      <c r="H59" s="188">
        <f t="shared" si="15"/>
        <v>40000</v>
      </c>
      <c r="I59" s="188">
        <f t="shared" si="15"/>
        <v>10000</v>
      </c>
      <c r="J59" s="188">
        <f t="shared" si="15"/>
        <v>0</v>
      </c>
      <c r="K59" s="188">
        <f t="shared" si="15"/>
        <v>0</v>
      </c>
      <c r="L59" s="188">
        <f t="shared" si="15"/>
        <v>0</v>
      </c>
      <c r="M59" s="188">
        <f t="shared" si="15"/>
        <v>0</v>
      </c>
      <c r="N59" s="189">
        <f t="shared" si="15"/>
        <v>0</v>
      </c>
    </row>
    <row r="60" spans="1:14" s="37" customFormat="1" ht="14.25" customHeight="1">
      <c r="A60" s="129"/>
      <c r="B60" s="128" t="s">
        <v>773</v>
      </c>
      <c r="C60" s="130" t="s">
        <v>774</v>
      </c>
      <c r="D60" s="194">
        <v>10000</v>
      </c>
      <c r="E60" s="194"/>
      <c r="F60" s="194"/>
      <c r="G60" s="194">
        <f>D60+E60-F60</f>
        <v>10000</v>
      </c>
      <c r="H60" s="194">
        <f>G60</f>
        <v>10000</v>
      </c>
      <c r="I60" s="194">
        <f>H60</f>
        <v>10000</v>
      </c>
      <c r="J60" s="194"/>
      <c r="K60" s="194"/>
      <c r="L60" s="194"/>
      <c r="M60" s="194"/>
      <c r="N60" s="559"/>
    </row>
    <row r="61" spans="1:14" s="37" customFormat="1" ht="15" customHeight="1">
      <c r="A61" s="101"/>
      <c r="B61" s="30" t="s">
        <v>351</v>
      </c>
      <c r="C61" s="26" t="s">
        <v>421</v>
      </c>
      <c r="D61" s="86">
        <v>30000</v>
      </c>
      <c r="E61" s="86"/>
      <c r="F61" s="86"/>
      <c r="G61" s="192">
        <f>D61+E61-F61</f>
        <v>30000</v>
      </c>
      <c r="H61" s="86">
        <f>G61</f>
        <v>30000</v>
      </c>
      <c r="I61" s="86"/>
      <c r="J61" s="190">
        <v>0</v>
      </c>
      <c r="K61" s="190">
        <v>0</v>
      </c>
      <c r="L61" s="192"/>
      <c r="M61" s="192"/>
      <c r="N61" s="478"/>
    </row>
    <row r="62" spans="1:14" s="37" customFormat="1" ht="16.5" customHeight="1">
      <c r="A62" s="99" t="s">
        <v>385</v>
      </c>
      <c r="B62" s="95"/>
      <c r="C62" s="75" t="s">
        <v>31</v>
      </c>
      <c r="D62" s="188">
        <f>D63</f>
        <v>20000</v>
      </c>
      <c r="E62" s="188">
        <f>E63</f>
        <v>0</v>
      </c>
      <c r="F62" s="188">
        <f>F63</f>
        <v>0</v>
      </c>
      <c r="G62" s="188">
        <f>G63</f>
        <v>20000</v>
      </c>
      <c r="H62" s="188">
        <f aca="true" t="shared" si="16" ref="H62:N62">H63</f>
        <v>20000</v>
      </c>
      <c r="I62" s="188">
        <f t="shared" si="16"/>
        <v>0</v>
      </c>
      <c r="J62" s="188">
        <f t="shared" si="16"/>
        <v>0</v>
      </c>
      <c r="K62" s="188">
        <f t="shared" si="16"/>
        <v>0</v>
      </c>
      <c r="L62" s="188">
        <f t="shared" si="16"/>
        <v>0</v>
      </c>
      <c r="M62" s="188">
        <f t="shared" si="16"/>
        <v>0</v>
      </c>
      <c r="N62" s="189">
        <f t="shared" si="16"/>
        <v>0</v>
      </c>
    </row>
    <row r="63" spans="1:14" s="37" customFormat="1" ht="16.5" customHeight="1">
      <c r="A63" s="101"/>
      <c r="B63" s="30" t="s">
        <v>351</v>
      </c>
      <c r="C63" s="26" t="s">
        <v>421</v>
      </c>
      <c r="D63" s="86">
        <v>20000</v>
      </c>
      <c r="E63" s="86"/>
      <c r="F63" s="86"/>
      <c r="G63" s="192">
        <f>D63+E63-F63</f>
        <v>20000</v>
      </c>
      <c r="H63" s="86">
        <f>G63</f>
        <v>20000</v>
      </c>
      <c r="I63" s="86"/>
      <c r="J63" s="190">
        <v>0</v>
      </c>
      <c r="K63" s="191">
        <v>0</v>
      </c>
      <c r="L63" s="192"/>
      <c r="M63" s="192"/>
      <c r="N63" s="478"/>
    </row>
    <row r="64" spans="1:14" s="37" customFormat="1" ht="16.5" customHeight="1">
      <c r="A64" s="99" t="s">
        <v>387</v>
      </c>
      <c r="B64" s="95"/>
      <c r="C64" s="75" t="s">
        <v>388</v>
      </c>
      <c r="D64" s="188">
        <f>SUM(D65:D82)</f>
        <v>180056</v>
      </c>
      <c r="E64" s="188">
        <f>SUM(E65:E82)</f>
        <v>0</v>
      </c>
      <c r="F64" s="188">
        <f>SUM(F65:F82)</f>
        <v>0</v>
      </c>
      <c r="G64" s="188">
        <f>SUM(G65:G82)</f>
        <v>180056</v>
      </c>
      <c r="H64" s="188">
        <f aca="true" t="shared" si="17" ref="H64:N64">SUM(H65:H82)</f>
        <v>180056</v>
      </c>
      <c r="I64" s="188">
        <f t="shared" si="17"/>
        <v>133344</v>
      </c>
      <c r="J64" s="188">
        <f t="shared" si="17"/>
        <v>27349</v>
      </c>
      <c r="K64" s="188">
        <f t="shared" si="17"/>
        <v>0</v>
      </c>
      <c r="L64" s="188">
        <f t="shared" si="17"/>
        <v>0</v>
      </c>
      <c r="M64" s="188">
        <f t="shared" si="17"/>
        <v>0</v>
      </c>
      <c r="N64" s="189">
        <f t="shared" si="17"/>
        <v>0</v>
      </c>
    </row>
    <row r="65" spans="1:14" s="37" customFormat="1" ht="15" customHeight="1">
      <c r="A65" s="101"/>
      <c r="B65" s="30" t="s">
        <v>338</v>
      </c>
      <c r="C65" s="26" t="s">
        <v>279</v>
      </c>
      <c r="D65" s="86">
        <v>53040</v>
      </c>
      <c r="E65" s="86"/>
      <c r="F65" s="86"/>
      <c r="G65" s="192">
        <f>D65+E65-F65</f>
        <v>53040</v>
      </c>
      <c r="H65" s="86">
        <f>G65</f>
        <v>53040</v>
      </c>
      <c r="I65" s="86">
        <f>H65</f>
        <v>53040</v>
      </c>
      <c r="J65" s="190">
        <v>0</v>
      </c>
      <c r="K65" s="191">
        <v>0</v>
      </c>
      <c r="L65" s="192"/>
      <c r="M65" s="192"/>
      <c r="N65" s="478"/>
    </row>
    <row r="66" spans="1:14" s="37" customFormat="1" ht="14.25" customHeight="1">
      <c r="A66" s="101"/>
      <c r="B66" s="30" t="s">
        <v>340</v>
      </c>
      <c r="C66" s="26" t="s">
        <v>276</v>
      </c>
      <c r="D66" s="86">
        <v>69360</v>
      </c>
      <c r="E66" s="86"/>
      <c r="F66" s="86"/>
      <c r="G66" s="192">
        <f aca="true" t="shared" si="18" ref="G66:G82">D66+E66-F66</f>
        <v>69360</v>
      </c>
      <c r="H66" s="86">
        <f aca="true" t="shared" si="19" ref="H66:H82">G66</f>
        <v>69360</v>
      </c>
      <c r="I66" s="86">
        <f>H66</f>
        <v>69360</v>
      </c>
      <c r="J66" s="190">
        <v>0</v>
      </c>
      <c r="K66" s="191">
        <v>0</v>
      </c>
      <c r="L66" s="192"/>
      <c r="M66" s="192"/>
      <c r="N66" s="478"/>
    </row>
    <row r="67" spans="1:14" s="37" customFormat="1" ht="13.5" customHeight="1">
      <c r="A67" s="101"/>
      <c r="B67" s="30" t="s">
        <v>341</v>
      </c>
      <c r="C67" s="26" t="s">
        <v>342</v>
      </c>
      <c r="D67" s="86">
        <v>10944</v>
      </c>
      <c r="E67" s="86"/>
      <c r="F67" s="86"/>
      <c r="G67" s="192">
        <f t="shared" si="18"/>
        <v>10944</v>
      </c>
      <c r="H67" s="86">
        <f t="shared" si="19"/>
        <v>10944</v>
      </c>
      <c r="I67" s="86">
        <f>H67</f>
        <v>10944</v>
      </c>
      <c r="J67" s="190">
        <v>0</v>
      </c>
      <c r="K67" s="191">
        <v>0</v>
      </c>
      <c r="L67" s="192"/>
      <c r="M67" s="192"/>
      <c r="N67" s="478"/>
    </row>
    <row r="68" spans="1:14" s="37" customFormat="1" ht="14.25" customHeight="1">
      <c r="A68" s="101"/>
      <c r="B68" s="104" t="s">
        <v>389</v>
      </c>
      <c r="C68" s="26" t="s">
        <v>369</v>
      </c>
      <c r="D68" s="86">
        <v>24082</v>
      </c>
      <c r="E68" s="86"/>
      <c r="F68" s="86"/>
      <c r="G68" s="192">
        <f t="shared" si="18"/>
        <v>24082</v>
      </c>
      <c r="H68" s="86">
        <f t="shared" si="19"/>
        <v>24082</v>
      </c>
      <c r="I68" s="86"/>
      <c r="J68" s="190">
        <f>H68</f>
        <v>24082</v>
      </c>
      <c r="K68" s="191">
        <v>0</v>
      </c>
      <c r="L68" s="192"/>
      <c r="M68" s="192"/>
      <c r="N68" s="478"/>
    </row>
    <row r="69" spans="1:14" s="37" customFormat="1" ht="13.5" customHeight="1">
      <c r="A69" s="101"/>
      <c r="B69" s="104" t="s">
        <v>343</v>
      </c>
      <c r="C69" s="26" t="s">
        <v>344</v>
      </c>
      <c r="D69" s="86">
        <v>3267</v>
      </c>
      <c r="E69" s="86"/>
      <c r="F69" s="86"/>
      <c r="G69" s="192">
        <f t="shared" si="18"/>
        <v>3267</v>
      </c>
      <c r="H69" s="86">
        <f t="shared" si="19"/>
        <v>3267</v>
      </c>
      <c r="I69" s="86"/>
      <c r="J69" s="190">
        <f>H69</f>
        <v>3267</v>
      </c>
      <c r="K69" s="191">
        <v>0</v>
      </c>
      <c r="L69" s="192"/>
      <c r="M69" s="192"/>
      <c r="N69" s="478"/>
    </row>
    <row r="70" spans="1:14" s="37" customFormat="1" ht="12" customHeight="1">
      <c r="A70" s="101"/>
      <c r="B70" s="30" t="s">
        <v>345</v>
      </c>
      <c r="C70" s="26" t="s">
        <v>452</v>
      </c>
      <c r="D70" s="86">
        <v>2650</v>
      </c>
      <c r="E70" s="86"/>
      <c r="F70" s="86"/>
      <c r="G70" s="192">
        <f t="shared" si="18"/>
        <v>2650</v>
      </c>
      <c r="H70" s="86">
        <f t="shared" si="19"/>
        <v>2650</v>
      </c>
      <c r="I70" s="86"/>
      <c r="J70" s="190">
        <v>0</v>
      </c>
      <c r="K70" s="191">
        <v>0</v>
      </c>
      <c r="L70" s="192"/>
      <c r="M70" s="192"/>
      <c r="N70" s="478"/>
    </row>
    <row r="71" spans="1:14" s="37" customFormat="1" ht="12.75" customHeight="1">
      <c r="A71" s="101"/>
      <c r="B71" s="30" t="s">
        <v>347</v>
      </c>
      <c r="C71" s="26" t="s">
        <v>419</v>
      </c>
      <c r="D71" s="86">
        <v>1936</v>
      </c>
      <c r="E71" s="86"/>
      <c r="F71" s="86"/>
      <c r="G71" s="192">
        <f t="shared" si="18"/>
        <v>1936</v>
      </c>
      <c r="H71" s="86">
        <f t="shared" si="19"/>
        <v>1936</v>
      </c>
      <c r="I71" s="86"/>
      <c r="J71" s="190"/>
      <c r="K71" s="191"/>
      <c r="L71" s="192"/>
      <c r="M71" s="192"/>
      <c r="N71" s="478"/>
    </row>
    <row r="72" spans="1:14" s="37" customFormat="1" ht="14.25" customHeight="1">
      <c r="A72" s="101"/>
      <c r="B72" s="30" t="s">
        <v>409</v>
      </c>
      <c r="C72" s="26" t="s">
        <v>410</v>
      </c>
      <c r="D72" s="86">
        <v>150</v>
      </c>
      <c r="E72" s="86"/>
      <c r="F72" s="86"/>
      <c r="G72" s="192">
        <f t="shared" si="18"/>
        <v>150</v>
      </c>
      <c r="H72" s="86">
        <f t="shared" si="19"/>
        <v>150</v>
      </c>
      <c r="I72" s="86"/>
      <c r="J72" s="190"/>
      <c r="K72" s="191"/>
      <c r="L72" s="192"/>
      <c r="M72" s="192"/>
      <c r="N72" s="478"/>
    </row>
    <row r="73" spans="1:14" s="37" customFormat="1" ht="15.75" customHeight="1">
      <c r="A73" s="101"/>
      <c r="B73" s="30" t="s">
        <v>351</v>
      </c>
      <c r="C73" s="26" t="s">
        <v>421</v>
      </c>
      <c r="D73" s="86">
        <v>4345</v>
      </c>
      <c r="E73" s="86"/>
      <c r="F73" s="86"/>
      <c r="G73" s="192">
        <f t="shared" si="18"/>
        <v>4345</v>
      </c>
      <c r="H73" s="86">
        <f t="shared" si="19"/>
        <v>4345</v>
      </c>
      <c r="I73" s="86"/>
      <c r="J73" s="190">
        <v>0</v>
      </c>
      <c r="K73" s="191">
        <v>0</v>
      </c>
      <c r="L73" s="192"/>
      <c r="M73" s="192"/>
      <c r="N73" s="478"/>
    </row>
    <row r="74" spans="1:14" s="37" customFormat="1" ht="15" customHeight="1">
      <c r="A74" s="101"/>
      <c r="B74" s="30" t="s">
        <v>775</v>
      </c>
      <c r="C74" s="26" t="s">
        <v>776</v>
      </c>
      <c r="D74" s="86">
        <v>400</v>
      </c>
      <c r="E74" s="86"/>
      <c r="F74" s="86"/>
      <c r="G74" s="192">
        <f t="shared" si="18"/>
        <v>400</v>
      </c>
      <c r="H74" s="86">
        <f t="shared" si="19"/>
        <v>400</v>
      </c>
      <c r="I74" s="86"/>
      <c r="J74" s="190"/>
      <c r="K74" s="191"/>
      <c r="L74" s="192"/>
      <c r="M74" s="192"/>
      <c r="N74" s="478"/>
    </row>
    <row r="75" spans="1:14" s="37" customFormat="1" ht="16.5" customHeight="1">
      <c r="A75" s="101"/>
      <c r="B75" s="30" t="s">
        <v>547</v>
      </c>
      <c r="C75" s="26" t="s">
        <v>80</v>
      </c>
      <c r="D75" s="86">
        <v>660</v>
      </c>
      <c r="E75" s="86"/>
      <c r="F75" s="86"/>
      <c r="G75" s="192">
        <f t="shared" si="18"/>
        <v>660</v>
      </c>
      <c r="H75" s="86">
        <f t="shared" si="19"/>
        <v>660</v>
      </c>
      <c r="I75" s="86"/>
      <c r="J75" s="190"/>
      <c r="K75" s="191"/>
      <c r="L75" s="192"/>
      <c r="M75" s="192"/>
      <c r="N75" s="478"/>
    </row>
    <row r="76" spans="1:14" s="37" customFormat="1" ht="15" customHeight="1">
      <c r="A76" s="101"/>
      <c r="B76" s="30" t="s">
        <v>540</v>
      </c>
      <c r="C76" s="26" t="s">
        <v>81</v>
      </c>
      <c r="D76" s="86">
        <v>2000</v>
      </c>
      <c r="E76" s="86"/>
      <c r="F76" s="86"/>
      <c r="G76" s="192">
        <f t="shared" si="18"/>
        <v>2000</v>
      </c>
      <c r="H76" s="86">
        <f t="shared" si="19"/>
        <v>2000</v>
      </c>
      <c r="I76" s="86"/>
      <c r="J76" s="190"/>
      <c r="K76" s="191"/>
      <c r="L76" s="192"/>
      <c r="M76" s="192"/>
      <c r="N76" s="478"/>
    </row>
    <row r="77" spans="1:14" s="37" customFormat="1" ht="15.75" customHeight="1">
      <c r="A77" s="101"/>
      <c r="B77" s="30" t="s">
        <v>554</v>
      </c>
      <c r="C77" s="26" t="s">
        <v>277</v>
      </c>
      <c r="D77" s="86">
        <v>2004</v>
      </c>
      <c r="E77" s="86"/>
      <c r="F77" s="86"/>
      <c r="G77" s="192">
        <f t="shared" si="18"/>
        <v>2004</v>
      </c>
      <c r="H77" s="86">
        <f t="shared" si="19"/>
        <v>2004</v>
      </c>
      <c r="I77" s="86"/>
      <c r="J77" s="190"/>
      <c r="K77" s="191"/>
      <c r="L77" s="192"/>
      <c r="M77" s="192"/>
      <c r="N77" s="478"/>
    </row>
    <row r="78" spans="1:14" s="37" customFormat="1" ht="17.25" customHeight="1">
      <c r="A78" s="101"/>
      <c r="B78" s="30" t="s">
        <v>353</v>
      </c>
      <c r="C78" s="26" t="s">
        <v>354</v>
      </c>
      <c r="D78" s="86">
        <v>200</v>
      </c>
      <c r="E78" s="86"/>
      <c r="F78" s="86"/>
      <c r="G78" s="192">
        <f t="shared" si="18"/>
        <v>200</v>
      </c>
      <c r="H78" s="86">
        <f t="shared" si="19"/>
        <v>200</v>
      </c>
      <c r="I78" s="86"/>
      <c r="J78" s="190">
        <v>0</v>
      </c>
      <c r="K78" s="191">
        <v>0</v>
      </c>
      <c r="L78" s="192"/>
      <c r="M78" s="192"/>
      <c r="N78" s="478"/>
    </row>
    <row r="79" spans="1:14" s="37" customFormat="1" ht="15" customHeight="1">
      <c r="A79" s="101"/>
      <c r="B79" s="30" t="s">
        <v>355</v>
      </c>
      <c r="C79" s="26" t="s">
        <v>356</v>
      </c>
      <c r="D79" s="86">
        <v>1250</v>
      </c>
      <c r="E79" s="86"/>
      <c r="F79" s="86"/>
      <c r="G79" s="192">
        <f t="shared" si="18"/>
        <v>1250</v>
      </c>
      <c r="H79" s="86">
        <f t="shared" si="19"/>
        <v>1250</v>
      </c>
      <c r="I79" s="86"/>
      <c r="J79" s="190">
        <v>0</v>
      </c>
      <c r="K79" s="191">
        <v>0</v>
      </c>
      <c r="L79" s="192"/>
      <c r="M79" s="192"/>
      <c r="N79" s="478"/>
    </row>
    <row r="80" spans="1:14" s="37" customFormat="1" ht="15" customHeight="1">
      <c r="A80" s="101"/>
      <c r="B80" s="30" t="s">
        <v>357</v>
      </c>
      <c r="C80" s="26" t="s">
        <v>358</v>
      </c>
      <c r="D80" s="86">
        <v>3218</v>
      </c>
      <c r="E80" s="86"/>
      <c r="F80" s="86"/>
      <c r="G80" s="192">
        <f t="shared" si="18"/>
        <v>3218</v>
      </c>
      <c r="H80" s="86">
        <f t="shared" si="19"/>
        <v>3218</v>
      </c>
      <c r="I80" s="86"/>
      <c r="J80" s="190">
        <v>0</v>
      </c>
      <c r="K80" s="191">
        <v>0</v>
      </c>
      <c r="L80" s="192"/>
      <c r="M80" s="192"/>
      <c r="N80" s="478"/>
    </row>
    <row r="81" spans="1:14" s="37" customFormat="1" ht="15" customHeight="1">
      <c r="A81" s="101"/>
      <c r="B81" s="30" t="s">
        <v>542</v>
      </c>
      <c r="C81" s="26" t="s">
        <v>278</v>
      </c>
      <c r="D81" s="86">
        <v>250</v>
      </c>
      <c r="E81" s="86"/>
      <c r="F81" s="86"/>
      <c r="G81" s="192">
        <f t="shared" si="18"/>
        <v>250</v>
      </c>
      <c r="H81" s="86">
        <f t="shared" si="19"/>
        <v>250</v>
      </c>
      <c r="I81" s="86"/>
      <c r="J81" s="190"/>
      <c r="K81" s="191"/>
      <c r="L81" s="192"/>
      <c r="M81" s="192"/>
      <c r="N81" s="478"/>
    </row>
    <row r="82" spans="1:14" s="37" customFormat="1" ht="14.25" customHeight="1">
      <c r="A82" s="101"/>
      <c r="B82" s="30" t="s">
        <v>543</v>
      </c>
      <c r="C82" s="26" t="s">
        <v>85</v>
      </c>
      <c r="D82" s="86">
        <v>300</v>
      </c>
      <c r="E82" s="86"/>
      <c r="F82" s="86"/>
      <c r="G82" s="192">
        <f t="shared" si="18"/>
        <v>300</v>
      </c>
      <c r="H82" s="86">
        <f t="shared" si="19"/>
        <v>300</v>
      </c>
      <c r="I82" s="86"/>
      <c r="J82" s="190"/>
      <c r="K82" s="191"/>
      <c r="L82" s="192"/>
      <c r="M82" s="192"/>
      <c r="N82" s="478"/>
    </row>
    <row r="83" spans="1:14" s="37" customFormat="1" ht="15.75" customHeight="1">
      <c r="A83" s="97" t="s">
        <v>390</v>
      </c>
      <c r="B83" s="105"/>
      <c r="C83" s="69" t="s">
        <v>391</v>
      </c>
      <c r="D83" s="119">
        <f aca="true" t="shared" si="20" ref="D83:N83">D84+D95+D97+D108+D134+D143+D148</f>
        <v>2797454</v>
      </c>
      <c r="E83" s="119">
        <f t="shared" si="20"/>
        <v>97929</v>
      </c>
      <c r="F83" s="119">
        <f t="shared" si="20"/>
        <v>2000</v>
      </c>
      <c r="G83" s="119">
        <f t="shared" si="20"/>
        <v>2893383</v>
      </c>
      <c r="H83" s="119">
        <f t="shared" si="20"/>
        <v>2851383</v>
      </c>
      <c r="I83" s="119">
        <f t="shared" si="20"/>
        <v>1735481</v>
      </c>
      <c r="J83" s="119">
        <f t="shared" si="20"/>
        <v>308929</v>
      </c>
      <c r="K83" s="119">
        <f t="shared" si="20"/>
        <v>13000</v>
      </c>
      <c r="L83" s="119">
        <f t="shared" si="20"/>
        <v>0</v>
      </c>
      <c r="M83" s="119">
        <f t="shared" si="20"/>
        <v>0</v>
      </c>
      <c r="N83" s="120">
        <f t="shared" si="20"/>
        <v>42000</v>
      </c>
    </row>
    <row r="84" spans="1:14" s="37" customFormat="1" ht="19.5" customHeight="1">
      <c r="A84" s="99" t="s">
        <v>392</v>
      </c>
      <c r="B84" s="95"/>
      <c r="C84" s="75" t="s">
        <v>393</v>
      </c>
      <c r="D84" s="188">
        <f>SUM(D85:D94)</f>
        <v>102748</v>
      </c>
      <c r="E84" s="188">
        <f aca="true" t="shared" si="21" ref="E84:N84">SUM(E85:E94)</f>
        <v>900</v>
      </c>
      <c r="F84" s="188">
        <f t="shared" si="21"/>
        <v>900</v>
      </c>
      <c r="G84" s="188">
        <f t="shared" si="21"/>
        <v>102748</v>
      </c>
      <c r="H84" s="188">
        <f t="shared" si="21"/>
        <v>102748</v>
      </c>
      <c r="I84" s="188">
        <f t="shared" si="21"/>
        <v>82312</v>
      </c>
      <c r="J84" s="188">
        <f t="shared" si="21"/>
        <v>14684</v>
      </c>
      <c r="K84" s="188">
        <f t="shared" si="21"/>
        <v>0</v>
      </c>
      <c r="L84" s="188">
        <f t="shared" si="21"/>
        <v>0</v>
      </c>
      <c r="M84" s="188">
        <f t="shared" si="21"/>
        <v>0</v>
      </c>
      <c r="N84" s="189">
        <f t="shared" si="21"/>
        <v>0</v>
      </c>
    </row>
    <row r="85" spans="1:14" s="37" customFormat="1" ht="14.25" customHeight="1">
      <c r="A85" s="101"/>
      <c r="B85" s="30" t="s">
        <v>338</v>
      </c>
      <c r="C85" s="26" t="s">
        <v>279</v>
      </c>
      <c r="D85" s="86">
        <v>70400</v>
      </c>
      <c r="E85" s="86"/>
      <c r="F85" s="86"/>
      <c r="G85" s="192">
        <f>D85+E85-F85</f>
        <v>70400</v>
      </c>
      <c r="H85" s="86">
        <f>G85</f>
        <v>70400</v>
      </c>
      <c r="I85" s="86">
        <f>D85</f>
        <v>70400</v>
      </c>
      <c r="J85" s="190"/>
      <c r="K85" s="191">
        <v>0</v>
      </c>
      <c r="L85" s="192"/>
      <c r="M85" s="192"/>
      <c r="N85" s="478"/>
    </row>
    <row r="86" spans="1:14" s="37" customFormat="1" ht="14.25" customHeight="1">
      <c r="A86" s="101"/>
      <c r="B86" s="30" t="s">
        <v>341</v>
      </c>
      <c r="C86" s="26" t="s">
        <v>342</v>
      </c>
      <c r="D86" s="86">
        <v>4712</v>
      </c>
      <c r="E86" s="86"/>
      <c r="F86" s="86"/>
      <c r="G86" s="192">
        <f aca="true" t="shared" si="22" ref="G86:G94">D86+E86-F86</f>
        <v>4712</v>
      </c>
      <c r="H86" s="86">
        <f aca="true" t="shared" si="23" ref="H86:H94">G86</f>
        <v>4712</v>
      </c>
      <c r="I86" s="86">
        <f>D86</f>
        <v>4712</v>
      </c>
      <c r="J86" s="190"/>
      <c r="K86" s="191">
        <v>0</v>
      </c>
      <c r="L86" s="192"/>
      <c r="M86" s="192"/>
      <c r="N86" s="478"/>
    </row>
    <row r="87" spans="1:14" s="37" customFormat="1" ht="14.25" customHeight="1">
      <c r="A87" s="101"/>
      <c r="B87" s="104" t="s">
        <v>389</v>
      </c>
      <c r="C87" s="26" t="s">
        <v>394</v>
      </c>
      <c r="D87" s="86">
        <v>12942</v>
      </c>
      <c r="E87" s="86"/>
      <c r="F87" s="86">
        <v>98</v>
      </c>
      <c r="G87" s="192">
        <f t="shared" si="22"/>
        <v>12844</v>
      </c>
      <c r="H87" s="86">
        <f t="shared" si="23"/>
        <v>12844</v>
      </c>
      <c r="I87" s="86"/>
      <c r="J87" s="190">
        <f>H87</f>
        <v>12844</v>
      </c>
      <c r="K87" s="191"/>
      <c r="L87" s="192"/>
      <c r="M87" s="192"/>
      <c r="N87" s="478"/>
    </row>
    <row r="88" spans="1:14" s="37" customFormat="1" ht="13.5" customHeight="1">
      <c r="A88" s="101"/>
      <c r="B88" s="104" t="s">
        <v>343</v>
      </c>
      <c r="C88" s="26" t="s">
        <v>344</v>
      </c>
      <c r="D88" s="86">
        <v>1840</v>
      </c>
      <c r="E88" s="86"/>
      <c r="F88" s="86"/>
      <c r="G88" s="192">
        <f t="shared" si="22"/>
        <v>1840</v>
      </c>
      <c r="H88" s="86">
        <f t="shared" si="23"/>
        <v>1840</v>
      </c>
      <c r="I88" s="86"/>
      <c r="J88" s="190">
        <f>H88</f>
        <v>1840</v>
      </c>
      <c r="K88" s="191"/>
      <c r="L88" s="192"/>
      <c r="M88" s="192"/>
      <c r="N88" s="478"/>
    </row>
    <row r="89" spans="1:14" s="37" customFormat="1" ht="15" customHeight="1">
      <c r="A89" s="101"/>
      <c r="B89" s="30" t="s">
        <v>773</v>
      </c>
      <c r="C89" s="26" t="s">
        <v>774</v>
      </c>
      <c r="D89" s="86">
        <v>7200</v>
      </c>
      <c r="E89" s="86"/>
      <c r="F89" s="86"/>
      <c r="G89" s="192">
        <f t="shared" si="22"/>
        <v>7200</v>
      </c>
      <c r="H89" s="86">
        <f t="shared" si="23"/>
        <v>7200</v>
      </c>
      <c r="I89" s="86">
        <f>H89</f>
        <v>7200</v>
      </c>
      <c r="J89" s="190"/>
      <c r="K89" s="191">
        <v>0</v>
      </c>
      <c r="L89" s="192"/>
      <c r="M89" s="192"/>
      <c r="N89" s="478"/>
    </row>
    <row r="90" spans="1:14" s="37" customFormat="1" ht="12.75" customHeight="1">
      <c r="A90" s="101"/>
      <c r="B90" s="30" t="s">
        <v>345</v>
      </c>
      <c r="C90" s="26" t="s">
        <v>452</v>
      </c>
      <c r="D90" s="86">
        <v>1279</v>
      </c>
      <c r="E90" s="86"/>
      <c r="F90" s="86"/>
      <c r="G90" s="192">
        <f t="shared" si="22"/>
        <v>1279</v>
      </c>
      <c r="H90" s="86">
        <f t="shared" si="23"/>
        <v>1279</v>
      </c>
      <c r="I90" s="86"/>
      <c r="J90" s="190">
        <v>0</v>
      </c>
      <c r="K90" s="191">
        <v>0</v>
      </c>
      <c r="L90" s="192"/>
      <c r="M90" s="192"/>
      <c r="N90" s="478"/>
    </row>
    <row r="91" spans="1:14" s="37" customFormat="1" ht="14.25" customHeight="1">
      <c r="A91" s="101"/>
      <c r="B91" s="30" t="s">
        <v>351</v>
      </c>
      <c r="C91" s="26" t="s">
        <v>421</v>
      </c>
      <c r="D91" s="86">
        <v>1061</v>
      </c>
      <c r="E91" s="86"/>
      <c r="F91" s="86">
        <v>122</v>
      </c>
      <c r="G91" s="192">
        <f t="shared" si="22"/>
        <v>939</v>
      </c>
      <c r="H91" s="86">
        <f t="shared" si="23"/>
        <v>939</v>
      </c>
      <c r="I91" s="86"/>
      <c r="J91" s="190">
        <v>0</v>
      </c>
      <c r="K91" s="191">
        <v>0</v>
      </c>
      <c r="L91" s="192"/>
      <c r="M91" s="192"/>
      <c r="N91" s="478"/>
    </row>
    <row r="92" spans="1:14" s="37" customFormat="1" ht="15" customHeight="1">
      <c r="A92" s="101"/>
      <c r="B92" s="30" t="s">
        <v>353</v>
      </c>
      <c r="C92" s="26" t="s">
        <v>354</v>
      </c>
      <c r="D92" s="86">
        <v>680</v>
      </c>
      <c r="E92" s="86"/>
      <c r="F92" s="86">
        <v>680</v>
      </c>
      <c r="G92" s="192">
        <f t="shared" si="22"/>
        <v>0</v>
      </c>
      <c r="H92" s="86">
        <f t="shared" si="23"/>
        <v>0</v>
      </c>
      <c r="I92" s="86"/>
      <c r="J92" s="190">
        <v>0</v>
      </c>
      <c r="K92" s="191">
        <v>0</v>
      </c>
      <c r="L92" s="192"/>
      <c r="M92" s="192"/>
      <c r="N92" s="478"/>
    </row>
    <row r="93" spans="1:14" s="37" customFormat="1" ht="17.25" customHeight="1">
      <c r="A93" s="101"/>
      <c r="B93" s="30" t="s">
        <v>357</v>
      </c>
      <c r="C93" s="26" t="s">
        <v>358</v>
      </c>
      <c r="D93" s="86">
        <v>2634</v>
      </c>
      <c r="E93" s="86"/>
      <c r="F93" s="86"/>
      <c r="G93" s="192">
        <f t="shared" si="22"/>
        <v>2634</v>
      </c>
      <c r="H93" s="86">
        <f t="shared" si="23"/>
        <v>2634</v>
      </c>
      <c r="I93" s="86"/>
      <c r="J93" s="190">
        <v>0</v>
      </c>
      <c r="K93" s="191">
        <v>0</v>
      </c>
      <c r="L93" s="192"/>
      <c r="M93" s="192"/>
      <c r="N93" s="478"/>
    </row>
    <row r="94" spans="1:14" s="37" customFormat="1" ht="17.25" customHeight="1">
      <c r="A94" s="101"/>
      <c r="B94" s="30" t="s">
        <v>543</v>
      </c>
      <c r="C94" s="26" t="s">
        <v>85</v>
      </c>
      <c r="D94" s="86">
        <v>0</v>
      </c>
      <c r="E94" s="86">
        <v>900</v>
      </c>
      <c r="F94" s="86"/>
      <c r="G94" s="192">
        <f t="shared" si="22"/>
        <v>900</v>
      </c>
      <c r="H94" s="86">
        <f t="shared" si="23"/>
        <v>900</v>
      </c>
      <c r="I94" s="86"/>
      <c r="J94" s="190"/>
      <c r="K94" s="191"/>
      <c r="L94" s="192"/>
      <c r="M94" s="192"/>
      <c r="N94" s="478"/>
    </row>
    <row r="95" spans="1:14" s="36" customFormat="1" ht="18" customHeight="1">
      <c r="A95" s="99" t="s">
        <v>698</v>
      </c>
      <c r="B95" s="95"/>
      <c r="C95" s="75" t="s">
        <v>18</v>
      </c>
      <c r="D95" s="188">
        <f>D96</f>
        <v>3000</v>
      </c>
      <c r="E95" s="188">
        <f>E96</f>
        <v>0</v>
      </c>
      <c r="F95" s="188">
        <f>F96</f>
        <v>0</v>
      </c>
      <c r="G95" s="188">
        <f>G96</f>
        <v>3000</v>
      </c>
      <c r="H95" s="188">
        <f aca="true" t="shared" si="24" ref="H95:N95">H96</f>
        <v>3000</v>
      </c>
      <c r="I95" s="188">
        <f t="shared" si="24"/>
        <v>0</v>
      </c>
      <c r="J95" s="188">
        <f t="shared" si="24"/>
        <v>0</v>
      </c>
      <c r="K95" s="188">
        <f t="shared" si="24"/>
        <v>3000</v>
      </c>
      <c r="L95" s="188">
        <f t="shared" si="24"/>
        <v>0</v>
      </c>
      <c r="M95" s="188">
        <f t="shared" si="24"/>
        <v>0</v>
      </c>
      <c r="N95" s="189">
        <f t="shared" si="24"/>
        <v>0</v>
      </c>
    </row>
    <row r="96" spans="1:14" s="37" customFormat="1" ht="24" customHeight="1">
      <c r="A96" s="101"/>
      <c r="B96" s="30" t="s">
        <v>699</v>
      </c>
      <c r="C96" s="26" t="s">
        <v>700</v>
      </c>
      <c r="D96" s="86">
        <v>3000</v>
      </c>
      <c r="E96" s="86"/>
      <c r="F96" s="86"/>
      <c r="G96" s="192">
        <f>D96+E96-F96</f>
        <v>3000</v>
      </c>
      <c r="H96" s="86">
        <f>G96</f>
        <v>3000</v>
      </c>
      <c r="I96" s="86">
        <v>0</v>
      </c>
      <c r="J96" s="190">
        <v>0</v>
      </c>
      <c r="K96" s="191">
        <f>H96</f>
        <v>3000</v>
      </c>
      <c r="L96" s="192"/>
      <c r="M96" s="192"/>
      <c r="N96" s="478"/>
    </row>
    <row r="97" spans="1:14" s="36" customFormat="1" ht="16.5" customHeight="1">
      <c r="A97" s="99" t="s">
        <v>396</v>
      </c>
      <c r="B97" s="95"/>
      <c r="C97" s="75" t="s">
        <v>397</v>
      </c>
      <c r="D97" s="188">
        <f aca="true" t="shared" si="25" ref="D97:N97">D98+D99+D100+D101+D102+D103+D104+D105+D106+D107</f>
        <v>107171</v>
      </c>
      <c r="E97" s="188">
        <f t="shared" si="25"/>
        <v>1100</v>
      </c>
      <c r="F97" s="188">
        <f t="shared" si="25"/>
        <v>1100</v>
      </c>
      <c r="G97" s="188">
        <f t="shared" si="25"/>
        <v>107171</v>
      </c>
      <c r="H97" s="188">
        <f t="shared" si="25"/>
        <v>107171</v>
      </c>
      <c r="I97" s="188">
        <f t="shared" si="25"/>
        <v>0</v>
      </c>
      <c r="J97" s="188">
        <f t="shared" si="25"/>
        <v>0</v>
      </c>
      <c r="K97" s="188">
        <f t="shared" si="25"/>
        <v>0</v>
      </c>
      <c r="L97" s="188">
        <f t="shared" si="25"/>
        <v>0</v>
      </c>
      <c r="M97" s="188">
        <f t="shared" si="25"/>
        <v>0</v>
      </c>
      <c r="N97" s="189">
        <f t="shared" si="25"/>
        <v>0</v>
      </c>
    </row>
    <row r="98" spans="1:14" s="37" customFormat="1" ht="12.75" customHeight="1">
      <c r="A98" s="101"/>
      <c r="B98" s="30" t="s">
        <v>337</v>
      </c>
      <c r="C98" s="26" t="s">
        <v>398</v>
      </c>
      <c r="D98" s="86">
        <v>80772</v>
      </c>
      <c r="E98" s="86"/>
      <c r="F98" s="86"/>
      <c r="G98" s="192">
        <f>D98+E98-F98</f>
        <v>80772</v>
      </c>
      <c r="H98" s="86">
        <f>G98</f>
        <v>80772</v>
      </c>
      <c r="I98" s="86"/>
      <c r="J98" s="190"/>
      <c r="K98" s="191"/>
      <c r="L98" s="192"/>
      <c r="M98" s="192"/>
      <c r="N98" s="478"/>
    </row>
    <row r="99" spans="1:14" s="37" customFormat="1" ht="12.75" customHeight="1">
      <c r="A99" s="101"/>
      <c r="B99" s="30" t="s">
        <v>345</v>
      </c>
      <c r="C99" s="26" t="s">
        <v>452</v>
      </c>
      <c r="D99" s="86">
        <v>6000</v>
      </c>
      <c r="E99" s="86"/>
      <c r="F99" s="86"/>
      <c r="G99" s="192">
        <f aca="true" t="shared" si="26" ref="G99:G107">D99+E99-F99</f>
        <v>6000</v>
      </c>
      <c r="H99" s="86">
        <f aca="true" t="shared" si="27" ref="H99:H107">G99</f>
        <v>6000</v>
      </c>
      <c r="I99" s="86"/>
      <c r="J99" s="190"/>
      <c r="K99" s="191"/>
      <c r="L99" s="192"/>
      <c r="M99" s="192"/>
      <c r="N99" s="478"/>
    </row>
    <row r="100" spans="1:14" s="37" customFormat="1" ht="12.75" customHeight="1">
      <c r="A100" s="101"/>
      <c r="B100" s="30" t="s">
        <v>347</v>
      </c>
      <c r="C100" s="26" t="s">
        <v>419</v>
      </c>
      <c r="D100" s="86">
        <v>7100</v>
      </c>
      <c r="E100" s="86"/>
      <c r="F100" s="86"/>
      <c r="G100" s="192">
        <f t="shared" si="26"/>
        <v>7100</v>
      </c>
      <c r="H100" s="86">
        <f t="shared" si="27"/>
        <v>7100</v>
      </c>
      <c r="I100" s="86"/>
      <c r="J100" s="190"/>
      <c r="K100" s="191"/>
      <c r="L100" s="192"/>
      <c r="M100" s="192"/>
      <c r="N100" s="478"/>
    </row>
    <row r="101" spans="1:14" s="37" customFormat="1" ht="12.75" customHeight="1">
      <c r="A101" s="101"/>
      <c r="B101" s="30" t="s">
        <v>351</v>
      </c>
      <c r="C101" s="26" t="s">
        <v>421</v>
      </c>
      <c r="D101" s="86">
        <v>6649</v>
      </c>
      <c r="E101" s="86"/>
      <c r="F101" s="86"/>
      <c r="G101" s="192">
        <f t="shared" si="26"/>
        <v>6649</v>
      </c>
      <c r="H101" s="86">
        <f t="shared" si="27"/>
        <v>6649</v>
      </c>
      <c r="I101" s="86"/>
      <c r="J101" s="190"/>
      <c r="K101" s="191"/>
      <c r="L101" s="192"/>
      <c r="M101" s="192"/>
      <c r="N101" s="478"/>
    </row>
    <row r="102" spans="1:14" s="37" customFormat="1" ht="12.75" customHeight="1">
      <c r="A102" s="101"/>
      <c r="B102" s="30" t="s">
        <v>540</v>
      </c>
      <c r="C102" s="26" t="s">
        <v>81</v>
      </c>
      <c r="D102" s="86">
        <v>450</v>
      </c>
      <c r="E102" s="86"/>
      <c r="F102" s="86"/>
      <c r="G102" s="192">
        <f t="shared" si="26"/>
        <v>450</v>
      </c>
      <c r="H102" s="86">
        <f t="shared" si="27"/>
        <v>450</v>
      </c>
      <c r="I102" s="86"/>
      <c r="J102" s="190"/>
      <c r="K102" s="191"/>
      <c r="L102" s="192"/>
      <c r="M102" s="192"/>
      <c r="N102" s="478"/>
    </row>
    <row r="103" spans="1:14" s="37" customFormat="1" ht="12.75" customHeight="1">
      <c r="A103" s="101"/>
      <c r="B103" s="30" t="s">
        <v>353</v>
      </c>
      <c r="C103" s="26" t="s">
        <v>354</v>
      </c>
      <c r="D103" s="86">
        <v>500</v>
      </c>
      <c r="E103" s="86"/>
      <c r="F103" s="86">
        <v>400</v>
      </c>
      <c r="G103" s="192">
        <f t="shared" si="26"/>
        <v>100</v>
      </c>
      <c r="H103" s="86">
        <f t="shared" si="27"/>
        <v>100</v>
      </c>
      <c r="I103" s="86"/>
      <c r="J103" s="190"/>
      <c r="K103" s="191"/>
      <c r="L103" s="192"/>
      <c r="M103" s="192"/>
      <c r="N103" s="478"/>
    </row>
    <row r="104" spans="1:14" s="37" customFormat="1" ht="12.75" customHeight="1">
      <c r="A104" s="101"/>
      <c r="B104" s="30" t="s">
        <v>29</v>
      </c>
      <c r="C104" s="26" t="s">
        <v>30</v>
      </c>
      <c r="D104" s="86">
        <v>500</v>
      </c>
      <c r="E104" s="86"/>
      <c r="F104" s="86">
        <v>400</v>
      </c>
      <c r="G104" s="192">
        <f t="shared" si="26"/>
        <v>100</v>
      </c>
      <c r="H104" s="86">
        <f t="shared" si="27"/>
        <v>100</v>
      </c>
      <c r="I104" s="86"/>
      <c r="J104" s="190"/>
      <c r="K104" s="191"/>
      <c r="L104" s="192"/>
      <c r="M104" s="192"/>
      <c r="N104" s="478"/>
    </row>
    <row r="105" spans="1:14" s="37" customFormat="1" ht="12.75" customHeight="1">
      <c r="A105" s="101"/>
      <c r="B105" s="30" t="s">
        <v>541</v>
      </c>
      <c r="C105" s="26" t="s">
        <v>293</v>
      </c>
      <c r="D105" s="86">
        <v>1100</v>
      </c>
      <c r="E105" s="86"/>
      <c r="F105" s="86">
        <v>300</v>
      </c>
      <c r="G105" s="192">
        <f t="shared" si="26"/>
        <v>800</v>
      </c>
      <c r="H105" s="86">
        <f t="shared" si="27"/>
        <v>800</v>
      </c>
      <c r="I105" s="86"/>
      <c r="J105" s="190"/>
      <c r="K105" s="191"/>
      <c r="L105" s="192"/>
      <c r="M105" s="192"/>
      <c r="N105" s="478"/>
    </row>
    <row r="106" spans="1:14" s="37" customFormat="1" ht="12.75" customHeight="1">
      <c r="A106" s="101"/>
      <c r="B106" s="30" t="s">
        <v>542</v>
      </c>
      <c r="C106" s="26" t="s">
        <v>545</v>
      </c>
      <c r="D106" s="86">
        <v>1100</v>
      </c>
      <c r="E106" s="86"/>
      <c r="F106" s="86"/>
      <c r="G106" s="192">
        <f t="shared" si="26"/>
        <v>1100</v>
      </c>
      <c r="H106" s="86">
        <f t="shared" si="27"/>
        <v>1100</v>
      </c>
      <c r="I106" s="86"/>
      <c r="J106" s="190"/>
      <c r="K106" s="191"/>
      <c r="L106" s="192"/>
      <c r="M106" s="192"/>
      <c r="N106" s="478"/>
    </row>
    <row r="107" spans="1:14" s="37" customFormat="1" ht="12.75" customHeight="1">
      <c r="A107" s="101"/>
      <c r="B107" s="30" t="s">
        <v>543</v>
      </c>
      <c r="C107" s="26" t="s">
        <v>336</v>
      </c>
      <c r="D107" s="86">
        <v>3000</v>
      </c>
      <c r="E107" s="86">
        <v>1100</v>
      </c>
      <c r="F107" s="86"/>
      <c r="G107" s="192">
        <f t="shared" si="26"/>
        <v>4100</v>
      </c>
      <c r="H107" s="86">
        <f t="shared" si="27"/>
        <v>4100</v>
      </c>
      <c r="I107" s="86"/>
      <c r="J107" s="190"/>
      <c r="K107" s="191"/>
      <c r="L107" s="192"/>
      <c r="M107" s="192"/>
      <c r="N107" s="478"/>
    </row>
    <row r="108" spans="1:14" s="36" customFormat="1" ht="15.75" customHeight="1">
      <c r="A108" s="99" t="s">
        <v>399</v>
      </c>
      <c r="B108" s="95"/>
      <c r="C108" s="75" t="s">
        <v>400</v>
      </c>
      <c r="D108" s="188">
        <f>SUM(D109:D133)</f>
        <v>2527690</v>
      </c>
      <c r="E108" s="188">
        <f>SUM(E109:E133)</f>
        <v>95929</v>
      </c>
      <c r="F108" s="188">
        <f>SUM(F109:F133)</f>
        <v>0</v>
      </c>
      <c r="G108" s="188">
        <f>SUM(G109:G133)</f>
        <v>2623619</v>
      </c>
      <c r="H108" s="188">
        <f aca="true" t="shared" si="28" ref="H108:N108">SUM(H109:H133)</f>
        <v>2581619</v>
      </c>
      <c r="I108" s="188">
        <f t="shared" si="28"/>
        <v>1645569</v>
      </c>
      <c r="J108" s="188">
        <f t="shared" si="28"/>
        <v>293287</v>
      </c>
      <c r="K108" s="188">
        <f t="shared" si="28"/>
        <v>10000</v>
      </c>
      <c r="L108" s="188">
        <f t="shared" si="28"/>
        <v>0</v>
      </c>
      <c r="M108" s="188">
        <f t="shared" si="28"/>
        <v>0</v>
      </c>
      <c r="N108" s="189">
        <f t="shared" si="28"/>
        <v>42000</v>
      </c>
    </row>
    <row r="109" spans="1:14" s="37" customFormat="1" ht="15" customHeight="1">
      <c r="A109" s="101"/>
      <c r="B109" s="30" t="s">
        <v>41</v>
      </c>
      <c r="C109" s="26" t="s">
        <v>11</v>
      </c>
      <c r="D109" s="86">
        <v>1380</v>
      </c>
      <c r="E109" s="86"/>
      <c r="F109" s="86"/>
      <c r="G109" s="192">
        <f>D109+E109-F109</f>
        <v>1380</v>
      </c>
      <c r="H109" s="86">
        <f>G109</f>
        <v>1380</v>
      </c>
      <c r="I109" s="86"/>
      <c r="J109" s="190"/>
      <c r="K109" s="191"/>
      <c r="L109" s="192"/>
      <c r="M109" s="192"/>
      <c r="N109" s="478"/>
    </row>
    <row r="110" spans="1:14" s="37" customFormat="1" ht="14.25" customHeight="1">
      <c r="A110" s="101"/>
      <c r="B110" s="30" t="s">
        <v>338</v>
      </c>
      <c r="C110" s="26" t="s">
        <v>279</v>
      </c>
      <c r="D110" s="86">
        <v>1533515</v>
      </c>
      <c r="E110" s="86"/>
      <c r="F110" s="86"/>
      <c r="G110" s="192">
        <f aca="true" t="shared" si="29" ref="G110:G133">D110+E110-F110</f>
        <v>1533515</v>
      </c>
      <c r="H110" s="86">
        <f aca="true" t="shared" si="30" ref="H110:H132">G110</f>
        <v>1533515</v>
      </c>
      <c r="I110" s="86">
        <f>H110</f>
        <v>1533515</v>
      </c>
      <c r="J110" s="190"/>
      <c r="K110" s="191"/>
      <c r="L110" s="192"/>
      <c r="M110" s="192"/>
      <c r="N110" s="478"/>
    </row>
    <row r="111" spans="1:14" s="37" customFormat="1" ht="15" customHeight="1">
      <c r="A111" s="101"/>
      <c r="B111" s="30" t="s">
        <v>341</v>
      </c>
      <c r="C111" s="26" t="s">
        <v>342</v>
      </c>
      <c r="D111" s="86">
        <v>105054</v>
      </c>
      <c r="E111" s="86"/>
      <c r="F111" s="86"/>
      <c r="G111" s="192">
        <f t="shared" si="29"/>
        <v>105054</v>
      </c>
      <c r="H111" s="86">
        <f t="shared" si="30"/>
        <v>105054</v>
      </c>
      <c r="I111" s="86">
        <f>H111</f>
        <v>105054</v>
      </c>
      <c r="J111" s="190"/>
      <c r="K111" s="191"/>
      <c r="L111" s="192"/>
      <c r="M111" s="192"/>
      <c r="N111" s="478"/>
    </row>
    <row r="112" spans="1:14" s="37" customFormat="1" ht="13.5" customHeight="1">
      <c r="A112" s="101"/>
      <c r="B112" s="104" t="s">
        <v>389</v>
      </c>
      <c r="C112" s="26" t="s">
        <v>369</v>
      </c>
      <c r="D112" s="86">
        <v>177250</v>
      </c>
      <c r="E112" s="86">
        <v>78020</v>
      </c>
      <c r="F112" s="86"/>
      <c r="G112" s="192">
        <f t="shared" si="29"/>
        <v>255270</v>
      </c>
      <c r="H112" s="86">
        <f t="shared" si="30"/>
        <v>255270</v>
      </c>
      <c r="I112" s="86"/>
      <c r="J112" s="190">
        <f>H112</f>
        <v>255270</v>
      </c>
      <c r="K112" s="191"/>
      <c r="L112" s="192"/>
      <c r="M112" s="192"/>
      <c r="N112" s="478"/>
    </row>
    <row r="113" spans="1:14" s="37" customFormat="1" ht="14.25" customHeight="1">
      <c r="A113" s="101"/>
      <c r="B113" s="104" t="s">
        <v>343</v>
      </c>
      <c r="C113" s="26" t="s">
        <v>344</v>
      </c>
      <c r="D113" s="86">
        <v>29755</v>
      </c>
      <c r="E113" s="86">
        <v>8262</v>
      </c>
      <c r="F113" s="86"/>
      <c r="G113" s="192">
        <f t="shared" si="29"/>
        <v>38017</v>
      </c>
      <c r="H113" s="86">
        <f t="shared" si="30"/>
        <v>38017</v>
      </c>
      <c r="I113" s="86"/>
      <c r="J113" s="190">
        <f>H113</f>
        <v>38017</v>
      </c>
      <c r="K113" s="191"/>
      <c r="L113" s="192"/>
      <c r="M113" s="192"/>
      <c r="N113" s="478"/>
    </row>
    <row r="114" spans="1:14" s="37" customFormat="1" ht="14.25" customHeight="1">
      <c r="A114" s="101"/>
      <c r="B114" s="104" t="s">
        <v>773</v>
      </c>
      <c r="C114" s="26" t="s">
        <v>774</v>
      </c>
      <c r="D114" s="86">
        <v>7000</v>
      </c>
      <c r="E114" s="86"/>
      <c r="F114" s="86"/>
      <c r="G114" s="192">
        <f t="shared" si="29"/>
        <v>7000</v>
      </c>
      <c r="H114" s="86">
        <f t="shared" si="30"/>
        <v>7000</v>
      </c>
      <c r="I114" s="86">
        <f>H114</f>
        <v>7000</v>
      </c>
      <c r="J114" s="190"/>
      <c r="K114" s="191"/>
      <c r="L114" s="192"/>
      <c r="M114" s="192"/>
      <c r="N114" s="478"/>
    </row>
    <row r="115" spans="1:14" s="37" customFormat="1" ht="15" customHeight="1">
      <c r="A115" s="101"/>
      <c r="B115" s="30" t="s">
        <v>345</v>
      </c>
      <c r="C115" s="26" t="s">
        <v>452</v>
      </c>
      <c r="D115" s="86">
        <v>59070</v>
      </c>
      <c r="E115" s="86">
        <v>5817</v>
      </c>
      <c r="F115" s="86"/>
      <c r="G115" s="192">
        <f t="shared" si="29"/>
        <v>64887</v>
      </c>
      <c r="H115" s="86">
        <f t="shared" si="30"/>
        <v>64887</v>
      </c>
      <c r="I115" s="86"/>
      <c r="J115" s="190"/>
      <c r="K115" s="191"/>
      <c r="L115" s="192"/>
      <c r="M115" s="192"/>
      <c r="N115" s="478"/>
    </row>
    <row r="116" spans="1:14" s="37" customFormat="1" ht="13.5" customHeight="1">
      <c r="A116" s="101"/>
      <c r="B116" s="30" t="s">
        <v>347</v>
      </c>
      <c r="C116" s="26" t="s">
        <v>419</v>
      </c>
      <c r="D116" s="86">
        <v>65000</v>
      </c>
      <c r="E116" s="86"/>
      <c r="F116" s="86"/>
      <c r="G116" s="192">
        <f t="shared" si="29"/>
        <v>65000</v>
      </c>
      <c r="H116" s="86">
        <f t="shared" si="30"/>
        <v>65000</v>
      </c>
      <c r="I116" s="86"/>
      <c r="J116" s="190"/>
      <c r="K116" s="191"/>
      <c r="L116" s="192"/>
      <c r="M116" s="192"/>
      <c r="N116" s="478"/>
    </row>
    <row r="117" spans="1:14" s="37" customFormat="1" ht="14.25" customHeight="1">
      <c r="A117" s="101"/>
      <c r="B117" s="30" t="s">
        <v>409</v>
      </c>
      <c r="C117" s="26" t="s">
        <v>410</v>
      </c>
      <c r="D117" s="86">
        <v>1500</v>
      </c>
      <c r="E117" s="86"/>
      <c r="F117" s="86"/>
      <c r="G117" s="192">
        <f t="shared" si="29"/>
        <v>1500</v>
      </c>
      <c r="H117" s="86">
        <f t="shared" si="30"/>
        <v>1500</v>
      </c>
      <c r="I117" s="86"/>
      <c r="J117" s="190"/>
      <c r="K117" s="191"/>
      <c r="L117" s="192"/>
      <c r="M117" s="192"/>
      <c r="N117" s="478"/>
    </row>
    <row r="118" spans="1:14" s="37" customFormat="1" ht="15.75" customHeight="1">
      <c r="A118" s="101"/>
      <c r="B118" s="30" t="s">
        <v>351</v>
      </c>
      <c r="C118" s="26" t="s">
        <v>421</v>
      </c>
      <c r="D118" s="86">
        <v>389000</v>
      </c>
      <c r="E118" s="86">
        <v>3830</v>
      </c>
      <c r="F118" s="86"/>
      <c r="G118" s="192">
        <f t="shared" si="29"/>
        <v>392830</v>
      </c>
      <c r="H118" s="86">
        <f t="shared" si="30"/>
        <v>392830</v>
      </c>
      <c r="I118" s="86"/>
      <c r="J118" s="190"/>
      <c r="K118" s="191"/>
      <c r="L118" s="192"/>
      <c r="M118" s="192"/>
      <c r="N118" s="478"/>
    </row>
    <row r="119" spans="1:14" s="37" customFormat="1" ht="13.5" customHeight="1">
      <c r="A119" s="101"/>
      <c r="B119" s="30" t="s">
        <v>775</v>
      </c>
      <c r="C119" s="26" t="s">
        <v>689</v>
      </c>
      <c r="D119" s="86">
        <v>3600</v>
      </c>
      <c r="E119" s="86"/>
      <c r="F119" s="86"/>
      <c r="G119" s="192">
        <f t="shared" si="29"/>
        <v>3600</v>
      </c>
      <c r="H119" s="86">
        <f t="shared" si="30"/>
        <v>3600</v>
      </c>
      <c r="I119" s="86"/>
      <c r="J119" s="190"/>
      <c r="K119" s="191"/>
      <c r="L119" s="192"/>
      <c r="M119" s="192"/>
      <c r="N119" s="478"/>
    </row>
    <row r="120" spans="1:14" s="37" customFormat="1" ht="15.75" customHeight="1">
      <c r="A120" s="101"/>
      <c r="B120" s="30" t="s">
        <v>547</v>
      </c>
      <c r="C120" s="26" t="s">
        <v>80</v>
      </c>
      <c r="D120" s="86">
        <v>8234</v>
      </c>
      <c r="E120" s="86"/>
      <c r="F120" s="86"/>
      <c r="G120" s="192">
        <f t="shared" si="29"/>
        <v>8234</v>
      </c>
      <c r="H120" s="86">
        <f t="shared" si="30"/>
        <v>8234</v>
      </c>
      <c r="I120" s="86"/>
      <c r="J120" s="190"/>
      <c r="K120" s="191"/>
      <c r="L120" s="192"/>
      <c r="M120" s="192"/>
      <c r="N120" s="478"/>
    </row>
    <row r="121" spans="1:14" s="37" customFormat="1" ht="14.25" customHeight="1">
      <c r="A121" s="101"/>
      <c r="B121" s="30" t="s">
        <v>540</v>
      </c>
      <c r="C121" s="26" t="s">
        <v>81</v>
      </c>
      <c r="D121" s="86">
        <v>17368</v>
      </c>
      <c r="E121" s="86"/>
      <c r="F121" s="86"/>
      <c r="G121" s="192">
        <f t="shared" si="29"/>
        <v>17368</v>
      </c>
      <c r="H121" s="86">
        <f t="shared" si="30"/>
        <v>17368</v>
      </c>
      <c r="I121" s="86"/>
      <c r="J121" s="190"/>
      <c r="K121" s="191"/>
      <c r="L121" s="192"/>
      <c r="M121" s="192"/>
      <c r="N121" s="478"/>
    </row>
    <row r="122" spans="1:14" s="37" customFormat="1" ht="16.5" customHeight="1">
      <c r="A122" s="101"/>
      <c r="B122" s="30" t="s">
        <v>548</v>
      </c>
      <c r="C122" s="26" t="s">
        <v>295</v>
      </c>
      <c r="D122" s="86">
        <v>264</v>
      </c>
      <c r="E122" s="86"/>
      <c r="F122" s="86"/>
      <c r="G122" s="192">
        <f t="shared" si="29"/>
        <v>264</v>
      </c>
      <c r="H122" s="86">
        <f t="shared" si="30"/>
        <v>264</v>
      </c>
      <c r="I122" s="86"/>
      <c r="J122" s="190"/>
      <c r="K122" s="191"/>
      <c r="L122" s="192"/>
      <c r="M122" s="192"/>
      <c r="N122" s="478"/>
    </row>
    <row r="123" spans="1:14" s="37" customFormat="1" ht="14.25" customHeight="1">
      <c r="A123" s="101"/>
      <c r="B123" s="30" t="s">
        <v>353</v>
      </c>
      <c r="C123" s="26" t="s">
        <v>354</v>
      </c>
      <c r="D123" s="86">
        <v>10500</v>
      </c>
      <c r="E123" s="86"/>
      <c r="F123" s="86"/>
      <c r="G123" s="192">
        <f t="shared" si="29"/>
        <v>10500</v>
      </c>
      <c r="H123" s="86">
        <f t="shared" si="30"/>
        <v>10500</v>
      </c>
      <c r="I123" s="86"/>
      <c r="J123" s="190"/>
      <c r="K123" s="191"/>
      <c r="L123" s="192"/>
      <c r="M123" s="192"/>
      <c r="N123" s="478"/>
    </row>
    <row r="124" spans="1:14" s="37" customFormat="1" ht="13.5" customHeight="1">
      <c r="A124" s="101"/>
      <c r="B124" s="30" t="s">
        <v>29</v>
      </c>
      <c r="C124" s="26" t="s">
        <v>30</v>
      </c>
      <c r="D124" s="86">
        <v>500</v>
      </c>
      <c r="E124" s="86"/>
      <c r="F124" s="86"/>
      <c r="G124" s="192">
        <f t="shared" si="29"/>
        <v>500</v>
      </c>
      <c r="H124" s="86">
        <f t="shared" si="30"/>
        <v>500</v>
      </c>
      <c r="I124" s="86"/>
      <c r="J124" s="190"/>
      <c r="K124" s="191"/>
      <c r="L124" s="192"/>
      <c r="M124" s="192"/>
      <c r="N124" s="478"/>
    </row>
    <row r="125" spans="1:14" s="37" customFormat="1" ht="13.5" customHeight="1">
      <c r="A125" s="101"/>
      <c r="B125" s="30" t="s">
        <v>355</v>
      </c>
      <c r="C125" s="26" t="s">
        <v>356</v>
      </c>
      <c r="D125" s="86">
        <v>686</v>
      </c>
      <c r="E125" s="86"/>
      <c r="F125" s="86"/>
      <c r="G125" s="192">
        <f t="shared" si="29"/>
        <v>686</v>
      </c>
      <c r="H125" s="86">
        <f t="shared" si="30"/>
        <v>686</v>
      </c>
      <c r="I125" s="86"/>
      <c r="J125" s="190"/>
      <c r="K125" s="191"/>
      <c r="L125" s="192"/>
      <c r="M125" s="192"/>
      <c r="N125" s="478"/>
    </row>
    <row r="126" spans="1:14" s="37" customFormat="1" ht="12.75" customHeight="1">
      <c r="A126" s="101"/>
      <c r="B126" s="30" t="s">
        <v>357</v>
      </c>
      <c r="C126" s="26" t="s">
        <v>358</v>
      </c>
      <c r="D126" s="86">
        <v>36875</v>
      </c>
      <c r="E126" s="86"/>
      <c r="F126" s="86"/>
      <c r="G126" s="192">
        <f t="shared" si="29"/>
        <v>36875</v>
      </c>
      <c r="H126" s="86">
        <f t="shared" si="30"/>
        <v>36875</v>
      </c>
      <c r="I126" s="86"/>
      <c r="J126" s="190"/>
      <c r="K126" s="191"/>
      <c r="L126" s="192"/>
      <c r="M126" s="192"/>
      <c r="N126" s="478"/>
    </row>
    <row r="127" spans="1:14" s="37" customFormat="1" ht="14.25" customHeight="1">
      <c r="A127" s="102"/>
      <c r="B127" s="104" t="s">
        <v>373</v>
      </c>
      <c r="C127" s="26" t="s">
        <v>374</v>
      </c>
      <c r="D127" s="86">
        <v>189</v>
      </c>
      <c r="E127" s="86"/>
      <c r="F127" s="86"/>
      <c r="G127" s="192">
        <f t="shared" si="29"/>
        <v>189</v>
      </c>
      <c r="H127" s="86">
        <f t="shared" si="30"/>
        <v>189</v>
      </c>
      <c r="I127" s="86"/>
      <c r="J127" s="190"/>
      <c r="K127" s="191"/>
      <c r="L127" s="192"/>
      <c r="M127" s="192"/>
      <c r="N127" s="478"/>
    </row>
    <row r="128" spans="1:14" s="37" customFormat="1" ht="12.75" customHeight="1">
      <c r="A128" s="102"/>
      <c r="B128" s="104" t="s">
        <v>780</v>
      </c>
      <c r="C128" s="26" t="s">
        <v>296</v>
      </c>
      <c r="D128" s="86">
        <v>450</v>
      </c>
      <c r="E128" s="86"/>
      <c r="F128" s="86"/>
      <c r="G128" s="192">
        <f t="shared" si="29"/>
        <v>450</v>
      </c>
      <c r="H128" s="86">
        <f t="shared" si="30"/>
        <v>450</v>
      </c>
      <c r="I128" s="86"/>
      <c r="J128" s="190"/>
      <c r="K128" s="191"/>
      <c r="L128" s="192"/>
      <c r="M128" s="192"/>
      <c r="N128" s="478"/>
    </row>
    <row r="129" spans="1:14" s="37" customFormat="1" ht="12.75" customHeight="1">
      <c r="A129" s="102"/>
      <c r="B129" s="104" t="s">
        <v>541</v>
      </c>
      <c r="C129" s="26" t="s">
        <v>293</v>
      </c>
      <c r="D129" s="86">
        <v>9500</v>
      </c>
      <c r="E129" s="86"/>
      <c r="F129" s="86"/>
      <c r="G129" s="192">
        <f t="shared" si="29"/>
        <v>9500</v>
      </c>
      <c r="H129" s="86">
        <f t="shared" si="30"/>
        <v>9500</v>
      </c>
      <c r="I129" s="86"/>
      <c r="J129" s="190"/>
      <c r="K129" s="191"/>
      <c r="L129" s="192"/>
      <c r="M129" s="192"/>
      <c r="N129" s="478"/>
    </row>
    <row r="130" spans="1:14" s="37" customFormat="1" ht="13.5" customHeight="1">
      <c r="A130" s="102"/>
      <c r="B130" s="104" t="s">
        <v>542</v>
      </c>
      <c r="C130" s="26" t="s">
        <v>545</v>
      </c>
      <c r="D130" s="86">
        <v>4000</v>
      </c>
      <c r="E130" s="86"/>
      <c r="F130" s="86"/>
      <c r="G130" s="192">
        <f t="shared" si="29"/>
        <v>4000</v>
      </c>
      <c r="H130" s="86">
        <f t="shared" si="30"/>
        <v>4000</v>
      </c>
      <c r="I130" s="86"/>
      <c r="J130" s="190"/>
      <c r="K130" s="191"/>
      <c r="L130" s="192"/>
      <c r="M130" s="192"/>
      <c r="N130" s="478"/>
    </row>
    <row r="131" spans="1:14" s="37" customFormat="1" ht="14.25" customHeight="1">
      <c r="A131" s="102"/>
      <c r="B131" s="104" t="s">
        <v>543</v>
      </c>
      <c r="C131" s="26" t="s">
        <v>546</v>
      </c>
      <c r="D131" s="86">
        <v>15000</v>
      </c>
      <c r="E131" s="86"/>
      <c r="F131" s="86"/>
      <c r="G131" s="192">
        <f t="shared" si="29"/>
        <v>15000</v>
      </c>
      <c r="H131" s="86">
        <f t="shared" si="30"/>
        <v>15000</v>
      </c>
      <c r="I131" s="86"/>
      <c r="J131" s="190"/>
      <c r="K131" s="191"/>
      <c r="L131" s="192"/>
      <c r="M131" s="192"/>
      <c r="N131" s="478"/>
    </row>
    <row r="132" spans="1:14" s="37" customFormat="1" ht="16.5" customHeight="1">
      <c r="A132" s="102"/>
      <c r="B132" s="104" t="s">
        <v>395</v>
      </c>
      <c r="C132" s="26" t="s">
        <v>42</v>
      </c>
      <c r="D132" s="86">
        <v>10000</v>
      </c>
      <c r="E132" s="86"/>
      <c r="F132" s="86"/>
      <c r="G132" s="192">
        <f t="shared" si="29"/>
        <v>10000</v>
      </c>
      <c r="H132" s="86">
        <f t="shared" si="30"/>
        <v>10000</v>
      </c>
      <c r="I132" s="86"/>
      <c r="J132" s="190"/>
      <c r="K132" s="191">
        <f>H132</f>
        <v>10000</v>
      </c>
      <c r="L132" s="192"/>
      <c r="M132" s="192"/>
      <c r="N132" s="478"/>
    </row>
    <row r="133" spans="1:14" s="37" customFormat="1" ht="33" customHeight="1">
      <c r="A133" s="101"/>
      <c r="B133" s="30" t="s">
        <v>767</v>
      </c>
      <c r="C133" s="26" t="s">
        <v>297</v>
      </c>
      <c r="D133" s="86">
        <v>42000</v>
      </c>
      <c r="E133" s="86"/>
      <c r="F133" s="86"/>
      <c r="G133" s="192">
        <f t="shared" si="29"/>
        <v>42000</v>
      </c>
      <c r="H133" s="86"/>
      <c r="I133" s="86"/>
      <c r="J133" s="190"/>
      <c r="K133" s="191"/>
      <c r="L133" s="192"/>
      <c r="M133" s="192"/>
      <c r="N133" s="478">
        <f>G133</f>
        <v>42000</v>
      </c>
    </row>
    <row r="134" spans="1:14" s="37" customFormat="1" ht="18" customHeight="1">
      <c r="A134" s="99" t="s">
        <v>401</v>
      </c>
      <c r="B134" s="95"/>
      <c r="C134" s="75" t="s">
        <v>402</v>
      </c>
      <c r="D134" s="188">
        <f>SUM(D135:D142)</f>
        <v>14000</v>
      </c>
      <c r="E134" s="188">
        <f>SUM(E135:E142)</f>
        <v>0</v>
      </c>
      <c r="F134" s="188">
        <f>SUM(F135:F142)</f>
        <v>0</v>
      </c>
      <c r="G134" s="188">
        <f>SUM(G135:G142)</f>
        <v>14000</v>
      </c>
      <c r="H134" s="188">
        <f aca="true" t="shared" si="31" ref="H134:N134">SUM(H135:H142)</f>
        <v>14000</v>
      </c>
      <c r="I134" s="188">
        <f t="shared" si="31"/>
        <v>5800</v>
      </c>
      <c r="J134" s="188">
        <f t="shared" si="31"/>
        <v>958</v>
      </c>
      <c r="K134" s="188">
        <f t="shared" si="31"/>
        <v>0</v>
      </c>
      <c r="L134" s="188">
        <f t="shared" si="31"/>
        <v>0</v>
      </c>
      <c r="M134" s="188">
        <f t="shared" si="31"/>
        <v>0</v>
      </c>
      <c r="N134" s="189">
        <f t="shared" si="31"/>
        <v>0</v>
      </c>
    </row>
    <row r="135" spans="1:14" s="37" customFormat="1" ht="18.75" customHeight="1">
      <c r="A135" s="102"/>
      <c r="B135" s="30" t="s">
        <v>337</v>
      </c>
      <c r="C135" s="26" t="s">
        <v>398</v>
      </c>
      <c r="D135" s="86">
        <v>5330</v>
      </c>
      <c r="E135" s="86"/>
      <c r="F135" s="86"/>
      <c r="G135" s="192">
        <f>D135+E135-F135</f>
        <v>5330</v>
      </c>
      <c r="H135" s="86">
        <f>G135</f>
        <v>5330</v>
      </c>
      <c r="I135" s="86"/>
      <c r="J135" s="190">
        <v>0</v>
      </c>
      <c r="K135" s="191">
        <v>0</v>
      </c>
      <c r="L135" s="192"/>
      <c r="M135" s="192"/>
      <c r="N135" s="478"/>
    </row>
    <row r="136" spans="1:14" s="37" customFormat="1" ht="15.75" customHeight="1">
      <c r="A136" s="101"/>
      <c r="B136" s="30" t="s">
        <v>368</v>
      </c>
      <c r="C136" s="26" t="s">
        <v>403</v>
      </c>
      <c r="D136" s="86">
        <v>838</v>
      </c>
      <c r="E136" s="86"/>
      <c r="F136" s="86"/>
      <c r="G136" s="192">
        <f aca="true" t="shared" si="32" ref="G136:G142">D136+E136-F136</f>
        <v>838</v>
      </c>
      <c r="H136" s="86">
        <f aca="true" t="shared" si="33" ref="H136:H142">G136</f>
        <v>838</v>
      </c>
      <c r="I136" s="86"/>
      <c r="J136" s="190">
        <f>H136</f>
        <v>838</v>
      </c>
      <c r="K136" s="191">
        <v>0</v>
      </c>
      <c r="L136" s="192"/>
      <c r="M136" s="192"/>
      <c r="N136" s="478"/>
    </row>
    <row r="137" spans="1:14" s="37" customFormat="1" ht="15.75" customHeight="1">
      <c r="A137" s="101"/>
      <c r="B137" s="30" t="s">
        <v>343</v>
      </c>
      <c r="C137" s="26" t="s">
        <v>344</v>
      </c>
      <c r="D137" s="86">
        <v>120</v>
      </c>
      <c r="E137" s="86"/>
      <c r="F137" s="86"/>
      <c r="G137" s="192">
        <f t="shared" si="32"/>
        <v>120</v>
      </c>
      <c r="H137" s="86">
        <f t="shared" si="33"/>
        <v>120</v>
      </c>
      <c r="I137" s="86"/>
      <c r="J137" s="190">
        <f>H137</f>
        <v>120</v>
      </c>
      <c r="K137" s="191">
        <v>0</v>
      </c>
      <c r="L137" s="192"/>
      <c r="M137" s="192"/>
      <c r="N137" s="478"/>
    </row>
    <row r="138" spans="1:14" s="37" customFormat="1" ht="15.75" customHeight="1">
      <c r="A138" s="101"/>
      <c r="B138" s="30" t="s">
        <v>773</v>
      </c>
      <c r="C138" s="26" t="s">
        <v>774</v>
      </c>
      <c r="D138" s="86">
        <v>5800</v>
      </c>
      <c r="E138" s="86"/>
      <c r="F138" s="86"/>
      <c r="G138" s="192">
        <f t="shared" si="32"/>
        <v>5800</v>
      </c>
      <c r="H138" s="86">
        <f t="shared" si="33"/>
        <v>5800</v>
      </c>
      <c r="I138" s="86">
        <f>H138</f>
        <v>5800</v>
      </c>
      <c r="J138" s="190">
        <v>0</v>
      </c>
      <c r="K138" s="191">
        <v>0</v>
      </c>
      <c r="L138" s="192"/>
      <c r="M138" s="192"/>
      <c r="N138" s="478"/>
    </row>
    <row r="139" spans="1:14" s="37" customFormat="1" ht="16.5" customHeight="1">
      <c r="A139" s="101"/>
      <c r="B139" s="30" t="s">
        <v>345</v>
      </c>
      <c r="C139" s="26" t="s">
        <v>452</v>
      </c>
      <c r="D139" s="86">
        <v>821</v>
      </c>
      <c r="E139" s="86"/>
      <c r="F139" s="86"/>
      <c r="G139" s="192">
        <f t="shared" si="32"/>
        <v>821</v>
      </c>
      <c r="H139" s="86">
        <f t="shared" si="33"/>
        <v>821</v>
      </c>
      <c r="I139" s="86"/>
      <c r="J139" s="190">
        <v>0</v>
      </c>
      <c r="K139" s="191">
        <v>0</v>
      </c>
      <c r="L139" s="192"/>
      <c r="M139" s="192"/>
      <c r="N139" s="478"/>
    </row>
    <row r="140" spans="1:14" s="37" customFormat="1" ht="15.75" customHeight="1">
      <c r="A140" s="101"/>
      <c r="B140" s="30" t="s">
        <v>351</v>
      </c>
      <c r="C140" s="26" t="s">
        <v>421</v>
      </c>
      <c r="D140" s="86">
        <v>932</v>
      </c>
      <c r="E140" s="86"/>
      <c r="F140" s="86"/>
      <c r="G140" s="192">
        <f t="shared" si="32"/>
        <v>932</v>
      </c>
      <c r="H140" s="86">
        <f t="shared" si="33"/>
        <v>932</v>
      </c>
      <c r="I140" s="86"/>
      <c r="J140" s="190">
        <v>0</v>
      </c>
      <c r="K140" s="191">
        <v>0</v>
      </c>
      <c r="L140" s="192"/>
      <c r="M140" s="192"/>
      <c r="N140" s="478"/>
    </row>
    <row r="141" spans="1:14" s="37" customFormat="1" ht="18" customHeight="1">
      <c r="A141" s="101"/>
      <c r="B141" s="30" t="s">
        <v>540</v>
      </c>
      <c r="C141" s="26" t="s">
        <v>81</v>
      </c>
      <c r="D141" s="86">
        <v>100</v>
      </c>
      <c r="E141" s="86"/>
      <c r="F141" s="86"/>
      <c r="G141" s="192">
        <f t="shared" si="32"/>
        <v>100</v>
      </c>
      <c r="H141" s="86">
        <f t="shared" si="33"/>
        <v>100</v>
      </c>
      <c r="I141" s="86"/>
      <c r="J141" s="190"/>
      <c r="K141" s="191"/>
      <c r="L141" s="192"/>
      <c r="M141" s="192"/>
      <c r="N141" s="478"/>
    </row>
    <row r="142" spans="1:14" s="37" customFormat="1" ht="20.25" customHeight="1">
      <c r="A142" s="101"/>
      <c r="B142" s="30" t="s">
        <v>542</v>
      </c>
      <c r="C142" s="26" t="s">
        <v>545</v>
      </c>
      <c r="D142" s="86">
        <v>59</v>
      </c>
      <c r="E142" s="86"/>
      <c r="F142" s="86"/>
      <c r="G142" s="192">
        <f t="shared" si="32"/>
        <v>59</v>
      </c>
      <c r="H142" s="86">
        <f t="shared" si="33"/>
        <v>59</v>
      </c>
      <c r="I142" s="86"/>
      <c r="J142" s="190"/>
      <c r="K142" s="191"/>
      <c r="L142" s="192"/>
      <c r="M142" s="192"/>
      <c r="N142" s="478"/>
    </row>
    <row r="143" spans="1:14" s="36" customFormat="1" ht="23.25" customHeight="1">
      <c r="A143" s="99" t="s">
        <v>587</v>
      </c>
      <c r="B143" s="95"/>
      <c r="C143" s="75" t="s">
        <v>588</v>
      </c>
      <c r="D143" s="188">
        <f>SUM(D144:D147)</f>
        <v>29015</v>
      </c>
      <c r="E143" s="188">
        <f aca="true" t="shared" si="34" ref="E143:N143">SUM(E144:E147)</f>
        <v>0</v>
      </c>
      <c r="F143" s="188">
        <f t="shared" si="34"/>
        <v>0</v>
      </c>
      <c r="G143" s="188">
        <f t="shared" si="34"/>
        <v>29015</v>
      </c>
      <c r="H143" s="188">
        <f t="shared" si="34"/>
        <v>29015</v>
      </c>
      <c r="I143" s="188">
        <f t="shared" si="34"/>
        <v>1800</v>
      </c>
      <c r="J143" s="188">
        <f t="shared" si="34"/>
        <v>0</v>
      </c>
      <c r="K143" s="188">
        <f t="shared" si="34"/>
        <v>0</v>
      </c>
      <c r="L143" s="188">
        <f t="shared" si="34"/>
        <v>0</v>
      </c>
      <c r="M143" s="188">
        <f t="shared" si="34"/>
        <v>0</v>
      </c>
      <c r="N143" s="189">
        <f t="shared" si="34"/>
        <v>0</v>
      </c>
    </row>
    <row r="144" spans="1:14" s="37" customFormat="1" ht="19.5" customHeight="1">
      <c r="A144" s="101"/>
      <c r="B144" s="30" t="s">
        <v>773</v>
      </c>
      <c r="C144" s="26" t="s">
        <v>589</v>
      </c>
      <c r="D144" s="86">
        <v>1800</v>
      </c>
      <c r="E144" s="86"/>
      <c r="F144" s="86"/>
      <c r="G144" s="192">
        <f>D144+E144-F144</f>
        <v>1800</v>
      </c>
      <c r="H144" s="86">
        <f>G144</f>
        <v>1800</v>
      </c>
      <c r="I144" s="86">
        <f>H144</f>
        <v>1800</v>
      </c>
      <c r="J144" s="190"/>
      <c r="K144" s="191">
        <v>0</v>
      </c>
      <c r="L144" s="192"/>
      <c r="M144" s="192"/>
      <c r="N144" s="478"/>
    </row>
    <row r="145" spans="1:14" s="37" customFormat="1" ht="18.75" customHeight="1">
      <c r="A145" s="101"/>
      <c r="B145" s="30" t="s">
        <v>345</v>
      </c>
      <c r="C145" s="26" t="s">
        <v>452</v>
      </c>
      <c r="D145" s="86">
        <v>11955</v>
      </c>
      <c r="E145" s="86"/>
      <c r="F145" s="86"/>
      <c r="G145" s="192">
        <f>D145+E145-F145</f>
        <v>11955</v>
      </c>
      <c r="H145" s="86">
        <f>G145</f>
        <v>11955</v>
      </c>
      <c r="I145" s="86">
        <v>0</v>
      </c>
      <c r="J145" s="190"/>
      <c r="K145" s="191">
        <v>0</v>
      </c>
      <c r="L145" s="192"/>
      <c r="M145" s="192"/>
      <c r="N145" s="478"/>
    </row>
    <row r="146" spans="1:14" s="39" customFormat="1" ht="18.75" customHeight="1">
      <c r="A146" s="101"/>
      <c r="B146" s="30" t="s">
        <v>351</v>
      </c>
      <c r="C146" s="26" t="s">
        <v>421</v>
      </c>
      <c r="D146" s="86">
        <v>10560</v>
      </c>
      <c r="E146" s="86"/>
      <c r="F146" s="86"/>
      <c r="G146" s="192">
        <f>D146+E146-F146</f>
        <v>10560</v>
      </c>
      <c r="H146" s="86">
        <f>G146</f>
        <v>10560</v>
      </c>
      <c r="I146" s="86">
        <v>0</v>
      </c>
      <c r="J146" s="190"/>
      <c r="K146" s="191">
        <v>0</v>
      </c>
      <c r="L146" s="192"/>
      <c r="M146" s="192"/>
      <c r="N146" s="478"/>
    </row>
    <row r="147" spans="1:14" s="39" customFormat="1" ht="18" customHeight="1">
      <c r="A147" s="101"/>
      <c r="B147" s="30" t="s">
        <v>543</v>
      </c>
      <c r="C147" s="26" t="s">
        <v>546</v>
      </c>
      <c r="D147" s="86">
        <v>4700</v>
      </c>
      <c r="E147" s="86"/>
      <c r="F147" s="86"/>
      <c r="G147" s="192">
        <f>D147+E147-F147</f>
        <v>4700</v>
      </c>
      <c r="H147" s="86">
        <f>G147</f>
        <v>4700</v>
      </c>
      <c r="I147" s="86"/>
      <c r="J147" s="190"/>
      <c r="K147" s="191"/>
      <c r="L147" s="192"/>
      <c r="M147" s="192"/>
      <c r="N147" s="478"/>
    </row>
    <row r="148" spans="1:14" s="39" customFormat="1" ht="24.75" customHeight="1">
      <c r="A148" s="99" t="s">
        <v>404</v>
      </c>
      <c r="B148" s="95"/>
      <c r="C148" s="75" t="s">
        <v>405</v>
      </c>
      <c r="D148" s="188">
        <f>SUM(D149:D151)</f>
        <v>13830</v>
      </c>
      <c r="E148" s="188">
        <f>SUM(E149:E151)</f>
        <v>0</v>
      </c>
      <c r="F148" s="188">
        <f>SUM(F149:F151)</f>
        <v>0</v>
      </c>
      <c r="G148" s="188">
        <f>SUM(G149:G151)</f>
        <v>13830</v>
      </c>
      <c r="H148" s="188">
        <f aca="true" t="shared" si="35" ref="H148:N148">SUM(H149:H151)</f>
        <v>13830</v>
      </c>
      <c r="I148" s="188">
        <f t="shared" si="35"/>
        <v>0</v>
      </c>
      <c r="J148" s="188">
        <f t="shared" si="35"/>
        <v>0</v>
      </c>
      <c r="K148" s="188">
        <f t="shared" si="35"/>
        <v>0</v>
      </c>
      <c r="L148" s="188">
        <f t="shared" si="35"/>
        <v>0</v>
      </c>
      <c r="M148" s="188">
        <f t="shared" si="35"/>
        <v>0</v>
      </c>
      <c r="N148" s="189">
        <f t="shared" si="35"/>
        <v>0</v>
      </c>
    </row>
    <row r="149" spans="1:14" s="37" customFormat="1" ht="18.75" customHeight="1">
      <c r="A149" s="101"/>
      <c r="B149" s="30" t="s">
        <v>345</v>
      </c>
      <c r="C149" s="26" t="s">
        <v>452</v>
      </c>
      <c r="D149" s="86">
        <v>350</v>
      </c>
      <c r="E149" s="86"/>
      <c r="F149" s="86"/>
      <c r="G149" s="192">
        <f>D149+E149-F149</f>
        <v>350</v>
      </c>
      <c r="H149" s="86">
        <f>G149</f>
        <v>350</v>
      </c>
      <c r="I149" s="86">
        <v>0</v>
      </c>
      <c r="J149" s="190"/>
      <c r="K149" s="191">
        <v>0</v>
      </c>
      <c r="L149" s="192"/>
      <c r="M149" s="192"/>
      <c r="N149" s="478"/>
    </row>
    <row r="150" spans="1:14" s="37" customFormat="1" ht="20.25" customHeight="1">
      <c r="A150" s="101"/>
      <c r="B150" s="30" t="s">
        <v>351</v>
      </c>
      <c r="C150" s="26" t="s">
        <v>421</v>
      </c>
      <c r="D150" s="86">
        <v>1766</v>
      </c>
      <c r="E150" s="86"/>
      <c r="F150" s="86"/>
      <c r="G150" s="192">
        <f>D150+E150-F150</f>
        <v>1766</v>
      </c>
      <c r="H150" s="86">
        <f>G150</f>
        <v>1766</v>
      </c>
      <c r="I150" s="86">
        <v>0</v>
      </c>
      <c r="J150" s="190"/>
      <c r="K150" s="191">
        <v>0</v>
      </c>
      <c r="L150" s="192"/>
      <c r="M150" s="192"/>
      <c r="N150" s="478"/>
    </row>
    <row r="151" spans="1:14" s="37" customFormat="1" ht="21.75" customHeight="1">
      <c r="A151" s="101"/>
      <c r="B151" s="30" t="s">
        <v>355</v>
      </c>
      <c r="C151" s="26" t="s">
        <v>356</v>
      </c>
      <c r="D151" s="86">
        <v>11714</v>
      </c>
      <c r="E151" s="86"/>
      <c r="F151" s="86"/>
      <c r="G151" s="192">
        <f>D151+E151-F151</f>
        <v>11714</v>
      </c>
      <c r="H151" s="86">
        <f>G151</f>
        <v>11714</v>
      </c>
      <c r="I151" s="86">
        <v>0</v>
      </c>
      <c r="J151" s="190"/>
      <c r="K151" s="191">
        <v>0</v>
      </c>
      <c r="L151" s="192"/>
      <c r="M151" s="192"/>
      <c r="N151" s="478"/>
    </row>
    <row r="152" spans="1:14" s="37" customFormat="1" ht="24" customHeight="1">
      <c r="A152" s="97" t="s">
        <v>406</v>
      </c>
      <c r="B152" s="105"/>
      <c r="C152" s="69" t="s">
        <v>407</v>
      </c>
      <c r="D152" s="119">
        <f>D153+D155</f>
        <v>2709740</v>
      </c>
      <c r="E152" s="119">
        <f>E153+E155</f>
        <v>325000</v>
      </c>
      <c r="F152" s="119">
        <f>F153+F155</f>
        <v>25000</v>
      </c>
      <c r="G152" s="119">
        <f>G153+G155</f>
        <v>3009740</v>
      </c>
      <c r="H152" s="119">
        <f aca="true" t="shared" si="36" ref="H152:N152">H153+H155</f>
        <v>2259517</v>
      </c>
      <c r="I152" s="119">
        <f t="shared" si="36"/>
        <v>1621421</v>
      </c>
      <c r="J152" s="119">
        <f t="shared" si="36"/>
        <v>5291</v>
      </c>
      <c r="K152" s="119">
        <f t="shared" si="36"/>
        <v>0</v>
      </c>
      <c r="L152" s="119">
        <f t="shared" si="36"/>
        <v>0</v>
      </c>
      <c r="M152" s="119">
        <f t="shared" si="36"/>
        <v>0</v>
      </c>
      <c r="N152" s="120">
        <f t="shared" si="36"/>
        <v>750223</v>
      </c>
    </row>
    <row r="153" spans="1:14" s="37" customFormat="1" ht="23.25" customHeight="1">
      <c r="A153" s="99" t="s">
        <v>474</v>
      </c>
      <c r="B153" s="95"/>
      <c r="C153" s="75" t="s">
        <v>475</v>
      </c>
      <c r="D153" s="188">
        <f aca="true" t="shared" si="37" ref="D153:N153">D154</f>
        <v>50223</v>
      </c>
      <c r="E153" s="188">
        <f t="shared" si="37"/>
        <v>0</v>
      </c>
      <c r="F153" s="188">
        <f t="shared" si="37"/>
        <v>0</v>
      </c>
      <c r="G153" s="188">
        <f t="shared" si="37"/>
        <v>50223</v>
      </c>
      <c r="H153" s="188">
        <f t="shared" si="37"/>
        <v>0</v>
      </c>
      <c r="I153" s="188">
        <f t="shared" si="37"/>
        <v>0</v>
      </c>
      <c r="J153" s="188">
        <f t="shared" si="37"/>
        <v>0</v>
      </c>
      <c r="K153" s="188">
        <f t="shared" si="37"/>
        <v>0</v>
      </c>
      <c r="L153" s="188">
        <f t="shared" si="37"/>
        <v>0</v>
      </c>
      <c r="M153" s="188">
        <f t="shared" si="37"/>
        <v>0</v>
      </c>
      <c r="N153" s="189">
        <f t="shared" si="37"/>
        <v>50223</v>
      </c>
    </row>
    <row r="154" spans="1:14" s="37" customFormat="1" ht="34.5" customHeight="1">
      <c r="A154" s="106"/>
      <c r="B154" s="103" t="s">
        <v>767</v>
      </c>
      <c r="C154" s="26" t="s">
        <v>297</v>
      </c>
      <c r="D154" s="192">
        <v>50223</v>
      </c>
      <c r="E154" s="192"/>
      <c r="F154" s="192"/>
      <c r="G154" s="192">
        <f>D154+E154-F154</f>
        <v>50223</v>
      </c>
      <c r="H154" s="192"/>
      <c r="I154" s="192"/>
      <c r="J154" s="192"/>
      <c r="K154" s="192"/>
      <c r="L154" s="192"/>
      <c r="M154" s="192"/>
      <c r="N154" s="195">
        <f>G154</f>
        <v>50223</v>
      </c>
    </row>
    <row r="155" spans="1:14" s="37" customFormat="1" ht="23.25" customHeight="1">
      <c r="A155" s="99" t="s">
        <v>422</v>
      </c>
      <c r="B155" s="95"/>
      <c r="C155" s="75" t="s">
        <v>423</v>
      </c>
      <c r="D155" s="188">
        <f>SUM(D156:D180)</f>
        <v>2659517</v>
      </c>
      <c r="E155" s="188">
        <f aca="true" t="shared" si="38" ref="E155:N155">SUM(E156:E180)</f>
        <v>325000</v>
      </c>
      <c r="F155" s="188">
        <f t="shared" si="38"/>
        <v>25000</v>
      </c>
      <c r="G155" s="188">
        <f t="shared" si="38"/>
        <v>2959517</v>
      </c>
      <c r="H155" s="188">
        <f t="shared" si="38"/>
        <v>2259517</v>
      </c>
      <c r="I155" s="188">
        <f t="shared" si="38"/>
        <v>1621421</v>
      </c>
      <c r="J155" s="188">
        <f t="shared" si="38"/>
        <v>5291</v>
      </c>
      <c r="K155" s="188">
        <f t="shared" si="38"/>
        <v>0</v>
      </c>
      <c r="L155" s="188">
        <f t="shared" si="38"/>
        <v>0</v>
      </c>
      <c r="M155" s="188">
        <f t="shared" si="38"/>
        <v>0</v>
      </c>
      <c r="N155" s="189">
        <f t="shared" si="38"/>
        <v>700000</v>
      </c>
    </row>
    <row r="156" spans="1:14" s="37" customFormat="1" ht="15.75" customHeight="1">
      <c r="A156" s="101"/>
      <c r="B156" s="30" t="s">
        <v>691</v>
      </c>
      <c r="C156" s="26" t="s">
        <v>692</v>
      </c>
      <c r="D156" s="86">
        <v>155000</v>
      </c>
      <c r="E156" s="86"/>
      <c r="F156" s="86"/>
      <c r="G156" s="192">
        <f>D156+E156-F156</f>
        <v>155000</v>
      </c>
      <c r="H156" s="86">
        <f>G156</f>
        <v>155000</v>
      </c>
      <c r="I156" s="86"/>
      <c r="J156" s="190">
        <v>0</v>
      </c>
      <c r="K156" s="190">
        <v>0</v>
      </c>
      <c r="L156" s="192"/>
      <c r="M156" s="192"/>
      <c r="N156" s="478"/>
    </row>
    <row r="157" spans="1:14" s="37" customFormat="1" ht="15.75" customHeight="1">
      <c r="A157" s="101"/>
      <c r="B157" s="30" t="s">
        <v>340</v>
      </c>
      <c r="C157" s="26" t="s">
        <v>702</v>
      </c>
      <c r="D157" s="86">
        <v>24168</v>
      </c>
      <c r="E157" s="86"/>
      <c r="F157" s="86"/>
      <c r="G157" s="192">
        <f aca="true" t="shared" si="39" ref="G157:G180">D157+E157-F157</f>
        <v>24168</v>
      </c>
      <c r="H157" s="86">
        <f aca="true" t="shared" si="40" ref="H157:H179">G157</f>
        <v>24168</v>
      </c>
      <c r="I157" s="86">
        <f aca="true" t="shared" si="41" ref="I157:I162">H157</f>
        <v>24168</v>
      </c>
      <c r="J157" s="190">
        <v>0</v>
      </c>
      <c r="K157" s="190">
        <v>0</v>
      </c>
      <c r="L157" s="192"/>
      <c r="M157" s="192"/>
      <c r="N157" s="478"/>
    </row>
    <row r="158" spans="1:14" s="37" customFormat="1" ht="15.75" customHeight="1">
      <c r="A158" s="101"/>
      <c r="B158" s="30" t="s">
        <v>341</v>
      </c>
      <c r="C158" s="26" t="s">
        <v>342</v>
      </c>
      <c r="D158" s="86">
        <v>1627</v>
      </c>
      <c r="E158" s="86"/>
      <c r="F158" s="86"/>
      <c r="G158" s="192">
        <f t="shared" si="39"/>
        <v>1627</v>
      </c>
      <c r="H158" s="86">
        <f t="shared" si="40"/>
        <v>1627</v>
      </c>
      <c r="I158" s="86">
        <f t="shared" si="41"/>
        <v>1627</v>
      </c>
      <c r="J158" s="190">
        <v>0</v>
      </c>
      <c r="K158" s="190">
        <v>0</v>
      </c>
      <c r="L158" s="192"/>
      <c r="M158" s="192"/>
      <c r="N158" s="478"/>
    </row>
    <row r="159" spans="1:14" s="37" customFormat="1" ht="20.25" customHeight="1">
      <c r="A159" s="101"/>
      <c r="B159" s="30" t="s">
        <v>411</v>
      </c>
      <c r="C159" s="26" t="s">
        <v>320</v>
      </c>
      <c r="D159" s="86">
        <v>1441626</v>
      </c>
      <c r="E159" s="86"/>
      <c r="F159" s="86"/>
      <c r="G159" s="192">
        <f t="shared" si="39"/>
        <v>1441626</v>
      </c>
      <c r="H159" s="86">
        <f t="shared" si="40"/>
        <v>1441626</v>
      </c>
      <c r="I159" s="86">
        <f t="shared" si="41"/>
        <v>1441626</v>
      </c>
      <c r="J159" s="190">
        <v>0</v>
      </c>
      <c r="K159" s="190">
        <v>0</v>
      </c>
      <c r="L159" s="192"/>
      <c r="M159" s="192"/>
      <c r="N159" s="478"/>
    </row>
    <row r="160" spans="1:14" s="37" customFormat="1" ht="15" customHeight="1">
      <c r="A160" s="101"/>
      <c r="B160" s="30" t="s">
        <v>412</v>
      </c>
      <c r="C160" s="26" t="s">
        <v>413</v>
      </c>
      <c r="D160" s="86">
        <v>37000</v>
      </c>
      <c r="E160" s="86"/>
      <c r="F160" s="86"/>
      <c r="G160" s="192">
        <f t="shared" si="39"/>
        <v>37000</v>
      </c>
      <c r="H160" s="86">
        <f t="shared" si="40"/>
        <v>37000</v>
      </c>
      <c r="I160" s="86">
        <f t="shared" si="41"/>
        <v>37000</v>
      </c>
      <c r="J160" s="190">
        <v>0</v>
      </c>
      <c r="K160" s="190">
        <v>0</v>
      </c>
      <c r="L160" s="192"/>
      <c r="M160" s="192"/>
      <c r="N160" s="478"/>
    </row>
    <row r="161" spans="1:14" s="37" customFormat="1" ht="15.75" customHeight="1">
      <c r="A161" s="101"/>
      <c r="B161" s="30" t="s">
        <v>414</v>
      </c>
      <c r="C161" s="26" t="s">
        <v>415</v>
      </c>
      <c r="D161" s="86">
        <v>117000</v>
      </c>
      <c r="E161" s="86"/>
      <c r="F161" s="86"/>
      <c r="G161" s="192">
        <f t="shared" si="39"/>
        <v>117000</v>
      </c>
      <c r="H161" s="86">
        <f t="shared" si="40"/>
        <v>117000</v>
      </c>
      <c r="I161" s="86">
        <f t="shared" si="41"/>
        <v>117000</v>
      </c>
      <c r="J161" s="190">
        <v>0</v>
      </c>
      <c r="K161" s="190">
        <v>0</v>
      </c>
      <c r="L161" s="192"/>
      <c r="M161" s="192"/>
      <c r="N161" s="478"/>
    </row>
    <row r="162" spans="1:14" s="37" customFormat="1" ht="15.75" customHeight="1">
      <c r="A162" s="101"/>
      <c r="B162" s="30" t="s">
        <v>319</v>
      </c>
      <c r="C162" s="26" t="s">
        <v>322</v>
      </c>
      <c r="D162" s="86">
        <v>0</v>
      </c>
      <c r="E162" s="86"/>
      <c r="F162" s="86"/>
      <c r="G162" s="192">
        <f t="shared" si="39"/>
        <v>0</v>
      </c>
      <c r="H162" s="86">
        <f t="shared" si="40"/>
        <v>0</v>
      </c>
      <c r="I162" s="86">
        <f t="shared" si="41"/>
        <v>0</v>
      </c>
      <c r="J162" s="190"/>
      <c r="K162" s="190"/>
      <c r="L162" s="192"/>
      <c r="M162" s="192"/>
      <c r="N162" s="478"/>
    </row>
    <row r="163" spans="1:14" s="37" customFormat="1" ht="15.75" customHeight="1">
      <c r="A163" s="101"/>
      <c r="B163" s="104" t="s">
        <v>389</v>
      </c>
      <c r="C163" s="26" t="s">
        <v>403</v>
      </c>
      <c r="D163" s="86">
        <v>4659</v>
      </c>
      <c r="E163" s="86"/>
      <c r="F163" s="86"/>
      <c r="G163" s="192">
        <f t="shared" si="39"/>
        <v>4659</v>
      </c>
      <c r="H163" s="86">
        <f t="shared" si="40"/>
        <v>4659</v>
      </c>
      <c r="I163" s="86"/>
      <c r="J163" s="190">
        <f>H163</f>
        <v>4659</v>
      </c>
      <c r="K163" s="190">
        <v>0</v>
      </c>
      <c r="L163" s="192"/>
      <c r="M163" s="192"/>
      <c r="N163" s="478"/>
    </row>
    <row r="164" spans="1:14" s="37" customFormat="1" ht="15.75" customHeight="1">
      <c r="A164" s="101"/>
      <c r="B164" s="30" t="s">
        <v>343</v>
      </c>
      <c r="C164" s="26" t="s">
        <v>344</v>
      </c>
      <c r="D164" s="86">
        <v>632</v>
      </c>
      <c r="E164" s="86"/>
      <c r="F164" s="86"/>
      <c r="G164" s="192">
        <f t="shared" si="39"/>
        <v>632</v>
      </c>
      <c r="H164" s="86">
        <f t="shared" si="40"/>
        <v>632</v>
      </c>
      <c r="I164" s="86"/>
      <c r="J164" s="190">
        <f>H164</f>
        <v>632</v>
      </c>
      <c r="K164" s="190">
        <v>0</v>
      </c>
      <c r="L164" s="192"/>
      <c r="M164" s="192"/>
      <c r="N164" s="478"/>
    </row>
    <row r="165" spans="1:14" s="37" customFormat="1" ht="15.75" customHeight="1">
      <c r="A165" s="101"/>
      <c r="B165" s="30" t="s">
        <v>693</v>
      </c>
      <c r="C165" s="26" t="s">
        <v>694</v>
      </c>
      <c r="D165" s="86">
        <v>77200</v>
      </c>
      <c r="E165" s="86"/>
      <c r="F165" s="86"/>
      <c r="G165" s="192">
        <f t="shared" si="39"/>
        <v>77200</v>
      </c>
      <c r="H165" s="86">
        <f t="shared" si="40"/>
        <v>77200</v>
      </c>
      <c r="I165" s="86"/>
      <c r="J165" s="190">
        <v>0</v>
      </c>
      <c r="K165" s="190">
        <v>0</v>
      </c>
      <c r="L165" s="192"/>
      <c r="M165" s="192"/>
      <c r="N165" s="478"/>
    </row>
    <row r="166" spans="1:14" s="37" customFormat="1" ht="15.75" customHeight="1">
      <c r="A166" s="101"/>
      <c r="B166" s="30" t="s">
        <v>345</v>
      </c>
      <c r="C166" s="26" t="s">
        <v>452</v>
      </c>
      <c r="D166" s="86">
        <v>211739</v>
      </c>
      <c r="E166" s="86"/>
      <c r="F166" s="86">
        <v>25000</v>
      </c>
      <c r="G166" s="192">
        <f t="shared" si="39"/>
        <v>186739</v>
      </c>
      <c r="H166" s="86">
        <f t="shared" si="40"/>
        <v>186739</v>
      </c>
      <c r="I166" s="86"/>
      <c r="J166" s="190">
        <v>0</v>
      </c>
      <c r="K166" s="190">
        <v>0</v>
      </c>
      <c r="L166" s="192"/>
      <c r="M166" s="192"/>
      <c r="N166" s="478"/>
    </row>
    <row r="167" spans="1:14" s="37" customFormat="1" ht="16.5" customHeight="1">
      <c r="A167" s="101"/>
      <c r="B167" s="30" t="s">
        <v>417</v>
      </c>
      <c r="C167" s="26" t="s">
        <v>418</v>
      </c>
      <c r="D167" s="86">
        <v>40000</v>
      </c>
      <c r="E167" s="86">
        <v>25000</v>
      </c>
      <c r="F167" s="86"/>
      <c r="G167" s="192">
        <f t="shared" si="39"/>
        <v>65000</v>
      </c>
      <c r="H167" s="86">
        <f t="shared" si="40"/>
        <v>65000</v>
      </c>
      <c r="I167" s="86"/>
      <c r="J167" s="190">
        <v>0</v>
      </c>
      <c r="K167" s="190">
        <v>0</v>
      </c>
      <c r="L167" s="192"/>
      <c r="M167" s="192"/>
      <c r="N167" s="478"/>
    </row>
    <row r="168" spans="1:14" s="37" customFormat="1" ht="15.75" customHeight="1">
      <c r="A168" s="101"/>
      <c r="B168" s="30" t="s">
        <v>347</v>
      </c>
      <c r="C168" s="26" t="s">
        <v>419</v>
      </c>
      <c r="D168" s="86">
        <v>18000</v>
      </c>
      <c r="E168" s="86"/>
      <c r="F168" s="86"/>
      <c r="G168" s="192">
        <f t="shared" si="39"/>
        <v>18000</v>
      </c>
      <c r="H168" s="86">
        <f t="shared" si="40"/>
        <v>18000</v>
      </c>
      <c r="I168" s="86"/>
      <c r="J168" s="190">
        <v>0</v>
      </c>
      <c r="K168" s="190">
        <v>0</v>
      </c>
      <c r="L168" s="192"/>
      <c r="M168" s="192"/>
      <c r="N168" s="478"/>
    </row>
    <row r="169" spans="1:14" s="37" customFormat="1" ht="17.25" customHeight="1">
      <c r="A169" s="101"/>
      <c r="B169" s="30" t="s">
        <v>349</v>
      </c>
      <c r="C169" s="26" t="s">
        <v>420</v>
      </c>
      <c r="D169" s="86">
        <v>29000</v>
      </c>
      <c r="E169" s="86"/>
      <c r="F169" s="86"/>
      <c r="G169" s="192">
        <f t="shared" si="39"/>
        <v>29000</v>
      </c>
      <c r="H169" s="86">
        <f t="shared" si="40"/>
        <v>29000</v>
      </c>
      <c r="I169" s="86"/>
      <c r="J169" s="190">
        <v>0</v>
      </c>
      <c r="K169" s="190">
        <v>0</v>
      </c>
      <c r="L169" s="192"/>
      <c r="M169" s="192"/>
      <c r="N169" s="478"/>
    </row>
    <row r="170" spans="1:14" s="37" customFormat="1" ht="17.25" customHeight="1">
      <c r="A170" s="101"/>
      <c r="B170" s="30" t="s">
        <v>409</v>
      </c>
      <c r="C170" s="26" t="s">
        <v>410</v>
      </c>
      <c r="D170" s="86">
        <v>14000</v>
      </c>
      <c r="E170" s="86"/>
      <c r="F170" s="86"/>
      <c r="G170" s="192">
        <f t="shared" si="39"/>
        <v>14000</v>
      </c>
      <c r="H170" s="86">
        <f t="shared" si="40"/>
        <v>14000</v>
      </c>
      <c r="I170" s="86"/>
      <c r="J170" s="190">
        <v>0</v>
      </c>
      <c r="K170" s="190">
        <v>0</v>
      </c>
      <c r="L170" s="192"/>
      <c r="M170" s="192"/>
      <c r="N170" s="478"/>
    </row>
    <row r="171" spans="1:14" s="37" customFormat="1" ht="17.25" customHeight="1">
      <c r="A171" s="101"/>
      <c r="B171" s="30" t="s">
        <v>351</v>
      </c>
      <c r="C171" s="26" t="s">
        <v>421</v>
      </c>
      <c r="D171" s="86">
        <v>53164</v>
      </c>
      <c r="E171" s="86"/>
      <c r="F171" s="86"/>
      <c r="G171" s="192">
        <f t="shared" si="39"/>
        <v>53164</v>
      </c>
      <c r="H171" s="86">
        <f t="shared" si="40"/>
        <v>53164</v>
      </c>
      <c r="I171" s="86"/>
      <c r="J171" s="190">
        <v>0</v>
      </c>
      <c r="K171" s="190">
        <v>0</v>
      </c>
      <c r="L171" s="192"/>
      <c r="M171" s="192"/>
      <c r="N171" s="478"/>
    </row>
    <row r="172" spans="1:14" s="37" customFormat="1" ht="17.25" customHeight="1">
      <c r="A172" s="101"/>
      <c r="B172" s="30" t="s">
        <v>775</v>
      </c>
      <c r="C172" s="27" t="s">
        <v>776</v>
      </c>
      <c r="D172" s="86">
        <v>1450</v>
      </c>
      <c r="E172" s="86"/>
      <c r="F172" s="86"/>
      <c r="G172" s="192">
        <f t="shared" si="39"/>
        <v>1450</v>
      </c>
      <c r="H172" s="86">
        <f t="shared" si="40"/>
        <v>1450</v>
      </c>
      <c r="I172" s="86"/>
      <c r="J172" s="190"/>
      <c r="K172" s="190"/>
      <c r="L172" s="192"/>
      <c r="M172" s="192"/>
      <c r="N172" s="478"/>
    </row>
    <row r="173" spans="1:14" s="37" customFormat="1" ht="17.25" customHeight="1">
      <c r="A173" s="101"/>
      <c r="B173" s="30" t="s">
        <v>547</v>
      </c>
      <c r="C173" s="26" t="s">
        <v>80</v>
      </c>
      <c r="D173" s="86">
        <v>3386</v>
      </c>
      <c r="E173" s="86"/>
      <c r="F173" s="86"/>
      <c r="G173" s="192">
        <f t="shared" si="39"/>
        <v>3386</v>
      </c>
      <c r="H173" s="86">
        <f t="shared" si="40"/>
        <v>3386</v>
      </c>
      <c r="I173" s="86"/>
      <c r="J173" s="190"/>
      <c r="K173" s="190"/>
      <c r="L173" s="192"/>
      <c r="M173" s="192"/>
      <c r="N173" s="478"/>
    </row>
    <row r="174" spans="1:14" s="37" customFormat="1" ht="17.25" customHeight="1">
      <c r="A174" s="101"/>
      <c r="B174" s="30" t="s">
        <v>540</v>
      </c>
      <c r="C174" s="26" t="s">
        <v>81</v>
      </c>
      <c r="D174" s="86">
        <v>6000</v>
      </c>
      <c r="E174" s="86"/>
      <c r="F174" s="86"/>
      <c r="G174" s="192">
        <f t="shared" si="39"/>
        <v>6000</v>
      </c>
      <c r="H174" s="86">
        <f t="shared" si="40"/>
        <v>6000</v>
      </c>
      <c r="I174" s="86"/>
      <c r="J174" s="190"/>
      <c r="K174" s="190"/>
      <c r="L174" s="192"/>
      <c r="M174" s="192"/>
      <c r="N174" s="478"/>
    </row>
    <row r="175" spans="1:14" s="37" customFormat="1" ht="14.25" customHeight="1">
      <c r="A175" s="101"/>
      <c r="B175" s="30" t="s">
        <v>353</v>
      </c>
      <c r="C175" s="26" t="s">
        <v>354</v>
      </c>
      <c r="D175" s="86">
        <v>7000</v>
      </c>
      <c r="E175" s="86"/>
      <c r="F175" s="86"/>
      <c r="G175" s="192">
        <f t="shared" si="39"/>
        <v>7000</v>
      </c>
      <c r="H175" s="86">
        <f t="shared" si="40"/>
        <v>7000</v>
      </c>
      <c r="I175" s="86"/>
      <c r="J175" s="190">
        <v>0</v>
      </c>
      <c r="K175" s="190">
        <v>0</v>
      </c>
      <c r="L175" s="192"/>
      <c r="M175" s="192"/>
      <c r="N175" s="478"/>
    </row>
    <row r="176" spans="1:14" s="37" customFormat="1" ht="15.75" customHeight="1">
      <c r="A176" s="101"/>
      <c r="B176" s="30" t="s">
        <v>355</v>
      </c>
      <c r="C176" s="26" t="s">
        <v>356</v>
      </c>
      <c r="D176" s="86">
        <v>4000</v>
      </c>
      <c r="E176" s="86"/>
      <c r="F176" s="86"/>
      <c r="G176" s="192">
        <f t="shared" si="39"/>
        <v>4000</v>
      </c>
      <c r="H176" s="86">
        <f t="shared" si="40"/>
        <v>4000</v>
      </c>
      <c r="I176" s="86"/>
      <c r="J176" s="190">
        <v>0</v>
      </c>
      <c r="K176" s="190">
        <v>0</v>
      </c>
      <c r="L176" s="192"/>
      <c r="M176" s="192"/>
      <c r="N176" s="478"/>
    </row>
    <row r="177" spans="1:14" s="37" customFormat="1" ht="12.75" customHeight="1">
      <c r="A177" s="101"/>
      <c r="B177" s="30" t="s">
        <v>357</v>
      </c>
      <c r="C177" s="26" t="s">
        <v>358</v>
      </c>
      <c r="D177" s="86">
        <v>805</v>
      </c>
      <c r="E177" s="86"/>
      <c r="F177" s="86"/>
      <c r="G177" s="192">
        <f t="shared" si="39"/>
        <v>805</v>
      </c>
      <c r="H177" s="86">
        <f t="shared" si="40"/>
        <v>805</v>
      </c>
      <c r="I177" s="86"/>
      <c r="J177" s="190">
        <v>0</v>
      </c>
      <c r="K177" s="190">
        <v>0</v>
      </c>
      <c r="L177" s="192"/>
      <c r="M177" s="192"/>
      <c r="N177" s="478"/>
    </row>
    <row r="178" spans="1:14" s="37" customFormat="1" ht="14.25" customHeight="1">
      <c r="A178" s="101"/>
      <c r="B178" s="30" t="s">
        <v>408</v>
      </c>
      <c r="C178" s="26" t="s">
        <v>323</v>
      </c>
      <c r="D178" s="86">
        <v>11901</v>
      </c>
      <c r="E178" s="86"/>
      <c r="F178" s="86"/>
      <c r="G178" s="192">
        <f t="shared" si="39"/>
        <v>11901</v>
      </c>
      <c r="H178" s="86">
        <f t="shared" si="40"/>
        <v>11901</v>
      </c>
      <c r="I178" s="86"/>
      <c r="J178" s="190">
        <v>0</v>
      </c>
      <c r="K178" s="190">
        <v>0</v>
      </c>
      <c r="L178" s="192"/>
      <c r="M178" s="192"/>
      <c r="N178" s="478"/>
    </row>
    <row r="179" spans="1:14" s="37" customFormat="1" ht="14.25" customHeight="1">
      <c r="A179" s="101"/>
      <c r="B179" s="30" t="s">
        <v>424</v>
      </c>
      <c r="C179" s="26" t="s">
        <v>555</v>
      </c>
      <c r="D179" s="86">
        <v>160</v>
      </c>
      <c r="E179" s="86"/>
      <c r="F179" s="86"/>
      <c r="G179" s="192">
        <f t="shared" si="39"/>
        <v>160</v>
      </c>
      <c r="H179" s="86">
        <f t="shared" si="40"/>
        <v>160</v>
      </c>
      <c r="I179" s="86"/>
      <c r="J179" s="190">
        <v>0</v>
      </c>
      <c r="K179" s="190">
        <v>0</v>
      </c>
      <c r="L179" s="192"/>
      <c r="M179" s="192"/>
      <c r="N179" s="478"/>
    </row>
    <row r="180" spans="1:14" s="37" customFormat="1" ht="14.25" customHeight="1">
      <c r="A180" s="101"/>
      <c r="B180" s="30" t="s">
        <v>334</v>
      </c>
      <c r="C180" s="26" t="s">
        <v>324</v>
      </c>
      <c r="D180" s="86">
        <v>400000</v>
      </c>
      <c r="E180" s="86">
        <v>300000</v>
      </c>
      <c r="F180" s="86"/>
      <c r="G180" s="192">
        <f t="shared" si="39"/>
        <v>700000</v>
      </c>
      <c r="H180" s="86"/>
      <c r="I180" s="86"/>
      <c r="J180" s="190"/>
      <c r="K180" s="190"/>
      <c r="L180" s="192"/>
      <c r="M180" s="192"/>
      <c r="N180" s="560">
        <f>G180</f>
        <v>700000</v>
      </c>
    </row>
    <row r="181" spans="1:14" s="37" customFormat="1" ht="16.5" customHeight="1">
      <c r="A181" s="97" t="s">
        <v>435</v>
      </c>
      <c r="B181" s="105"/>
      <c r="C181" s="69" t="s">
        <v>238</v>
      </c>
      <c r="D181" s="119">
        <f>D182+D185</f>
        <v>731526</v>
      </c>
      <c r="E181" s="119">
        <f>E182+E185</f>
        <v>0</v>
      </c>
      <c r="F181" s="119">
        <f>F182+F185</f>
        <v>196326</v>
      </c>
      <c r="G181" s="119">
        <f>G182+G185</f>
        <v>535200</v>
      </c>
      <c r="H181" s="119">
        <f aca="true" t="shared" si="42" ref="H181:N181">H182+H185</f>
        <v>535200</v>
      </c>
      <c r="I181" s="119">
        <f t="shared" si="42"/>
        <v>0</v>
      </c>
      <c r="J181" s="119">
        <f t="shared" si="42"/>
        <v>0</v>
      </c>
      <c r="K181" s="119">
        <f t="shared" si="42"/>
        <v>0</v>
      </c>
      <c r="L181" s="119">
        <f t="shared" si="42"/>
        <v>535200</v>
      </c>
      <c r="M181" s="119">
        <f t="shared" si="42"/>
        <v>0</v>
      </c>
      <c r="N181" s="120">
        <f t="shared" si="42"/>
        <v>0</v>
      </c>
    </row>
    <row r="182" spans="1:14" s="37" customFormat="1" ht="22.5" customHeight="1">
      <c r="A182" s="99" t="s">
        <v>436</v>
      </c>
      <c r="B182" s="95"/>
      <c r="C182" s="75" t="s">
        <v>437</v>
      </c>
      <c r="D182" s="188">
        <f>D183+D184</f>
        <v>535200</v>
      </c>
      <c r="E182" s="188">
        <f>E183+E184</f>
        <v>0</v>
      </c>
      <c r="F182" s="188">
        <f>F183+F184</f>
        <v>0</v>
      </c>
      <c r="G182" s="188">
        <f>G183+G184</f>
        <v>535200</v>
      </c>
      <c r="H182" s="188">
        <f aca="true" t="shared" si="43" ref="H182:N182">H183+H184</f>
        <v>535200</v>
      </c>
      <c r="I182" s="188">
        <f t="shared" si="43"/>
        <v>0</v>
      </c>
      <c r="J182" s="188">
        <f t="shared" si="43"/>
        <v>0</v>
      </c>
      <c r="K182" s="188">
        <f t="shared" si="43"/>
        <v>0</v>
      </c>
      <c r="L182" s="188">
        <f t="shared" si="43"/>
        <v>535200</v>
      </c>
      <c r="M182" s="188">
        <f t="shared" si="43"/>
        <v>0</v>
      </c>
      <c r="N182" s="189">
        <f t="shared" si="43"/>
        <v>0</v>
      </c>
    </row>
    <row r="183" spans="1:14" s="37" customFormat="1" ht="18" customHeight="1">
      <c r="A183" s="106"/>
      <c r="B183" s="103" t="s">
        <v>351</v>
      </c>
      <c r="C183" s="26" t="s">
        <v>43</v>
      </c>
      <c r="D183" s="192">
        <v>20200</v>
      </c>
      <c r="E183" s="192"/>
      <c r="F183" s="192"/>
      <c r="G183" s="192">
        <f>D183+E183-F183</f>
        <v>20200</v>
      </c>
      <c r="H183" s="192">
        <f>G183</f>
        <v>20200</v>
      </c>
      <c r="I183" s="192"/>
      <c r="J183" s="192"/>
      <c r="K183" s="192"/>
      <c r="L183" s="192">
        <f>H183</f>
        <v>20200</v>
      </c>
      <c r="M183" s="192"/>
      <c r="N183" s="478"/>
    </row>
    <row r="184" spans="1:14" s="37" customFormat="1" ht="17.25" customHeight="1">
      <c r="A184" s="101"/>
      <c r="B184" s="30" t="s">
        <v>438</v>
      </c>
      <c r="C184" s="26" t="s">
        <v>536</v>
      </c>
      <c r="D184" s="86">
        <v>515000</v>
      </c>
      <c r="E184" s="86"/>
      <c r="F184" s="86"/>
      <c r="G184" s="192">
        <f>D184+E184-F184</f>
        <v>515000</v>
      </c>
      <c r="H184" s="192">
        <f>G184</f>
        <v>515000</v>
      </c>
      <c r="I184" s="86">
        <v>0</v>
      </c>
      <c r="J184" s="190"/>
      <c r="K184" s="191">
        <v>0</v>
      </c>
      <c r="L184" s="192">
        <f>H184</f>
        <v>515000</v>
      </c>
      <c r="M184" s="192"/>
      <c r="N184" s="478"/>
    </row>
    <row r="185" spans="1:14" s="36" customFormat="1" ht="36" customHeight="1">
      <c r="A185" s="99" t="s">
        <v>439</v>
      </c>
      <c r="B185" s="95"/>
      <c r="C185" s="75" t="s">
        <v>613</v>
      </c>
      <c r="D185" s="188">
        <f>D186+D187</f>
        <v>196326</v>
      </c>
      <c r="E185" s="188">
        <f>E186+E187</f>
        <v>0</v>
      </c>
      <c r="F185" s="188">
        <f>F186+F187</f>
        <v>196326</v>
      </c>
      <c r="G185" s="188">
        <f>G186+G187</f>
        <v>0</v>
      </c>
      <c r="H185" s="188">
        <f aca="true" t="shared" si="44" ref="H185:N185">H186+H187</f>
        <v>0</v>
      </c>
      <c r="I185" s="188">
        <f t="shared" si="44"/>
        <v>0</v>
      </c>
      <c r="J185" s="188">
        <f t="shared" si="44"/>
        <v>0</v>
      </c>
      <c r="K185" s="188">
        <f t="shared" si="44"/>
        <v>0</v>
      </c>
      <c r="L185" s="188">
        <f t="shared" si="44"/>
        <v>0</v>
      </c>
      <c r="M185" s="188">
        <f t="shared" si="44"/>
        <v>0</v>
      </c>
      <c r="N185" s="189">
        <f t="shared" si="44"/>
        <v>0</v>
      </c>
    </row>
    <row r="186" spans="1:14" s="36" customFormat="1" ht="13.5" customHeight="1">
      <c r="A186" s="101"/>
      <c r="B186" s="30" t="s">
        <v>440</v>
      </c>
      <c r="C186" s="26" t="s">
        <v>298</v>
      </c>
      <c r="D186" s="86">
        <v>73217</v>
      </c>
      <c r="E186" s="86"/>
      <c r="F186" s="86">
        <v>73217</v>
      </c>
      <c r="G186" s="192">
        <f>D186+E186-F186</f>
        <v>0</v>
      </c>
      <c r="H186" s="86">
        <f>G186</f>
        <v>0</v>
      </c>
      <c r="I186" s="89">
        <f>I187+I188</f>
        <v>0</v>
      </c>
      <c r="J186" s="86"/>
      <c r="K186" s="192"/>
      <c r="L186" s="192"/>
      <c r="M186" s="192">
        <f>H186</f>
        <v>0</v>
      </c>
      <c r="N186" s="478"/>
    </row>
    <row r="187" spans="1:14" s="37" customFormat="1" ht="14.25" customHeight="1">
      <c r="A187" s="101"/>
      <c r="B187" s="30" t="s">
        <v>440</v>
      </c>
      <c r="C187" s="26" t="s">
        <v>298</v>
      </c>
      <c r="D187" s="86">
        <v>123109</v>
      </c>
      <c r="E187" s="86"/>
      <c r="F187" s="86">
        <v>123109</v>
      </c>
      <c r="G187" s="192">
        <f>D187+E187-F187</f>
        <v>0</v>
      </c>
      <c r="H187" s="86">
        <f>G187</f>
        <v>0</v>
      </c>
      <c r="I187" s="86">
        <v>0</v>
      </c>
      <c r="J187" s="190"/>
      <c r="K187" s="191">
        <v>0</v>
      </c>
      <c r="L187" s="192"/>
      <c r="M187" s="192">
        <f>H187</f>
        <v>0</v>
      </c>
      <c r="N187" s="478"/>
    </row>
    <row r="188" spans="1:14" s="37" customFormat="1" ht="17.25" customHeight="1">
      <c r="A188" s="97" t="s">
        <v>441</v>
      </c>
      <c r="B188" s="105"/>
      <c r="C188" s="69" t="s">
        <v>442</v>
      </c>
      <c r="D188" s="119">
        <f>D189</f>
        <v>385361</v>
      </c>
      <c r="E188" s="119">
        <f>E189</f>
        <v>0</v>
      </c>
      <c r="F188" s="119">
        <f>F189</f>
        <v>9647</v>
      </c>
      <c r="G188" s="119">
        <f>G189</f>
        <v>375714</v>
      </c>
      <c r="H188" s="119">
        <f aca="true" t="shared" si="45" ref="H188:N188">H189</f>
        <v>375714</v>
      </c>
      <c r="I188" s="119">
        <f t="shared" si="45"/>
        <v>0</v>
      </c>
      <c r="J188" s="119">
        <f t="shared" si="45"/>
        <v>0</v>
      </c>
      <c r="K188" s="119">
        <f t="shared" si="45"/>
        <v>0</v>
      </c>
      <c r="L188" s="119">
        <f t="shared" si="45"/>
        <v>0</v>
      </c>
      <c r="M188" s="119">
        <f t="shared" si="45"/>
        <v>0</v>
      </c>
      <c r="N188" s="120">
        <f t="shared" si="45"/>
        <v>0</v>
      </c>
    </row>
    <row r="189" spans="1:14" s="37" customFormat="1" ht="16.5" customHeight="1">
      <c r="A189" s="99" t="s">
        <v>443</v>
      </c>
      <c r="B189" s="95"/>
      <c r="C189" s="75" t="s">
        <v>444</v>
      </c>
      <c r="D189" s="188">
        <f>D190+D191</f>
        <v>385361</v>
      </c>
      <c r="E189" s="188">
        <f>E190+E191</f>
        <v>0</v>
      </c>
      <c r="F189" s="188">
        <f>F190+F191</f>
        <v>9647</v>
      </c>
      <c r="G189" s="188">
        <f>G190+G191</f>
        <v>375714</v>
      </c>
      <c r="H189" s="188">
        <f aca="true" t="shared" si="46" ref="H189:N189">H190+H191</f>
        <v>375714</v>
      </c>
      <c r="I189" s="188">
        <f t="shared" si="46"/>
        <v>0</v>
      </c>
      <c r="J189" s="188">
        <f t="shared" si="46"/>
        <v>0</v>
      </c>
      <c r="K189" s="188">
        <f t="shared" si="46"/>
        <v>0</v>
      </c>
      <c r="L189" s="188">
        <f t="shared" si="46"/>
        <v>0</v>
      </c>
      <c r="M189" s="188">
        <f t="shared" si="46"/>
        <v>0</v>
      </c>
      <c r="N189" s="189">
        <f t="shared" si="46"/>
        <v>0</v>
      </c>
    </row>
    <row r="190" spans="1:14" s="37" customFormat="1" ht="14.25" customHeight="1">
      <c r="A190" s="101"/>
      <c r="B190" s="30" t="s">
        <v>445</v>
      </c>
      <c r="C190" s="26" t="s">
        <v>446</v>
      </c>
      <c r="D190" s="86">
        <v>9647</v>
      </c>
      <c r="E190" s="86"/>
      <c r="F190" s="86">
        <v>9647</v>
      </c>
      <c r="G190" s="192">
        <f>D190+E190-F190</f>
        <v>0</v>
      </c>
      <c r="H190" s="86">
        <f>G190</f>
        <v>0</v>
      </c>
      <c r="I190" s="86">
        <v>0</v>
      </c>
      <c r="J190" s="190"/>
      <c r="K190" s="191">
        <v>0</v>
      </c>
      <c r="L190" s="192"/>
      <c r="M190" s="192"/>
      <c r="N190" s="478"/>
    </row>
    <row r="191" spans="1:14" s="37" customFormat="1" ht="15" customHeight="1">
      <c r="A191" s="101"/>
      <c r="B191" s="30" t="s">
        <v>445</v>
      </c>
      <c r="C191" s="26" t="s">
        <v>447</v>
      </c>
      <c r="D191" s="86">
        <v>375714</v>
      </c>
      <c r="E191" s="86"/>
      <c r="F191" s="86"/>
      <c r="G191" s="192">
        <f>D191+E191-F191</f>
        <v>375714</v>
      </c>
      <c r="H191" s="86">
        <f>G191</f>
        <v>375714</v>
      </c>
      <c r="I191" s="86">
        <v>0</v>
      </c>
      <c r="J191" s="190"/>
      <c r="K191" s="191">
        <v>0</v>
      </c>
      <c r="L191" s="192"/>
      <c r="M191" s="192"/>
      <c r="N191" s="478"/>
    </row>
    <row r="192" spans="1:14" s="37" customFormat="1" ht="16.5" customHeight="1">
      <c r="A192" s="97" t="s">
        <v>448</v>
      </c>
      <c r="B192" s="105"/>
      <c r="C192" s="69" t="s">
        <v>449</v>
      </c>
      <c r="D192" s="119">
        <f>D193+D209+D211+D224+D253+D263+D327+D340+D343+D350</f>
        <v>10863768</v>
      </c>
      <c r="E192" s="119">
        <f>E193+E209+E211+E224+E253+E263+E327+E340+E343+E350</f>
        <v>151550</v>
      </c>
      <c r="F192" s="119">
        <f>F193+F209+F211+F224+F253+F263+F327+F340+F343+F350</f>
        <v>243585</v>
      </c>
      <c r="G192" s="119">
        <f>G193+G209+G211+G224+G253+G263+G327+G340+G343+G350</f>
        <v>10771733</v>
      </c>
      <c r="H192" s="119">
        <f aca="true" t="shared" si="47" ref="H192:N192">H193+H209+H211+H224+H253+H263+H327+H340+H343+H350</f>
        <v>10771733</v>
      </c>
      <c r="I192" s="119">
        <f t="shared" si="47"/>
        <v>6317701</v>
      </c>
      <c r="J192" s="119">
        <f t="shared" si="47"/>
        <v>1192111</v>
      </c>
      <c r="K192" s="119">
        <f t="shared" si="47"/>
        <v>1346968</v>
      </c>
      <c r="L192" s="119">
        <f t="shared" si="47"/>
        <v>0</v>
      </c>
      <c r="M192" s="119">
        <f t="shared" si="47"/>
        <v>0</v>
      </c>
      <c r="N192" s="120">
        <f t="shared" si="47"/>
        <v>0</v>
      </c>
    </row>
    <row r="193" spans="1:14" s="37" customFormat="1" ht="17.25" customHeight="1">
      <c r="A193" s="99" t="s">
        <v>450</v>
      </c>
      <c r="B193" s="95"/>
      <c r="C193" s="75" t="s">
        <v>451</v>
      </c>
      <c r="D193" s="188">
        <f>SUM(D194:D208)</f>
        <v>987118</v>
      </c>
      <c r="E193" s="188">
        <f>SUM(E194:E208)</f>
        <v>30034</v>
      </c>
      <c r="F193" s="188">
        <f>SUM(F194:F208)</f>
        <v>47449</v>
      </c>
      <c r="G193" s="188">
        <f>SUM(G194:G208)</f>
        <v>969703</v>
      </c>
      <c r="H193" s="188">
        <f aca="true" t="shared" si="48" ref="H193:N193">SUM(H194:H208)</f>
        <v>969703</v>
      </c>
      <c r="I193" s="188">
        <f t="shared" si="48"/>
        <v>329727</v>
      </c>
      <c r="J193" s="188">
        <f t="shared" si="48"/>
        <v>69727</v>
      </c>
      <c r="K193" s="188">
        <f t="shared" si="48"/>
        <v>448002</v>
      </c>
      <c r="L193" s="188">
        <f t="shared" si="48"/>
        <v>0</v>
      </c>
      <c r="M193" s="188">
        <f t="shared" si="48"/>
        <v>0</v>
      </c>
      <c r="N193" s="189">
        <f t="shared" si="48"/>
        <v>0</v>
      </c>
    </row>
    <row r="194" spans="1:14" s="37" customFormat="1" ht="15" customHeight="1">
      <c r="A194" s="102"/>
      <c r="B194" s="30" t="s">
        <v>338</v>
      </c>
      <c r="C194" s="26" t="s">
        <v>607</v>
      </c>
      <c r="D194" s="86">
        <v>345760</v>
      </c>
      <c r="E194" s="86"/>
      <c r="F194" s="86">
        <v>41860</v>
      </c>
      <c r="G194" s="192">
        <f>D194+E194-F194</f>
        <v>303900</v>
      </c>
      <c r="H194" s="86">
        <f>G194</f>
        <v>303900</v>
      </c>
      <c r="I194" s="86">
        <f>H194</f>
        <v>303900</v>
      </c>
      <c r="J194" s="190"/>
      <c r="K194" s="191">
        <v>0</v>
      </c>
      <c r="L194" s="192"/>
      <c r="M194" s="192"/>
      <c r="N194" s="478"/>
    </row>
    <row r="195" spans="1:14" s="37" customFormat="1" ht="15.75" customHeight="1">
      <c r="A195" s="102"/>
      <c r="B195" s="30" t="s">
        <v>341</v>
      </c>
      <c r="C195" s="26" t="s">
        <v>342</v>
      </c>
      <c r="D195" s="86">
        <v>24827</v>
      </c>
      <c r="E195" s="86"/>
      <c r="F195" s="86"/>
      <c r="G195" s="192">
        <f aca="true" t="shared" si="49" ref="G195:G208">D195+E195-F195</f>
        <v>24827</v>
      </c>
      <c r="H195" s="86">
        <f aca="true" t="shared" si="50" ref="H195:H208">G195</f>
        <v>24827</v>
      </c>
      <c r="I195" s="86">
        <f>H195</f>
        <v>24827</v>
      </c>
      <c r="J195" s="190"/>
      <c r="K195" s="191">
        <v>0</v>
      </c>
      <c r="L195" s="192"/>
      <c r="M195" s="192"/>
      <c r="N195" s="478"/>
    </row>
    <row r="196" spans="1:14" s="37" customFormat="1" ht="15" customHeight="1">
      <c r="A196" s="102"/>
      <c r="B196" s="104" t="s">
        <v>389</v>
      </c>
      <c r="C196" s="26" t="s">
        <v>369</v>
      </c>
      <c r="D196" s="86">
        <v>61138</v>
      </c>
      <c r="E196" s="86"/>
      <c r="F196" s="86">
        <v>3000</v>
      </c>
      <c r="G196" s="192">
        <f t="shared" si="49"/>
        <v>58138</v>
      </c>
      <c r="H196" s="86">
        <f t="shared" si="50"/>
        <v>58138</v>
      </c>
      <c r="I196" s="86">
        <v>0</v>
      </c>
      <c r="J196" s="190">
        <f>D196</f>
        <v>61138</v>
      </c>
      <c r="K196" s="191">
        <v>0</v>
      </c>
      <c r="L196" s="192"/>
      <c r="M196" s="192"/>
      <c r="N196" s="478"/>
    </row>
    <row r="197" spans="1:14" s="37" customFormat="1" ht="15" customHeight="1">
      <c r="A197" s="102"/>
      <c r="B197" s="104" t="s">
        <v>343</v>
      </c>
      <c r="C197" s="26" t="s">
        <v>344</v>
      </c>
      <c r="D197" s="86">
        <v>8589</v>
      </c>
      <c r="E197" s="86"/>
      <c r="F197" s="86">
        <v>589</v>
      </c>
      <c r="G197" s="192">
        <f t="shared" si="49"/>
        <v>8000</v>
      </c>
      <c r="H197" s="86">
        <f t="shared" si="50"/>
        <v>8000</v>
      </c>
      <c r="I197" s="86">
        <v>0</v>
      </c>
      <c r="J197" s="190">
        <f>D197</f>
        <v>8589</v>
      </c>
      <c r="K197" s="191">
        <v>0</v>
      </c>
      <c r="L197" s="192"/>
      <c r="M197" s="192"/>
      <c r="N197" s="478"/>
    </row>
    <row r="198" spans="1:14" s="37" customFormat="1" ht="14.25" customHeight="1">
      <c r="A198" s="102"/>
      <c r="B198" s="104" t="s">
        <v>773</v>
      </c>
      <c r="C198" s="26" t="s">
        <v>774</v>
      </c>
      <c r="D198" s="86">
        <v>1000</v>
      </c>
      <c r="E198" s="86"/>
      <c r="F198" s="86"/>
      <c r="G198" s="192">
        <f t="shared" si="49"/>
        <v>1000</v>
      </c>
      <c r="H198" s="86">
        <f t="shared" si="50"/>
        <v>1000</v>
      </c>
      <c r="I198" s="86">
        <f>H198</f>
        <v>1000</v>
      </c>
      <c r="J198" s="190"/>
      <c r="K198" s="191"/>
      <c r="L198" s="192"/>
      <c r="M198" s="192"/>
      <c r="N198" s="478"/>
    </row>
    <row r="199" spans="1:14" s="37" customFormat="1" ht="15" customHeight="1">
      <c r="A199" s="102"/>
      <c r="B199" s="104" t="s">
        <v>345</v>
      </c>
      <c r="C199" s="26" t="s">
        <v>452</v>
      </c>
      <c r="D199" s="86">
        <v>44357</v>
      </c>
      <c r="E199" s="86">
        <v>29334</v>
      </c>
      <c r="F199" s="86"/>
      <c r="G199" s="192">
        <f t="shared" si="49"/>
        <v>73691</v>
      </c>
      <c r="H199" s="86">
        <f t="shared" si="50"/>
        <v>73691</v>
      </c>
      <c r="I199" s="86">
        <v>0</v>
      </c>
      <c r="J199" s="190"/>
      <c r="K199" s="191">
        <v>0</v>
      </c>
      <c r="L199" s="192"/>
      <c r="M199" s="192"/>
      <c r="N199" s="478"/>
    </row>
    <row r="200" spans="1:14" s="37" customFormat="1" ht="13.5" customHeight="1">
      <c r="A200" s="102"/>
      <c r="B200" s="104" t="s">
        <v>347</v>
      </c>
      <c r="C200" s="26" t="s">
        <v>419</v>
      </c>
      <c r="D200" s="86">
        <v>9309</v>
      </c>
      <c r="E200" s="86"/>
      <c r="F200" s="86"/>
      <c r="G200" s="192">
        <f t="shared" si="49"/>
        <v>9309</v>
      </c>
      <c r="H200" s="86">
        <f t="shared" si="50"/>
        <v>9309</v>
      </c>
      <c r="I200" s="86">
        <v>0</v>
      </c>
      <c r="J200" s="190"/>
      <c r="K200" s="191">
        <v>0</v>
      </c>
      <c r="L200" s="192"/>
      <c r="M200" s="192"/>
      <c r="N200" s="478"/>
    </row>
    <row r="201" spans="1:14" s="37" customFormat="1" ht="13.5" customHeight="1">
      <c r="A201" s="102"/>
      <c r="B201" s="104" t="s">
        <v>409</v>
      </c>
      <c r="C201" s="26" t="s">
        <v>410</v>
      </c>
      <c r="D201" s="86">
        <v>2200</v>
      </c>
      <c r="E201" s="86"/>
      <c r="F201" s="86"/>
      <c r="G201" s="192">
        <f t="shared" si="49"/>
        <v>2200</v>
      </c>
      <c r="H201" s="86">
        <f t="shared" si="50"/>
        <v>2200</v>
      </c>
      <c r="I201" s="86">
        <v>0</v>
      </c>
      <c r="J201" s="190"/>
      <c r="K201" s="191">
        <v>0</v>
      </c>
      <c r="L201" s="192"/>
      <c r="M201" s="192"/>
      <c r="N201" s="478"/>
    </row>
    <row r="202" spans="1:14" s="37" customFormat="1" ht="14.25" customHeight="1">
      <c r="A202" s="102"/>
      <c r="B202" s="104" t="s">
        <v>351</v>
      </c>
      <c r="C202" s="26" t="s">
        <v>421</v>
      </c>
      <c r="D202" s="86">
        <v>11617</v>
      </c>
      <c r="E202" s="86"/>
      <c r="F202" s="86"/>
      <c r="G202" s="192">
        <f t="shared" si="49"/>
        <v>11617</v>
      </c>
      <c r="H202" s="86">
        <f t="shared" si="50"/>
        <v>11617</v>
      </c>
      <c r="I202" s="86">
        <v>0</v>
      </c>
      <c r="J202" s="190"/>
      <c r="K202" s="191">
        <v>0</v>
      </c>
      <c r="L202" s="192"/>
      <c r="M202" s="192"/>
      <c r="N202" s="478"/>
    </row>
    <row r="203" spans="1:14" s="37" customFormat="1" ht="14.25" customHeight="1">
      <c r="A203" s="102"/>
      <c r="B203" s="104" t="s">
        <v>540</v>
      </c>
      <c r="C203" s="26" t="s">
        <v>81</v>
      </c>
      <c r="D203" s="86">
        <v>3000</v>
      </c>
      <c r="E203" s="86"/>
      <c r="F203" s="86"/>
      <c r="G203" s="192">
        <f t="shared" si="49"/>
        <v>3000</v>
      </c>
      <c r="H203" s="86">
        <f t="shared" si="50"/>
        <v>3000</v>
      </c>
      <c r="I203" s="86"/>
      <c r="J203" s="190"/>
      <c r="K203" s="191"/>
      <c r="L203" s="192"/>
      <c r="M203" s="192"/>
      <c r="N203" s="478"/>
    </row>
    <row r="204" spans="1:14" s="37" customFormat="1" ht="13.5" customHeight="1">
      <c r="A204" s="102"/>
      <c r="B204" s="104" t="s">
        <v>353</v>
      </c>
      <c r="C204" s="26" t="s">
        <v>354</v>
      </c>
      <c r="D204" s="86">
        <v>1223</v>
      </c>
      <c r="E204" s="86"/>
      <c r="F204" s="86"/>
      <c r="G204" s="192">
        <f t="shared" si="49"/>
        <v>1223</v>
      </c>
      <c r="H204" s="86">
        <f t="shared" si="50"/>
        <v>1223</v>
      </c>
      <c r="I204" s="86">
        <v>0</v>
      </c>
      <c r="J204" s="190"/>
      <c r="K204" s="191">
        <v>0</v>
      </c>
      <c r="L204" s="192"/>
      <c r="M204" s="192"/>
      <c r="N204" s="478"/>
    </row>
    <row r="205" spans="1:14" s="37" customFormat="1" ht="14.25" customHeight="1">
      <c r="A205" s="102"/>
      <c r="B205" s="104" t="s">
        <v>357</v>
      </c>
      <c r="C205" s="26" t="s">
        <v>358</v>
      </c>
      <c r="D205" s="86">
        <v>19496</v>
      </c>
      <c r="E205" s="86"/>
      <c r="F205" s="86"/>
      <c r="G205" s="192">
        <f t="shared" si="49"/>
        <v>19496</v>
      </c>
      <c r="H205" s="86">
        <f t="shared" si="50"/>
        <v>19496</v>
      </c>
      <c r="I205" s="86">
        <v>0</v>
      </c>
      <c r="J205" s="190"/>
      <c r="K205" s="191">
        <v>0</v>
      </c>
      <c r="L205" s="192"/>
      <c r="M205" s="192"/>
      <c r="N205" s="478"/>
    </row>
    <row r="206" spans="1:14" s="37" customFormat="1" ht="15" customHeight="1">
      <c r="A206" s="102"/>
      <c r="B206" s="104" t="s">
        <v>542</v>
      </c>
      <c r="C206" s="26" t="s">
        <v>545</v>
      </c>
      <c r="D206" s="86">
        <v>3000</v>
      </c>
      <c r="E206" s="86"/>
      <c r="F206" s="86">
        <v>2000</v>
      </c>
      <c r="G206" s="192">
        <f t="shared" si="49"/>
        <v>1000</v>
      </c>
      <c r="H206" s="86">
        <f t="shared" si="50"/>
        <v>1000</v>
      </c>
      <c r="I206" s="86"/>
      <c r="J206" s="190"/>
      <c r="K206" s="191"/>
      <c r="L206" s="192"/>
      <c r="M206" s="192"/>
      <c r="N206" s="478"/>
    </row>
    <row r="207" spans="1:14" s="37" customFormat="1" ht="15" customHeight="1">
      <c r="A207" s="102"/>
      <c r="B207" s="104" t="s">
        <v>543</v>
      </c>
      <c r="C207" s="26" t="s">
        <v>299</v>
      </c>
      <c r="D207" s="86">
        <v>3600</v>
      </c>
      <c r="E207" s="86">
        <v>700</v>
      </c>
      <c r="F207" s="86"/>
      <c r="G207" s="192">
        <f t="shared" si="49"/>
        <v>4300</v>
      </c>
      <c r="H207" s="86">
        <f t="shared" si="50"/>
        <v>4300</v>
      </c>
      <c r="I207" s="86"/>
      <c r="J207" s="190"/>
      <c r="K207" s="191"/>
      <c r="L207" s="192"/>
      <c r="M207" s="192"/>
      <c r="N207" s="478"/>
    </row>
    <row r="208" spans="1:14" s="37" customFormat="1" ht="23.25" customHeight="1">
      <c r="A208" s="102"/>
      <c r="B208" s="30" t="s">
        <v>455</v>
      </c>
      <c r="C208" s="26" t="s">
        <v>25</v>
      </c>
      <c r="D208" s="86">
        <v>448002</v>
      </c>
      <c r="E208" s="86"/>
      <c r="F208" s="86"/>
      <c r="G208" s="192">
        <f t="shared" si="49"/>
        <v>448002</v>
      </c>
      <c r="H208" s="86">
        <f t="shared" si="50"/>
        <v>448002</v>
      </c>
      <c r="I208" s="86">
        <v>0</v>
      </c>
      <c r="J208" s="190"/>
      <c r="K208" s="191">
        <f>H208</f>
        <v>448002</v>
      </c>
      <c r="L208" s="192"/>
      <c r="M208" s="192"/>
      <c r="N208" s="478"/>
    </row>
    <row r="209" spans="1:14" s="37" customFormat="1" ht="15.75" customHeight="1">
      <c r="A209" s="99" t="s">
        <v>626</v>
      </c>
      <c r="B209" s="95"/>
      <c r="C209" s="75" t="s">
        <v>625</v>
      </c>
      <c r="D209" s="188">
        <f>D210</f>
        <v>71205</v>
      </c>
      <c r="E209" s="188">
        <f>E210</f>
        <v>0</v>
      </c>
      <c r="F209" s="188">
        <f>F210</f>
        <v>0</v>
      </c>
      <c r="G209" s="188">
        <f>G210</f>
        <v>71205</v>
      </c>
      <c r="H209" s="188">
        <f aca="true" t="shared" si="51" ref="H209:N209">H210</f>
        <v>71205</v>
      </c>
      <c r="I209" s="188">
        <f t="shared" si="51"/>
        <v>0</v>
      </c>
      <c r="J209" s="188">
        <f t="shared" si="51"/>
        <v>0</v>
      </c>
      <c r="K209" s="188">
        <f t="shared" si="51"/>
        <v>71205</v>
      </c>
      <c r="L209" s="188">
        <f t="shared" si="51"/>
        <v>0</v>
      </c>
      <c r="M209" s="188">
        <f t="shared" si="51"/>
        <v>0</v>
      </c>
      <c r="N209" s="189">
        <f t="shared" si="51"/>
        <v>0</v>
      </c>
    </row>
    <row r="210" spans="1:14" s="37" customFormat="1" ht="34.5" customHeight="1">
      <c r="A210" s="102"/>
      <c r="B210" s="30" t="s">
        <v>455</v>
      </c>
      <c r="C210" s="26" t="s">
        <v>25</v>
      </c>
      <c r="D210" s="86">
        <v>71205</v>
      </c>
      <c r="E210" s="86"/>
      <c r="F210" s="86"/>
      <c r="G210" s="192">
        <f>D210+E210-F210</f>
        <v>71205</v>
      </c>
      <c r="H210" s="86">
        <f>G210</f>
        <v>71205</v>
      </c>
      <c r="I210" s="86">
        <v>0</v>
      </c>
      <c r="J210" s="190"/>
      <c r="K210" s="190">
        <f>H210</f>
        <v>71205</v>
      </c>
      <c r="L210" s="192"/>
      <c r="M210" s="192"/>
      <c r="N210" s="478"/>
    </row>
    <row r="211" spans="1:14" s="37" customFormat="1" ht="17.25" customHeight="1">
      <c r="A211" s="99" t="s">
        <v>457</v>
      </c>
      <c r="B211" s="95"/>
      <c r="C211" s="75" t="s">
        <v>458</v>
      </c>
      <c r="D211" s="188">
        <f>SUM(D212:D223)</f>
        <v>671227</v>
      </c>
      <c r="E211" s="188">
        <f>SUM(E212:E223)</f>
        <v>30058</v>
      </c>
      <c r="F211" s="188">
        <f>SUM(F212:F223)</f>
        <v>77680</v>
      </c>
      <c r="G211" s="188">
        <f>SUM(G212:G223)</f>
        <v>623605</v>
      </c>
      <c r="H211" s="188">
        <f aca="true" t="shared" si="52" ref="H211:N211">SUM(H212:H223)</f>
        <v>623605</v>
      </c>
      <c r="I211" s="188">
        <f t="shared" si="52"/>
        <v>271338</v>
      </c>
      <c r="J211" s="188">
        <f t="shared" si="52"/>
        <v>52100</v>
      </c>
      <c r="K211" s="188">
        <f t="shared" si="52"/>
        <v>239724</v>
      </c>
      <c r="L211" s="188">
        <f t="shared" si="52"/>
        <v>0</v>
      </c>
      <c r="M211" s="188">
        <f t="shared" si="52"/>
        <v>0</v>
      </c>
      <c r="N211" s="189">
        <f t="shared" si="52"/>
        <v>0</v>
      </c>
    </row>
    <row r="212" spans="1:14" s="37" customFormat="1" ht="17.25" customHeight="1">
      <c r="A212" s="102"/>
      <c r="B212" s="30" t="s">
        <v>338</v>
      </c>
      <c r="C212" s="26" t="s">
        <v>607</v>
      </c>
      <c r="D212" s="86">
        <v>311903</v>
      </c>
      <c r="E212" s="86"/>
      <c r="F212" s="86">
        <v>62203</v>
      </c>
      <c r="G212" s="192">
        <f>D212+E212-F212</f>
        <v>249700</v>
      </c>
      <c r="H212" s="86">
        <f>G212</f>
        <v>249700</v>
      </c>
      <c r="I212" s="86">
        <f>H212</f>
        <v>249700</v>
      </c>
      <c r="J212" s="190"/>
      <c r="K212" s="191">
        <v>0</v>
      </c>
      <c r="L212" s="192"/>
      <c r="M212" s="192"/>
      <c r="N212" s="478"/>
    </row>
    <row r="213" spans="1:14" s="37" customFormat="1" ht="17.25" customHeight="1">
      <c r="A213" s="102"/>
      <c r="B213" s="30" t="s">
        <v>341</v>
      </c>
      <c r="C213" s="26" t="s">
        <v>342</v>
      </c>
      <c r="D213" s="86">
        <v>21638</v>
      </c>
      <c r="E213" s="86"/>
      <c r="F213" s="86"/>
      <c r="G213" s="192">
        <f aca="true" t="shared" si="53" ref="G213:G223">D213+E213-F213</f>
        <v>21638</v>
      </c>
      <c r="H213" s="86">
        <f aca="true" t="shared" si="54" ref="H213:H223">G213</f>
        <v>21638</v>
      </c>
      <c r="I213" s="86">
        <f>H213</f>
        <v>21638</v>
      </c>
      <c r="J213" s="190"/>
      <c r="K213" s="191">
        <v>0</v>
      </c>
      <c r="L213" s="192"/>
      <c r="M213" s="192"/>
      <c r="N213" s="478"/>
    </row>
    <row r="214" spans="1:14" s="37" customFormat="1" ht="15.75" customHeight="1">
      <c r="A214" s="102"/>
      <c r="B214" s="104" t="s">
        <v>389</v>
      </c>
      <c r="C214" s="26" t="s">
        <v>369</v>
      </c>
      <c r="D214" s="86">
        <v>59253</v>
      </c>
      <c r="E214" s="86"/>
      <c r="F214" s="86">
        <v>13653</v>
      </c>
      <c r="G214" s="192">
        <f t="shared" si="53"/>
        <v>45600</v>
      </c>
      <c r="H214" s="86">
        <f t="shared" si="54"/>
        <v>45600</v>
      </c>
      <c r="I214" s="86">
        <v>0</v>
      </c>
      <c r="J214" s="190">
        <f>H214</f>
        <v>45600</v>
      </c>
      <c r="K214" s="191">
        <v>0</v>
      </c>
      <c r="L214" s="192"/>
      <c r="M214" s="192"/>
      <c r="N214" s="478"/>
    </row>
    <row r="215" spans="1:14" s="37" customFormat="1" ht="14.25" customHeight="1">
      <c r="A215" s="102"/>
      <c r="B215" s="104" t="s">
        <v>343</v>
      </c>
      <c r="C215" s="26" t="s">
        <v>344</v>
      </c>
      <c r="D215" s="86">
        <v>8324</v>
      </c>
      <c r="E215" s="86"/>
      <c r="F215" s="86">
        <v>1824</v>
      </c>
      <c r="G215" s="192">
        <f t="shared" si="53"/>
        <v>6500</v>
      </c>
      <c r="H215" s="86">
        <f t="shared" si="54"/>
        <v>6500</v>
      </c>
      <c r="I215" s="86">
        <v>0</v>
      </c>
      <c r="J215" s="190">
        <f>H215</f>
        <v>6500</v>
      </c>
      <c r="K215" s="191">
        <v>0</v>
      </c>
      <c r="L215" s="192"/>
      <c r="M215" s="192"/>
      <c r="N215" s="478"/>
    </row>
    <row r="216" spans="1:14" s="37" customFormat="1" ht="14.25" customHeight="1">
      <c r="A216" s="102"/>
      <c r="B216" s="30" t="s">
        <v>345</v>
      </c>
      <c r="C216" s="27" t="s">
        <v>537</v>
      </c>
      <c r="D216" s="86">
        <v>5400</v>
      </c>
      <c r="E216" s="86">
        <v>30058</v>
      </c>
      <c r="F216" s="86"/>
      <c r="G216" s="192">
        <f t="shared" si="53"/>
        <v>35458</v>
      </c>
      <c r="H216" s="86">
        <f t="shared" si="54"/>
        <v>35458</v>
      </c>
      <c r="I216" s="86">
        <v>0</v>
      </c>
      <c r="J216" s="190"/>
      <c r="K216" s="191">
        <v>0</v>
      </c>
      <c r="L216" s="192"/>
      <c r="M216" s="192"/>
      <c r="N216" s="478"/>
    </row>
    <row r="217" spans="1:14" s="37" customFormat="1" ht="14.25" customHeight="1">
      <c r="A217" s="102"/>
      <c r="B217" s="30" t="s">
        <v>347</v>
      </c>
      <c r="C217" s="27" t="s">
        <v>419</v>
      </c>
      <c r="D217" s="86">
        <v>2140</v>
      </c>
      <c r="E217" s="86"/>
      <c r="F217" s="86"/>
      <c r="G217" s="192">
        <f t="shared" si="53"/>
        <v>2140</v>
      </c>
      <c r="H217" s="86">
        <f t="shared" si="54"/>
        <v>2140</v>
      </c>
      <c r="I217" s="86">
        <v>0</v>
      </c>
      <c r="J217" s="190"/>
      <c r="K217" s="191">
        <v>0</v>
      </c>
      <c r="L217" s="192"/>
      <c r="M217" s="192"/>
      <c r="N217" s="478"/>
    </row>
    <row r="218" spans="1:14" s="37" customFormat="1" ht="14.25" customHeight="1">
      <c r="A218" s="102"/>
      <c r="B218" s="30" t="s">
        <v>409</v>
      </c>
      <c r="C218" s="26" t="s">
        <v>410</v>
      </c>
      <c r="D218" s="86">
        <v>1000</v>
      </c>
      <c r="E218" s="86"/>
      <c r="F218" s="86"/>
      <c r="G218" s="192">
        <f t="shared" si="53"/>
        <v>1000</v>
      </c>
      <c r="H218" s="86">
        <f t="shared" si="54"/>
        <v>1000</v>
      </c>
      <c r="I218" s="86"/>
      <c r="J218" s="190"/>
      <c r="K218" s="191"/>
      <c r="L218" s="192"/>
      <c r="M218" s="192"/>
      <c r="N218" s="478"/>
    </row>
    <row r="219" spans="1:14" s="37" customFormat="1" ht="15" customHeight="1">
      <c r="A219" s="102"/>
      <c r="B219" s="30" t="s">
        <v>351</v>
      </c>
      <c r="C219" s="27" t="s">
        <v>421</v>
      </c>
      <c r="D219" s="86">
        <v>2818</v>
      </c>
      <c r="E219" s="86"/>
      <c r="F219" s="86"/>
      <c r="G219" s="192">
        <f t="shared" si="53"/>
        <v>2818</v>
      </c>
      <c r="H219" s="86">
        <f t="shared" si="54"/>
        <v>2818</v>
      </c>
      <c r="I219" s="86">
        <v>0</v>
      </c>
      <c r="J219" s="190"/>
      <c r="K219" s="191">
        <v>0</v>
      </c>
      <c r="L219" s="192"/>
      <c r="M219" s="192"/>
      <c r="N219" s="478"/>
    </row>
    <row r="220" spans="1:14" s="37" customFormat="1" ht="15" customHeight="1">
      <c r="A220" s="102"/>
      <c r="B220" s="30" t="s">
        <v>540</v>
      </c>
      <c r="C220" s="26" t="s">
        <v>544</v>
      </c>
      <c r="D220" s="86">
        <v>594</v>
      </c>
      <c r="E220" s="86"/>
      <c r="F220" s="86"/>
      <c r="G220" s="192">
        <f t="shared" si="53"/>
        <v>594</v>
      </c>
      <c r="H220" s="86">
        <f t="shared" si="54"/>
        <v>594</v>
      </c>
      <c r="I220" s="86"/>
      <c r="J220" s="190"/>
      <c r="K220" s="191"/>
      <c r="L220" s="192"/>
      <c r="M220" s="192"/>
      <c r="N220" s="478"/>
    </row>
    <row r="221" spans="1:14" s="37" customFormat="1" ht="15.75" customHeight="1">
      <c r="A221" s="102"/>
      <c r="B221" s="30" t="s">
        <v>357</v>
      </c>
      <c r="C221" s="27" t="s">
        <v>358</v>
      </c>
      <c r="D221" s="86">
        <v>16433</v>
      </c>
      <c r="E221" s="86"/>
      <c r="F221" s="86"/>
      <c r="G221" s="192">
        <f t="shared" si="53"/>
        <v>16433</v>
      </c>
      <c r="H221" s="86">
        <f t="shared" si="54"/>
        <v>16433</v>
      </c>
      <c r="I221" s="86">
        <v>0</v>
      </c>
      <c r="J221" s="190"/>
      <c r="K221" s="191">
        <v>0</v>
      </c>
      <c r="L221" s="192"/>
      <c r="M221" s="192"/>
      <c r="N221" s="478"/>
    </row>
    <row r="222" spans="1:14" s="37" customFormat="1" ht="18.75" customHeight="1">
      <c r="A222" s="102"/>
      <c r="B222" s="30" t="s">
        <v>542</v>
      </c>
      <c r="C222" s="26" t="s">
        <v>545</v>
      </c>
      <c r="D222" s="86">
        <v>2000</v>
      </c>
      <c r="E222" s="86"/>
      <c r="F222" s="86"/>
      <c r="G222" s="192">
        <f t="shared" si="53"/>
        <v>2000</v>
      </c>
      <c r="H222" s="86">
        <f t="shared" si="54"/>
        <v>2000</v>
      </c>
      <c r="I222" s="86"/>
      <c r="J222" s="190"/>
      <c r="K222" s="191"/>
      <c r="L222" s="192"/>
      <c r="M222" s="192"/>
      <c r="N222" s="478"/>
    </row>
    <row r="223" spans="1:14" s="37" customFormat="1" ht="24.75" customHeight="1">
      <c r="A223" s="102"/>
      <c r="B223" s="30" t="s">
        <v>455</v>
      </c>
      <c r="C223" s="26" t="s">
        <v>25</v>
      </c>
      <c r="D223" s="86">
        <v>239724</v>
      </c>
      <c r="E223" s="86"/>
      <c r="F223" s="86"/>
      <c r="G223" s="192">
        <f t="shared" si="53"/>
        <v>239724</v>
      </c>
      <c r="H223" s="86">
        <f t="shared" si="54"/>
        <v>239724</v>
      </c>
      <c r="I223" s="86">
        <v>0</v>
      </c>
      <c r="J223" s="190"/>
      <c r="K223" s="191">
        <f>H223</f>
        <v>239724</v>
      </c>
      <c r="L223" s="192"/>
      <c r="M223" s="192"/>
      <c r="N223" s="478"/>
    </row>
    <row r="224" spans="1:14" s="37" customFormat="1" ht="18.75" customHeight="1">
      <c r="A224" s="99" t="s">
        <v>460</v>
      </c>
      <c r="B224" s="100"/>
      <c r="C224" s="78" t="s">
        <v>461</v>
      </c>
      <c r="D224" s="188">
        <f>SUM(D225:D247)</f>
        <v>2164868</v>
      </c>
      <c r="E224" s="188">
        <f>SUM(E225:E247)</f>
        <v>14745</v>
      </c>
      <c r="F224" s="188">
        <f>SUM(F225:F247)</f>
        <v>14745</v>
      </c>
      <c r="G224" s="188">
        <f>SUM(G225:G247)</f>
        <v>2164868</v>
      </c>
      <c r="H224" s="188">
        <f aca="true" t="shared" si="55" ref="H224:N224">SUM(H225:H247)</f>
        <v>2164868</v>
      </c>
      <c r="I224" s="188">
        <f t="shared" si="55"/>
        <v>1321433</v>
      </c>
      <c r="J224" s="188">
        <f t="shared" si="55"/>
        <v>240348</v>
      </c>
      <c r="K224" s="188">
        <f t="shared" si="55"/>
        <v>262099</v>
      </c>
      <c r="L224" s="188">
        <f t="shared" si="55"/>
        <v>0</v>
      </c>
      <c r="M224" s="188">
        <f t="shared" si="55"/>
        <v>0</v>
      </c>
      <c r="N224" s="189">
        <f t="shared" si="55"/>
        <v>0</v>
      </c>
    </row>
    <row r="225" spans="1:14" s="77" customFormat="1" ht="17.25" customHeight="1">
      <c r="A225" s="96"/>
      <c r="B225" s="30" t="s">
        <v>41</v>
      </c>
      <c r="C225" s="74" t="s">
        <v>462</v>
      </c>
      <c r="D225" s="193">
        <v>9500</v>
      </c>
      <c r="E225" s="193"/>
      <c r="F225" s="193">
        <v>500</v>
      </c>
      <c r="G225" s="192">
        <f>D225+E225-F225</f>
        <v>9000</v>
      </c>
      <c r="H225" s="193">
        <f>G225</f>
        <v>9000</v>
      </c>
      <c r="I225" s="193">
        <v>0</v>
      </c>
      <c r="J225" s="190"/>
      <c r="K225" s="191">
        <v>0</v>
      </c>
      <c r="L225" s="192"/>
      <c r="M225" s="192"/>
      <c r="N225" s="478"/>
    </row>
    <row r="226" spans="1:14" s="37" customFormat="1" ht="15" customHeight="1">
      <c r="A226" s="96"/>
      <c r="B226" s="30" t="s">
        <v>338</v>
      </c>
      <c r="C226" s="26" t="s">
        <v>607</v>
      </c>
      <c r="D226" s="86">
        <v>1224233</v>
      </c>
      <c r="E226" s="86">
        <v>2360</v>
      </c>
      <c r="F226" s="86"/>
      <c r="G226" s="192">
        <f aca="true" t="shared" si="56" ref="G226:G252">D226+E226-F226</f>
        <v>1226593</v>
      </c>
      <c r="H226" s="193">
        <f aca="true" t="shared" si="57" ref="H226:H252">G226</f>
        <v>1226593</v>
      </c>
      <c r="I226" s="86">
        <f>H226</f>
        <v>1226593</v>
      </c>
      <c r="J226" s="190"/>
      <c r="K226" s="191">
        <v>0</v>
      </c>
      <c r="L226" s="192"/>
      <c r="M226" s="192"/>
      <c r="N226" s="478"/>
    </row>
    <row r="227" spans="1:14" s="37" customFormat="1" ht="14.25" customHeight="1">
      <c r="A227" s="96"/>
      <c r="B227" s="30" t="s">
        <v>341</v>
      </c>
      <c r="C227" s="26" t="s">
        <v>342</v>
      </c>
      <c r="D227" s="86">
        <v>95700</v>
      </c>
      <c r="E227" s="86"/>
      <c r="F227" s="86">
        <v>1860</v>
      </c>
      <c r="G227" s="192">
        <f t="shared" si="56"/>
        <v>93840</v>
      </c>
      <c r="H227" s="193">
        <f t="shared" si="57"/>
        <v>93840</v>
      </c>
      <c r="I227" s="86">
        <f>H227</f>
        <v>93840</v>
      </c>
      <c r="J227" s="190"/>
      <c r="K227" s="191">
        <v>0</v>
      </c>
      <c r="L227" s="192"/>
      <c r="M227" s="192"/>
      <c r="N227" s="478"/>
    </row>
    <row r="228" spans="1:14" s="37" customFormat="1" ht="15" customHeight="1">
      <c r="A228" s="96"/>
      <c r="B228" s="104" t="s">
        <v>389</v>
      </c>
      <c r="C228" s="26" t="s">
        <v>403</v>
      </c>
      <c r="D228" s="86">
        <v>210434</v>
      </c>
      <c r="E228" s="86"/>
      <c r="F228" s="86"/>
      <c r="G228" s="192">
        <f t="shared" si="56"/>
        <v>210434</v>
      </c>
      <c r="H228" s="193">
        <f t="shared" si="57"/>
        <v>210434</v>
      </c>
      <c r="I228" s="86">
        <v>0</v>
      </c>
      <c r="J228" s="190">
        <f>H228</f>
        <v>210434</v>
      </c>
      <c r="K228" s="191">
        <v>0</v>
      </c>
      <c r="L228" s="192"/>
      <c r="M228" s="192"/>
      <c r="N228" s="478"/>
    </row>
    <row r="229" spans="1:14" s="37" customFormat="1" ht="15" customHeight="1">
      <c r="A229" s="96"/>
      <c r="B229" s="104" t="s">
        <v>343</v>
      </c>
      <c r="C229" s="26" t="s">
        <v>344</v>
      </c>
      <c r="D229" s="86">
        <v>29914</v>
      </c>
      <c r="E229" s="86"/>
      <c r="F229" s="86"/>
      <c r="G229" s="192">
        <f t="shared" si="56"/>
        <v>29914</v>
      </c>
      <c r="H229" s="193">
        <f t="shared" si="57"/>
        <v>29914</v>
      </c>
      <c r="I229" s="86">
        <v>0</v>
      </c>
      <c r="J229" s="190">
        <f>H229</f>
        <v>29914</v>
      </c>
      <c r="K229" s="191">
        <v>0</v>
      </c>
      <c r="L229" s="192"/>
      <c r="M229" s="192"/>
      <c r="N229" s="478"/>
    </row>
    <row r="230" spans="1:14" s="37" customFormat="1" ht="14.25" customHeight="1">
      <c r="A230" s="96"/>
      <c r="B230" s="30" t="s">
        <v>463</v>
      </c>
      <c r="C230" s="27" t="s">
        <v>538</v>
      </c>
      <c r="D230" s="86">
        <v>7000</v>
      </c>
      <c r="E230" s="86"/>
      <c r="F230" s="86">
        <v>2000</v>
      </c>
      <c r="G230" s="192">
        <f t="shared" si="56"/>
        <v>5000</v>
      </c>
      <c r="H230" s="193">
        <f t="shared" si="57"/>
        <v>5000</v>
      </c>
      <c r="I230" s="86">
        <v>0</v>
      </c>
      <c r="J230" s="190"/>
      <c r="K230" s="191">
        <v>0</v>
      </c>
      <c r="L230" s="192"/>
      <c r="M230" s="192"/>
      <c r="N230" s="478"/>
    </row>
    <row r="231" spans="1:14" s="37" customFormat="1" ht="15" customHeight="1">
      <c r="A231" s="96"/>
      <c r="B231" s="29">
        <v>4170</v>
      </c>
      <c r="C231" s="27" t="s">
        <v>774</v>
      </c>
      <c r="D231" s="86">
        <v>1500</v>
      </c>
      <c r="E231" s="86"/>
      <c r="F231" s="86">
        <v>500</v>
      </c>
      <c r="G231" s="192">
        <f t="shared" si="56"/>
        <v>1000</v>
      </c>
      <c r="H231" s="193">
        <f t="shared" si="57"/>
        <v>1000</v>
      </c>
      <c r="I231" s="86">
        <f>H231</f>
        <v>1000</v>
      </c>
      <c r="J231" s="190"/>
      <c r="K231" s="191">
        <v>0</v>
      </c>
      <c r="L231" s="192"/>
      <c r="M231" s="192"/>
      <c r="N231" s="478"/>
    </row>
    <row r="232" spans="1:14" s="37" customFormat="1" ht="14.25" customHeight="1">
      <c r="A232" s="96"/>
      <c r="B232" s="29">
        <v>4210</v>
      </c>
      <c r="C232" s="27" t="s">
        <v>537</v>
      </c>
      <c r="D232" s="86">
        <v>99376</v>
      </c>
      <c r="E232" s="86">
        <v>6985</v>
      </c>
      <c r="F232" s="86"/>
      <c r="G232" s="192">
        <f t="shared" si="56"/>
        <v>106361</v>
      </c>
      <c r="H232" s="193">
        <f t="shared" si="57"/>
        <v>106361</v>
      </c>
      <c r="I232" s="86"/>
      <c r="J232" s="190"/>
      <c r="K232" s="191"/>
      <c r="L232" s="192"/>
      <c r="M232" s="192"/>
      <c r="N232" s="478"/>
    </row>
    <row r="233" spans="1:14" s="37" customFormat="1" ht="15" customHeight="1">
      <c r="A233" s="96"/>
      <c r="B233" s="29">
        <v>4240</v>
      </c>
      <c r="C233" s="27" t="s">
        <v>539</v>
      </c>
      <c r="D233" s="86">
        <v>4942</v>
      </c>
      <c r="E233" s="86">
        <v>1500</v>
      </c>
      <c r="F233" s="86"/>
      <c r="G233" s="192">
        <f t="shared" si="56"/>
        <v>6442</v>
      </c>
      <c r="H233" s="193">
        <f t="shared" si="57"/>
        <v>6442</v>
      </c>
      <c r="I233" s="86">
        <v>0</v>
      </c>
      <c r="J233" s="190"/>
      <c r="K233" s="191">
        <v>0</v>
      </c>
      <c r="L233" s="192"/>
      <c r="M233" s="192"/>
      <c r="N233" s="478"/>
    </row>
    <row r="234" spans="1:14" s="37" customFormat="1" ht="13.5" customHeight="1">
      <c r="A234" s="96"/>
      <c r="B234" s="30" t="s">
        <v>347</v>
      </c>
      <c r="C234" s="27" t="s">
        <v>419</v>
      </c>
      <c r="D234" s="86">
        <v>32404</v>
      </c>
      <c r="E234" s="86"/>
      <c r="F234" s="86"/>
      <c r="G234" s="192">
        <f t="shared" si="56"/>
        <v>32404</v>
      </c>
      <c r="H234" s="193">
        <f t="shared" si="57"/>
        <v>32404</v>
      </c>
      <c r="I234" s="86">
        <v>0</v>
      </c>
      <c r="J234" s="190"/>
      <c r="K234" s="191">
        <v>0</v>
      </c>
      <c r="L234" s="192"/>
      <c r="M234" s="192"/>
      <c r="N234" s="478"/>
    </row>
    <row r="235" spans="1:14" s="37" customFormat="1" ht="14.25" customHeight="1">
      <c r="A235" s="96"/>
      <c r="B235" s="30" t="s">
        <v>349</v>
      </c>
      <c r="C235" s="27" t="s">
        <v>420</v>
      </c>
      <c r="D235" s="86">
        <v>28524</v>
      </c>
      <c r="E235" s="86"/>
      <c r="F235" s="86"/>
      <c r="G235" s="192">
        <f t="shared" si="56"/>
        <v>28524</v>
      </c>
      <c r="H235" s="193">
        <f t="shared" si="57"/>
        <v>28524</v>
      </c>
      <c r="I235" s="86"/>
      <c r="J235" s="190"/>
      <c r="K235" s="191"/>
      <c r="L235" s="192"/>
      <c r="M235" s="192"/>
      <c r="N235" s="478"/>
    </row>
    <row r="236" spans="1:14" s="37" customFormat="1" ht="15" customHeight="1">
      <c r="A236" s="96"/>
      <c r="B236" s="30" t="s">
        <v>409</v>
      </c>
      <c r="C236" s="27" t="s">
        <v>410</v>
      </c>
      <c r="D236" s="86">
        <v>3800</v>
      </c>
      <c r="E236" s="86"/>
      <c r="F236" s="86"/>
      <c r="G236" s="192">
        <f t="shared" si="56"/>
        <v>3800</v>
      </c>
      <c r="H236" s="193">
        <f t="shared" si="57"/>
        <v>3800</v>
      </c>
      <c r="I236" s="86"/>
      <c r="J236" s="190"/>
      <c r="K236" s="191"/>
      <c r="L236" s="192"/>
      <c r="M236" s="192"/>
      <c r="N236" s="478"/>
    </row>
    <row r="237" spans="1:14" s="37" customFormat="1" ht="14.25" customHeight="1">
      <c r="A237" s="96"/>
      <c r="B237" s="30" t="s">
        <v>351</v>
      </c>
      <c r="C237" s="27" t="s">
        <v>421</v>
      </c>
      <c r="D237" s="86">
        <v>30600</v>
      </c>
      <c r="E237" s="86"/>
      <c r="F237" s="86">
        <v>5139</v>
      </c>
      <c r="G237" s="192">
        <f t="shared" si="56"/>
        <v>25461</v>
      </c>
      <c r="H237" s="193">
        <f t="shared" si="57"/>
        <v>25461</v>
      </c>
      <c r="I237" s="86">
        <v>0</v>
      </c>
      <c r="J237" s="190"/>
      <c r="K237" s="191">
        <v>0</v>
      </c>
      <c r="L237" s="192"/>
      <c r="M237" s="192"/>
      <c r="N237" s="478"/>
    </row>
    <row r="238" spans="1:14" s="37" customFormat="1" ht="18" customHeight="1">
      <c r="A238" s="96"/>
      <c r="B238" s="30" t="s">
        <v>775</v>
      </c>
      <c r="C238" s="27" t="s">
        <v>776</v>
      </c>
      <c r="D238" s="86">
        <v>5000</v>
      </c>
      <c r="E238" s="86"/>
      <c r="F238" s="86">
        <v>1300</v>
      </c>
      <c r="G238" s="192">
        <f t="shared" si="56"/>
        <v>3700</v>
      </c>
      <c r="H238" s="193">
        <f t="shared" si="57"/>
        <v>3700</v>
      </c>
      <c r="I238" s="86"/>
      <c r="J238" s="190"/>
      <c r="K238" s="191"/>
      <c r="L238" s="192"/>
      <c r="M238" s="192"/>
      <c r="N238" s="478"/>
    </row>
    <row r="239" spans="1:14" s="37" customFormat="1" ht="15" customHeight="1">
      <c r="A239" s="96"/>
      <c r="B239" s="30" t="s">
        <v>540</v>
      </c>
      <c r="C239" s="26" t="s">
        <v>544</v>
      </c>
      <c r="D239" s="86">
        <v>6624</v>
      </c>
      <c r="E239" s="86"/>
      <c r="F239" s="86">
        <v>1000</v>
      </c>
      <c r="G239" s="192">
        <f t="shared" si="56"/>
        <v>5624</v>
      </c>
      <c r="H239" s="193">
        <f t="shared" si="57"/>
        <v>5624</v>
      </c>
      <c r="I239" s="86"/>
      <c r="J239" s="190"/>
      <c r="K239" s="191"/>
      <c r="L239" s="192"/>
      <c r="M239" s="192"/>
      <c r="N239" s="478"/>
    </row>
    <row r="240" spans="1:14" s="37" customFormat="1" ht="14.25" customHeight="1">
      <c r="A240" s="96"/>
      <c r="B240" s="30" t="s">
        <v>353</v>
      </c>
      <c r="C240" s="27" t="s">
        <v>354</v>
      </c>
      <c r="D240" s="86">
        <v>3974</v>
      </c>
      <c r="E240" s="86">
        <v>1000</v>
      </c>
      <c r="F240" s="86"/>
      <c r="G240" s="192">
        <f t="shared" si="56"/>
        <v>4974</v>
      </c>
      <c r="H240" s="193">
        <f t="shared" si="57"/>
        <v>4974</v>
      </c>
      <c r="I240" s="86">
        <v>0</v>
      </c>
      <c r="J240" s="190"/>
      <c r="K240" s="191">
        <v>0</v>
      </c>
      <c r="L240" s="192"/>
      <c r="M240" s="192"/>
      <c r="N240" s="478"/>
    </row>
    <row r="241" spans="1:14" s="37" customFormat="1" ht="14.25" customHeight="1">
      <c r="A241" s="96"/>
      <c r="B241" s="30" t="s">
        <v>357</v>
      </c>
      <c r="C241" s="27" t="s">
        <v>358</v>
      </c>
      <c r="D241" s="86">
        <v>77210</v>
      </c>
      <c r="E241" s="86"/>
      <c r="F241" s="86"/>
      <c r="G241" s="192">
        <f t="shared" si="56"/>
        <v>77210</v>
      </c>
      <c r="H241" s="193">
        <f t="shared" si="57"/>
        <v>77210</v>
      </c>
      <c r="I241" s="86">
        <v>0</v>
      </c>
      <c r="J241" s="190"/>
      <c r="K241" s="191">
        <v>0</v>
      </c>
      <c r="L241" s="192"/>
      <c r="M241" s="192"/>
      <c r="N241" s="478"/>
    </row>
    <row r="242" spans="1:14" s="37" customFormat="1" ht="14.25" customHeight="1">
      <c r="A242" s="96"/>
      <c r="B242" s="30" t="s">
        <v>373</v>
      </c>
      <c r="C242" s="27" t="s">
        <v>374</v>
      </c>
      <c r="D242" s="86">
        <v>1300</v>
      </c>
      <c r="E242" s="86"/>
      <c r="F242" s="86">
        <v>661</v>
      </c>
      <c r="G242" s="192">
        <f t="shared" si="56"/>
        <v>639</v>
      </c>
      <c r="H242" s="193">
        <f t="shared" si="57"/>
        <v>639</v>
      </c>
      <c r="I242" s="86">
        <v>0</v>
      </c>
      <c r="J242" s="190"/>
      <c r="K242" s="191">
        <v>0</v>
      </c>
      <c r="L242" s="192"/>
      <c r="M242" s="192"/>
      <c r="N242" s="478"/>
    </row>
    <row r="243" spans="1:14" s="37" customFormat="1" ht="16.5" customHeight="1">
      <c r="A243" s="96"/>
      <c r="B243" s="30" t="s">
        <v>424</v>
      </c>
      <c r="C243" s="26" t="s">
        <v>555</v>
      </c>
      <c r="D243" s="86">
        <v>16988</v>
      </c>
      <c r="E243" s="86"/>
      <c r="F243" s="86"/>
      <c r="G243" s="192">
        <f t="shared" si="56"/>
        <v>16988</v>
      </c>
      <c r="H243" s="193">
        <f t="shared" si="57"/>
        <v>16988</v>
      </c>
      <c r="I243" s="86"/>
      <c r="J243" s="190"/>
      <c r="K243" s="191"/>
      <c r="L243" s="192"/>
      <c r="M243" s="192"/>
      <c r="N243" s="478"/>
    </row>
    <row r="244" spans="1:14" s="37" customFormat="1" ht="15.75" customHeight="1">
      <c r="A244" s="96"/>
      <c r="B244" s="30" t="s">
        <v>541</v>
      </c>
      <c r="C244" s="26" t="s">
        <v>280</v>
      </c>
      <c r="D244" s="86">
        <v>7785</v>
      </c>
      <c r="E244" s="86"/>
      <c r="F244" s="86">
        <v>1785</v>
      </c>
      <c r="G244" s="192">
        <f t="shared" si="56"/>
        <v>6000</v>
      </c>
      <c r="H244" s="193">
        <f t="shared" si="57"/>
        <v>6000</v>
      </c>
      <c r="I244" s="86"/>
      <c r="J244" s="190"/>
      <c r="K244" s="191"/>
      <c r="L244" s="192"/>
      <c r="M244" s="192"/>
      <c r="N244" s="478"/>
    </row>
    <row r="245" spans="1:14" s="37" customFormat="1" ht="16.5" customHeight="1">
      <c r="A245" s="96"/>
      <c r="B245" s="30" t="s">
        <v>542</v>
      </c>
      <c r="C245" s="26" t="s">
        <v>545</v>
      </c>
      <c r="D245" s="86">
        <v>1681</v>
      </c>
      <c r="E245" s="86">
        <v>600</v>
      </c>
      <c r="F245" s="86"/>
      <c r="G245" s="192">
        <f t="shared" si="56"/>
        <v>2281</v>
      </c>
      <c r="H245" s="193">
        <f t="shared" si="57"/>
        <v>2281</v>
      </c>
      <c r="I245" s="86"/>
      <c r="J245" s="190"/>
      <c r="K245" s="191"/>
      <c r="L245" s="192"/>
      <c r="M245" s="192"/>
      <c r="N245" s="478"/>
    </row>
    <row r="246" spans="1:14" s="37" customFormat="1" ht="15.75" customHeight="1">
      <c r="A246" s="96"/>
      <c r="B246" s="30" t="s">
        <v>543</v>
      </c>
      <c r="C246" s="26" t="s">
        <v>299</v>
      </c>
      <c r="D246" s="86">
        <v>4280</v>
      </c>
      <c r="E246" s="86">
        <v>2300</v>
      </c>
      <c r="F246" s="86"/>
      <c r="G246" s="192">
        <f t="shared" si="56"/>
        <v>6580</v>
      </c>
      <c r="H246" s="193">
        <f t="shared" si="57"/>
        <v>6580</v>
      </c>
      <c r="I246" s="86"/>
      <c r="J246" s="190"/>
      <c r="K246" s="191"/>
      <c r="L246" s="192"/>
      <c r="M246" s="192"/>
      <c r="N246" s="478"/>
    </row>
    <row r="247" spans="1:14" s="37" customFormat="1" ht="16.5" customHeight="1">
      <c r="A247" s="96"/>
      <c r="B247" s="30" t="s">
        <v>455</v>
      </c>
      <c r="C247" s="26" t="s">
        <v>321</v>
      </c>
      <c r="D247" s="86">
        <f>D248+D250+D251+D252</f>
        <v>262099</v>
      </c>
      <c r="E247" s="86"/>
      <c r="F247" s="86"/>
      <c r="G247" s="86">
        <f>G248+G250+G251+G252</f>
        <v>262099</v>
      </c>
      <c r="H247" s="193">
        <f t="shared" si="57"/>
        <v>262099</v>
      </c>
      <c r="I247" s="86">
        <f>I248+I250+I251+I252</f>
        <v>0</v>
      </c>
      <c r="J247" s="190"/>
      <c r="K247" s="192">
        <f aca="true" t="shared" si="58" ref="K247:K252">H247</f>
        <v>262099</v>
      </c>
      <c r="L247" s="192"/>
      <c r="M247" s="192"/>
      <c r="N247" s="478"/>
    </row>
    <row r="248" spans="1:14" s="37" customFormat="1" ht="13.5" customHeight="1">
      <c r="A248" s="96"/>
      <c r="B248" s="30"/>
      <c r="C248" s="27" t="s">
        <v>464</v>
      </c>
      <c r="D248" s="86">
        <v>27641</v>
      </c>
      <c r="E248" s="86"/>
      <c r="F248" s="86"/>
      <c r="G248" s="192">
        <f t="shared" si="56"/>
        <v>27641</v>
      </c>
      <c r="H248" s="193">
        <f t="shared" si="57"/>
        <v>27641</v>
      </c>
      <c r="I248" s="86">
        <v>0</v>
      </c>
      <c r="J248" s="190"/>
      <c r="K248" s="192">
        <f t="shared" si="58"/>
        <v>27641</v>
      </c>
      <c r="L248" s="192"/>
      <c r="M248" s="192"/>
      <c r="N248" s="478"/>
    </row>
    <row r="249" spans="1:14" s="37" customFormat="1" ht="13.5" customHeight="1" hidden="1">
      <c r="A249" s="96"/>
      <c r="B249" s="27"/>
      <c r="C249" s="27" t="s">
        <v>465</v>
      </c>
      <c r="D249" s="86">
        <v>0</v>
      </c>
      <c r="E249" s="86"/>
      <c r="F249" s="86"/>
      <c r="G249" s="192">
        <f t="shared" si="56"/>
        <v>0</v>
      </c>
      <c r="H249" s="193">
        <f t="shared" si="57"/>
        <v>0</v>
      </c>
      <c r="I249" s="86">
        <v>0</v>
      </c>
      <c r="J249" s="190"/>
      <c r="K249" s="192">
        <f t="shared" si="58"/>
        <v>0</v>
      </c>
      <c r="L249" s="192"/>
      <c r="M249" s="192"/>
      <c r="N249" s="478"/>
    </row>
    <row r="250" spans="1:14" s="37" customFormat="1" ht="13.5" customHeight="1">
      <c r="A250" s="96"/>
      <c r="B250" s="27"/>
      <c r="C250" s="27" t="s">
        <v>551</v>
      </c>
      <c r="D250" s="86">
        <v>10905</v>
      </c>
      <c r="E250" s="86"/>
      <c r="F250" s="86"/>
      <c r="G250" s="192">
        <f t="shared" si="56"/>
        <v>10905</v>
      </c>
      <c r="H250" s="193">
        <f t="shared" si="57"/>
        <v>10905</v>
      </c>
      <c r="I250" s="86">
        <v>0</v>
      </c>
      <c r="J250" s="190"/>
      <c r="K250" s="192">
        <f t="shared" si="58"/>
        <v>10905</v>
      </c>
      <c r="L250" s="192"/>
      <c r="M250" s="192"/>
      <c r="N250" s="478"/>
    </row>
    <row r="251" spans="1:14" s="37" customFormat="1" ht="13.5" customHeight="1">
      <c r="A251" s="96"/>
      <c r="B251" s="27"/>
      <c r="C251" s="27" t="s">
        <v>552</v>
      </c>
      <c r="D251" s="86">
        <v>17089</v>
      </c>
      <c r="E251" s="86"/>
      <c r="F251" s="86"/>
      <c r="G251" s="192">
        <f t="shared" si="56"/>
        <v>17089</v>
      </c>
      <c r="H251" s="193">
        <f t="shared" si="57"/>
        <v>17089</v>
      </c>
      <c r="I251" s="86">
        <v>0</v>
      </c>
      <c r="J251" s="190"/>
      <c r="K251" s="192">
        <f t="shared" si="58"/>
        <v>17089</v>
      </c>
      <c r="L251" s="192"/>
      <c r="M251" s="192"/>
      <c r="N251" s="478"/>
    </row>
    <row r="252" spans="1:14" s="37" customFormat="1" ht="13.5" customHeight="1">
      <c r="A252" s="96"/>
      <c r="B252" s="27"/>
      <c r="C252" s="27" t="s">
        <v>550</v>
      </c>
      <c r="D252" s="86">
        <v>206464</v>
      </c>
      <c r="E252" s="86"/>
      <c r="F252" s="86"/>
      <c r="G252" s="192">
        <f t="shared" si="56"/>
        <v>206464</v>
      </c>
      <c r="H252" s="193">
        <f t="shared" si="57"/>
        <v>206464</v>
      </c>
      <c r="I252" s="86">
        <v>0</v>
      </c>
      <c r="J252" s="190"/>
      <c r="K252" s="192">
        <f t="shared" si="58"/>
        <v>206464</v>
      </c>
      <c r="L252" s="192"/>
      <c r="M252" s="192"/>
      <c r="N252" s="478"/>
    </row>
    <row r="253" spans="1:14" s="37" customFormat="1" ht="18.75" customHeight="1">
      <c r="A253" s="146" t="s">
        <v>26</v>
      </c>
      <c r="B253" s="78"/>
      <c r="C253" s="78" t="s">
        <v>27</v>
      </c>
      <c r="D253" s="188">
        <f>SUM(D254:D262)</f>
        <v>1054197</v>
      </c>
      <c r="E253" s="188">
        <f>SUM(E254:E262)</f>
        <v>0</v>
      </c>
      <c r="F253" s="188">
        <f>SUM(F254:F262)</f>
        <v>0</v>
      </c>
      <c r="G253" s="188">
        <f>SUM(G254:G262)</f>
        <v>1054197</v>
      </c>
      <c r="H253" s="188">
        <f aca="true" t="shared" si="59" ref="H253:N253">SUM(H254:H262)</f>
        <v>1054197</v>
      </c>
      <c r="I253" s="188">
        <f t="shared" si="59"/>
        <v>821715</v>
      </c>
      <c r="J253" s="188">
        <f t="shared" si="59"/>
        <v>151673</v>
      </c>
      <c r="K253" s="188">
        <f t="shared" si="59"/>
        <v>0</v>
      </c>
      <c r="L253" s="188">
        <f t="shared" si="59"/>
        <v>0</v>
      </c>
      <c r="M253" s="188">
        <f t="shared" si="59"/>
        <v>0</v>
      </c>
      <c r="N253" s="189">
        <f t="shared" si="59"/>
        <v>0</v>
      </c>
    </row>
    <row r="254" spans="1:14" s="37" customFormat="1" ht="16.5" customHeight="1">
      <c r="A254" s="96"/>
      <c r="B254" s="29">
        <v>4010</v>
      </c>
      <c r="C254" s="26" t="s">
        <v>19</v>
      </c>
      <c r="D254" s="86">
        <v>765739</v>
      </c>
      <c r="E254" s="86"/>
      <c r="F254" s="86"/>
      <c r="G254" s="192">
        <f>D254+E254-F254</f>
        <v>765739</v>
      </c>
      <c r="H254" s="86">
        <f>G254</f>
        <v>765739</v>
      </c>
      <c r="I254" s="86">
        <f>H254</f>
        <v>765739</v>
      </c>
      <c r="J254" s="190"/>
      <c r="K254" s="191">
        <v>0</v>
      </c>
      <c r="L254" s="192"/>
      <c r="M254" s="192"/>
      <c r="N254" s="478"/>
    </row>
    <row r="255" spans="1:14" s="37" customFormat="1" ht="15" customHeight="1">
      <c r="A255" s="96"/>
      <c r="B255" s="29">
        <v>4040</v>
      </c>
      <c r="C255" s="26" t="s">
        <v>342</v>
      </c>
      <c r="D255" s="86">
        <v>55976</v>
      </c>
      <c r="E255" s="86"/>
      <c r="F255" s="86"/>
      <c r="G255" s="192">
        <f aca="true" t="shared" si="60" ref="G255:G262">D255+E255-F255</f>
        <v>55976</v>
      </c>
      <c r="H255" s="86">
        <f aca="true" t="shared" si="61" ref="H255:H262">G255</f>
        <v>55976</v>
      </c>
      <c r="I255" s="86">
        <f>H255</f>
        <v>55976</v>
      </c>
      <c r="J255" s="190"/>
      <c r="K255" s="191">
        <v>0</v>
      </c>
      <c r="L255" s="192"/>
      <c r="M255" s="192"/>
      <c r="N255" s="478"/>
    </row>
    <row r="256" spans="1:14" s="37" customFormat="1" ht="13.5" customHeight="1">
      <c r="A256" s="96"/>
      <c r="B256" s="29">
        <v>4110</v>
      </c>
      <c r="C256" s="26" t="s">
        <v>403</v>
      </c>
      <c r="D256" s="86">
        <v>132915</v>
      </c>
      <c r="E256" s="86"/>
      <c r="F256" s="86"/>
      <c r="G256" s="192">
        <f t="shared" si="60"/>
        <v>132915</v>
      </c>
      <c r="H256" s="86">
        <f t="shared" si="61"/>
        <v>132915</v>
      </c>
      <c r="I256" s="86">
        <v>0</v>
      </c>
      <c r="J256" s="190">
        <f>H256</f>
        <v>132915</v>
      </c>
      <c r="K256" s="191">
        <v>0</v>
      </c>
      <c r="L256" s="192"/>
      <c r="M256" s="192"/>
      <c r="N256" s="478"/>
    </row>
    <row r="257" spans="1:14" s="37" customFormat="1" ht="13.5" customHeight="1">
      <c r="A257" s="96"/>
      <c r="B257" s="29">
        <v>4120</v>
      </c>
      <c r="C257" s="26" t="s">
        <v>344</v>
      </c>
      <c r="D257" s="86">
        <v>18758</v>
      </c>
      <c r="E257" s="86"/>
      <c r="F257" s="86"/>
      <c r="G257" s="192">
        <f t="shared" si="60"/>
        <v>18758</v>
      </c>
      <c r="H257" s="86">
        <f t="shared" si="61"/>
        <v>18758</v>
      </c>
      <c r="I257" s="86">
        <v>0</v>
      </c>
      <c r="J257" s="190">
        <f>H257</f>
        <v>18758</v>
      </c>
      <c r="K257" s="191">
        <v>0</v>
      </c>
      <c r="L257" s="192"/>
      <c r="M257" s="192"/>
      <c r="N257" s="478"/>
    </row>
    <row r="258" spans="1:14" s="37" customFormat="1" ht="13.5" customHeight="1">
      <c r="A258" s="96"/>
      <c r="B258" s="29">
        <v>4210</v>
      </c>
      <c r="C258" s="27" t="s">
        <v>372</v>
      </c>
      <c r="D258" s="86">
        <v>2080</v>
      </c>
      <c r="E258" s="86"/>
      <c r="F258" s="86"/>
      <c r="G258" s="192">
        <f t="shared" si="60"/>
        <v>2080</v>
      </c>
      <c r="H258" s="86">
        <f t="shared" si="61"/>
        <v>2080</v>
      </c>
      <c r="I258" s="86">
        <v>0</v>
      </c>
      <c r="J258" s="190"/>
      <c r="K258" s="191">
        <v>0</v>
      </c>
      <c r="L258" s="192"/>
      <c r="M258" s="192"/>
      <c r="N258" s="478"/>
    </row>
    <row r="259" spans="1:14" s="37" customFormat="1" ht="13.5" customHeight="1">
      <c r="A259" s="96"/>
      <c r="B259" s="29">
        <v>4260</v>
      </c>
      <c r="C259" s="27" t="s">
        <v>419</v>
      </c>
      <c r="D259" s="86">
        <v>17527</v>
      </c>
      <c r="E259" s="86"/>
      <c r="F259" s="86"/>
      <c r="G259" s="192">
        <f t="shared" si="60"/>
        <v>17527</v>
      </c>
      <c r="H259" s="86">
        <f t="shared" si="61"/>
        <v>17527</v>
      </c>
      <c r="I259" s="86">
        <v>0</v>
      </c>
      <c r="J259" s="190"/>
      <c r="K259" s="191">
        <v>0</v>
      </c>
      <c r="L259" s="192"/>
      <c r="M259" s="192"/>
      <c r="N259" s="478"/>
    </row>
    <row r="260" spans="1:14" s="37" customFormat="1" ht="13.5" customHeight="1">
      <c r="A260" s="96"/>
      <c r="B260" s="29">
        <v>4300</v>
      </c>
      <c r="C260" s="27" t="s">
        <v>352</v>
      </c>
      <c r="D260" s="86">
        <v>8524</v>
      </c>
      <c r="E260" s="86"/>
      <c r="F260" s="86"/>
      <c r="G260" s="192">
        <f t="shared" si="60"/>
        <v>8524</v>
      </c>
      <c r="H260" s="86">
        <f t="shared" si="61"/>
        <v>8524</v>
      </c>
      <c r="I260" s="86">
        <v>0</v>
      </c>
      <c r="J260" s="190"/>
      <c r="K260" s="191">
        <v>0</v>
      </c>
      <c r="L260" s="192"/>
      <c r="M260" s="192"/>
      <c r="N260" s="478"/>
    </row>
    <row r="261" spans="1:14" s="37" customFormat="1" ht="13.5" customHeight="1">
      <c r="A261" s="96"/>
      <c r="B261" s="29">
        <v>4370</v>
      </c>
      <c r="C261" s="26" t="s">
        <v>544</v>
      </c>
      <c r="D261" s="86">
        <v>1920</v>
      </c>
      <c r="E261" s="86"/>
      <c r="F261" s="86"/>
      <c r="G261" s="192">
        <f t="shared" si="60"/>
        <v>1920</v>
      </c>
      <c r="H261" s="86">
        <f t="shared" si="61"/>
        <v>1920</v>
      </c>
      <c r="I261" s="86"/>
      <c r="J261" s="190"/>
      <c r="K261" s="191"/>
      <c r="L261" s="192"/>
      <c r="M261" s="192"/>
      <c r="N261" s="478"/>
    </row>
    <row r="262" spans="1:14" s="37" customFormat="1" ht="13.5" customHeight="1">
      <c r="A262" s="96"/>
      <c r="B262" s="29">
        <v>4440</v>
      </c>
      <c r="C262" s="27" t="s">
        <v>358</v>
      </c>
      <c r="D262" s="86">
        <v>50758</v>
      </c>
      <c r="E262" s="86"/>
      <c r="F262" s="86"/>
      <c r="G262" s="192">
        <f t="shared" si="60"/>
        <v>50758</v>
      </c>
      <c r="H262" s="86">
        <f t="shared" si="61"/>
        <v>50758</v>
      </c>
      <c r="I262" s="86">
        <v>0</v>
      </c>
      <c r="J262" s="190"/>
      <c r="K262" s="191">
        <v>0</v>
      </c>
      <c r="L262" s="192"/>
      <c r="M262" s="192"/>
      <c r="N262" s="478"/>
    </row>
    <row r="263" spans="1:14" s="37" customFormat="1" ht="17.25" customHeight="1">
      <c r="A263" s="146" t="s">
        <v>478</v>
      </c>
      <c r="B263" s="95"/>
      <c r="C263" s="78" t="s">
        <v>479</v>
      </c>
      <c r="D263" s="188">
        <f>SUM(D264:D288)</f>
        <v>4598433</v>
      </c>
      <c r="E263" s="188">
        <f>SUM(E264:E288)</f>
        <v>11128</v>
      </c>
      <c r="F263" s="188">
        <f>SUM(F264:F288)</f>
        <v>11128</v>
      </c>
      <c r="G263" s="188">
        <f>SUM(G264:G288)</f>
        <v>4598433</v>
      </c>
      <c r="H263" s="188">
        <f aca="true" t="shared" si="62" ref="H263:N263">SUM(H264:H288)</f>
        <v>4598433</v>
      </c>
      <c r="I263" s="188">
        <f t="shared" si="62"/>
        <v>2880563</v>
      </c>
      <c r="J263" s="188">
        <f t="shared" si="62"/>
        <v>540661</v>
      </c>
      <c r="K263" s="188">
        <f t="shared" si="62"/>
        <v>70405</v>
      </c>
      <c r="L263" s="188">
        <f t="shared" si="62"/>
        <v>0</v>
      </c>
      <c r="M263" s="188">
        <f t="shared" si="62"/>
        <v>0</v>
      </c>
      <c r="N263" s="189">
        <f t="shared" si="62"/>
        <v>0</v>
      </c>
    </row>
    <row r="264" spans="1:14" s="37" customFormat="1" ht="15.75" customHeight="1">
      <c r="A264" s="96"/>
      <c r="B264" s="30" t="s">
        <v>41</v>
      </c>
      <c r="C264" s="26" t="s">
        <v>302</v>
      </c>
      <c r="D264" s="86">
        <v>1000</v>
      </c>
      <c r="E264" s="86">
        <v>9983</v>
      </c>
      <c r="F264" s="86"/>
      <c r="G264" s="192">
        <f>D264+E264-F264</f>
        <v>10983</v>
      </c>
      <c r="H264" s="86">
        <f>G264</f>
        <v>10983</v>
      </c>
      <c r="I264" s="86">
        <v>0</v>
      </c>
      <c r="J264" s="190"/>
      <c r="K264" s="191">
        <v>0</v>
      </c>
      <c r="L264" s="192"/>
      <c r="M264" s="192"/>
      <c r="N264" s="478"/>
    </row>
    <row r="265" spans="1:14" s="37" customFormat="1" ht="15.75" customHeight="1">
      <c r="A265" s="96"/>
      <c r="B265" s="30" t="s">
        <v>338</v>
      </c>
      <c r="C265" s="26" t="s">
        <v>607</v>
      </c>
      <c r="D265" s="86">
        <v>2650010</v>
      </c>
      <c r="E265" s="86"/>
      <c r="F265" s="86">
        <v>11128</v>
      </c>
      <c r="G265" s="192">
        <f aca="true" t="shared" si="63" ref="G265:G290">D265+E265-F265</f>
        <v>2638882</v>
      </c>
      <c r="H265" s="86">
        <f aca="true" t="shared" si="64" ref="H265:H290">G265</f>
        <v>2638882</v>
      </c>
      <c r="I265" s="86">
        <f>H265</f>
        <v>2638882</v>
      </c>
      <c r="J265" s="190"/>
      <c r="K265" s="191">
        <v>0</v>
      </c>
      <c r="L265" s="192"/>
      <c r="M265" s="192"/>
      <c r="N265" s="478"/>
    </row>
    <row r="266" spans="1:14" s="37" customFormat="1" ht="15" customHeight="1">
      <c r="A266" s="96"/>
      <c r="B266" s="30" t="s">
        <v>341</v>
      </c>
      <c r="C266" s="26" t="s">
        <v>342</v>
      </c>
      <c r="D266" s="86">
        <v>228776</v>
      </c>
      <c r="E266" s="86">
        <v>1145</v>
      </c>
      <c r="F266" s="86"/>
      <c r="G266" s="192">
        <f t="shared" si="63"/>
        <v>229921</v>
      </c>
      <c r="H266" s="86">
        <f t="shared" si="64"/>
        <v>229921</v>
      </c>
      <c r="I266" s="86">
        <f>H266</f>
        <v>229921</v>
      </c>
      <c r="J266" s="190"/>
      <c r="K266" s="191">
        <v>0</v>
      </c>
      <c r="L266" s="192"/>
      <c r="M266" s="192"/>
      <c r="N266" s="478"/>
    </row>
    <row r="267" spans="1:14" s="37" customFormat="1" ht="12.75" customHeight="1">
      <c r="A267" s="96"/>
      <c r="B267" s="104" t="s">
        <v>389</v>
      </c>
      <c r="C267" s="26" t="s">
        <v>403</v>
      </c>
      <c r="D267" s="86">
        <v>473003</v>
      </c>
      <c r="E267" s="86"/>
      <c r="F267" s="86"/>
      <c r="G267" s="192">
        <f t="shared" si="63"/>
        <v>473003</v>
      </c>
      <c r="H267" s="86">
        <f t="shared" si="64"/>
        <v>473003</v>
      </c>
      <c r="I267" s="86"/>
      <c r="J267" s="190">
        <f>H267</f>
        <v>473003</v>
      </c>
      <c r="K267" s="191"/>
      <c r="L267" s="192"/>
      <c r="M267" s="192"/>
      <c r="N267" s="478"/>
    </row>
    <row r="268" spans="1:14" s="37" customFormat="1" ht="15" customHeight="1">
      <c r="A268" s="96"/>
      <c r="B268" s="104" t="s">
        <v>343</v>
      </c>
      <c r="C268" s="26" t="s">
        <v>344</v>
      </c>
      <c r="D268" s="86">
        <v>67658</v>
      </c>
      <c r="E268" s="86"/>
      <c r="F268" s="86"/>
      <c r="G268" s="192">
        <f t="shared" si="63"/>
        <v>67658</v>
      </c>
      <c r="H268" s="86">
        <f t="shared" si="64"/>
        <v>67658</v>
      </c>
      <c r="I268" s="86"/>
      <c r="J268" s="190">
        <f>H268</f>
        <v>67658</v>
      </c>
      <c r="K268" s="191"/>
      <c r="L268" s="192"/>
      <c r="M268" s="192"/>
      <c r="N268" s="478"/>
    </row>
    <row r="269" spans="1:14" s="37" customFormat="1" ht="14.25" customHeight="1">
      <c r="A269" s="96"/>
      <c r="B269" s="30" t="s">
        <v>463</v>
      </c>
      <c r="C269" s="26" t="s">
        <v>480</v>
      </c>
      <c r="D269" s="86">
        <v>28000</v>
      </c>
      <c r="E269" s="86"/>
      <c r="F269" s="86"/>
      <c r="G269" s="192">
        <f t="shared" si="63"/>
        <v>28000</v>
      </c>
      <c r="H269" s="86">
        <f t="shared" si="64"/>
        <v>28000</v>
      </c>
      <c r="I269" s="86"/>
      <c r="J269" s="190"/>
      <c r="K269" s="191">
        <v>0</v>
      </c>
      <c r="L269" s="192"/>
      <c r="M269" s="192"/>
      <c r="N269" s="478"/>
    </row>
    <row r="270" spans="1:14" s="37" customFormat="1" ht="14.25" customHeight="1">
      <c r="A270" s="96"/>
      <c r="B270" s="30" t="s">
        <v>773</v>
      </c>
      <c r="C270" s="26" t="s">
        <v>774</v>
      </c>
      <c r="D270" s="86">
        <v>11760</v>
      </c>
      <c r="E270" s="86"/>
      <c r="F270" s="86"/>
      <c r="G270" s="192">
        <f t="shared" si="63"/>
        <v>11760</v>
      </c>
      <c r="H270" s="86">
        <f t="shared" si="64"/>
        <v>11760</v>
      </c>
      <c r="I270" s="86">
        <f>H270</f>
        <v>11760</v>
      </c>
      <c r="J270" s="190"/>
      <c r="K270" s="191">
        <v>0</v>
      </c>
      <c r="L270" s="192"/>
      <c r="M270" s="192"/>
      <c r="N270" s="478"/>
    </row>
    <row r="271" spans="1:14" s="37" customFormat="1" ht="15" customHeight="1">
      <c r="A271" s="96"/>
      <c r="B271" s="30" t="s">
        <v>345</v>
      </c>
      <c r="C271" s="27" t="s">
        <v>372</v>
      </c>
      <c r="D271" s="86">
        <v>519622</v>
      </c>
      <c r="E271" s="86"/>
      <c r="F271" s="86"/>
      <c r="G271" s="192">
        <f t="shared" si="63"/>
        <v>519622</v>
      </c>
      <c r="H271" s="86">
        <f t="shared" si="64"/>
        <v>519622</v>
      </c>
      <c r="I271" s="86">
        <v>0</v>
      </c>
      <c r="J271" s="190"/>
      <c r="K271" s="191">
        <v>0</v>
      </c>
      <c r="L271" s="192"/>
      <c r="M271" s="192"/>
      <c r="N271" s="478"/>
    </row>
    <row r="272" spans="1:14" s="37" customFormat="1" ht="15" customHeight="1">
      <c r="A272" s="96"/>
      <c r="B272" s="30" t="s">
        <v>453</v>
      </c>
      <c r="C272" s="27" t="s">
        <v>454</v>
      </c>
      <c r="D272" s="86">
        <v>11356</v>
      </c>
      <c r="E272" s="86"/>
      <c r="F272" s="86"/>
      <c r="G272" s="192">
        <f t="shared" si="63"/>
        <v>11356</v>
      </c>
      <c r="H272" s="86">
        <f t="shared" si="64"/>
        <v>11356</v>
      </c>
      <c r="I272" s="86">
        <v>0</v>
      </c>
      <c r="J272" s="190"/>
      <c r="K272" s="191">
        <v>0</v>
      </c>
      <c r="L272" s="192"/>
      <c r="M272" s="192"/>
      <c r="N272" s="478"/>
    </row>
    <row r="273" spans="1:14" s="37" customFormat="1" ht="14.25" customHeight="1">
      <c r="A273" s="96"/>
      <c r="B273" s="30" t="s">
        <v>347</v>
      </c>
      <c r="C273" s="27" t="s">
        <v>419</v>
      </c>
      <c r="D273" s="86">
        <v>75998</v>
      </c>
      <c r="E273" s="86"/>
      <c r="F273" s="86"/>
      <c r="G273" s="192">
        <f t="shared" si="63"/>
        <v>75998</v>
      </c>
      <c r="H273" s="86">
        <f t="shared" si="64"/>
        <v>75998</v>
      </c>
      <c r="I273" s="86">
        <v>0</v>
      </c>
      <c r="J273" s="190"/>
      <c r="K273" s="191">
        <v>0</v>
      </c>
      <c r="L273" s="192"/>
      <c r="M273" s="192"/>
      <c r="N273" s="478"/>
    </row>
    <row r="274" spans="1:14" s="37" customFormat="1" ht="17.25" customHeight="1">
      <c r="A274" s="96"/>
      <c r="B274" s="30" t="s">
        <v>349</v>
      </c>
      <c r="C274" s="27" t="s">
        <v>420</v>
      </c>
      <c r="D274" s="86">
        <v>132802</v>
      </c>
      <c r="E274" s="86"/>
      <c r="F274" s="86"/>
      <c r="G274" s="192">
        <f t="shared" si="63"/>
        <v>132802</v>
      </c>
      <c r="H274" s="86">
        <f t="shared" si="64"/>
        <v>132802</v>
      </c>
      <c r="I274" s="86"/>
      <c r="J274" s="190"/>
      <c r="K274" s="191"/>
      <c r="L274" s="192"/>
      <c r="M274" s="192"/>
      <c r="N274" s="478"/>
    </row>
    <row r="275" spans="1:14" s="37" customFormat="1" ht="15" customHeight="1">
      <c r="A275" s="96"/>
      <c r="B275" s="30" t="s">
        <v>409</v>
      </c>
      <c r="C275" s="27" t="s">
        <v>410</v>
      </c>
      <c r="D275" s="86">
        <v>6125</v>
      </c>
      <c r="E275" s="86"/>
      <c r="F275" s="86"/>
      <c r="G275" s="192">
        <f t="shared" si="63"/>
        <v>6125</v>
      </c>
      <c r="H275" s="86">
        <f t="shared" si="64"/>
        <v>6125</v>
      </c>
      <c r="I275" s="86"/>
      <c r="J275" s="190"/>
      <c r="K275" s="191"/>
      <c r="L275" s="192"/>
      <c r="M275" s="192"/>
      <c r="N275" s="478"/>
    </row>
    <row r="276" spans="1:14" s="37" customFormat="1" ht="16.5" customHeight="1">
      <c r="A276" s="96"/>
      <c r="B276" s="30" t="s">
        <v>351</v>
      </c>
      <c r="C276" s="27" t="s">
        <v>421</v>
      </c>
      <c r="D276" s="86">
        <v>103382</v>
      </c>
      <c r="E276" s="86"/>
      <c r="F276" s="86"/>
      <c r="G276" s="192">
        <f t="shared" si="63"/>
        <v>103382</v>
      </c>
      <c r="H276" s="86">
        <f t="shared" si="64"/>
        <v>103382</v>
      </c>
      <c r="I276" s="86">
        <v>0</v>
      </c>
      <c r="J276" s="190"/>
      <c r="K276" s="191">
        <v>0</v>
      </c>
      <c r="L276" s="192"/>
      <c r="M276" s="192"/>
      <c r="N276" s="478"/>
    </row>
    <row r="277" spans="1:14" s="37" customFormat="1" ht="14.25" customHeight="1">
      <c r="A277" s="96"/>
      <c r="B277" s="30" t="s">
        <v>775</v>
      </c>
      <c r="C277" s="27" t="s">
        <v>776</v>
      </c>
      <c r="D277" s="86">
        <v>6800</v>
      </c>
      <c r="E277" s="86"/>
      <c r="F277" s="86"/>
      <c r="G277" s="192">
        <f t="shared" si="63"/>
        <v>6800</v>
      </c>
      <c r="H277" s="86">
        <f t="shared" si="64"/>
        <v>6800</v>
      </c>
      <c r="I277" s="86">
        <v>0</v>
      </c>
      <c r="J277" s="190"/>
      <c r="K277" s="191">
        <v>0</v>
      </c>
      <c r="L277" s="192"/>
      <c r="M277" s="192"/>
      <c r="N277" s="478"/>
    </row>
    <row r="278" spans="1:14" s="37" customFormat="1" ht="14.25" customHeight="1">
      <c r="A278" s="96"/>
      <c r="B278" s="30" t="s">
        <v>547</v>
      </c>
      <c r="C278" s="26" t="s">
        <v>549</v>
      </c>
      <c r="D278" s="86">
        <v>2853</v>
      </c>
      <c r="E278" s="86"/>
      <c r="F278" s="86"/>
      <c r="G278" s="192">
        <f t="shared" si="63"/>
        <v>2853</v>
      </c>
      <c r="H278" s="86">
        <f t="shared" si="64"/>
        <v>2853</v>
      </c>
      <c r="I278" s="86"/>
      <c r="J278" s="190"/>
      <c r="K278" s="191"/>
      <c r="L278" s="192"/>
      <c r="M278" s="192"/>
      <c r="N278" s="478"/>
    </row>
    <row r="279" spans="1:14" s="37" customFormat="1" ht="16.5" customHeight="1">
      <c r="A279" s="96"/>
      <c r="B279" s="30" t="s">
        <v>540</v>
      </c>
      <c r="C279" s="26" t="s">
        <v>544</v>
      </c>
      <c r="D279" s="86">
        <v>16400</v>
      </c>
      <c r="E279" s="86"/>
      <c r="F279" s="86"/>
      <c r="G279" s="192">
        <f t="shared" si="63"/>
        <v>16400</v>
      </c>
      <c r="H279" s="86">
        <f t="shared" si="64"/>
        <v>16400</v>
      </c>
      <c r="I279" s="86"/>
      <c r="J279" s="190"/>
      <c r="K279" s="191"/>
      <c r="L279" s="192"/>
      <c r="M279" s="192"/>
      <c r="N279" s="478"/>
    </row>
    <row r="280" spans="1:14" s="37" customFormat="1" ht="15" customHeight="1">
      <c r="A280" s="96"/>
      <c r="B280" s="30" t="s">
        <v>353</v>
      </c>
      <c r="C280" s="27" t="s">
        <v>354</v>
      </c>
      <c r="D280" s="86">
        <v>5529</v>
      </c>
      <c r="E280" s="86"/>
      <c r="F280" s="86"/>
      <c r="G280" s="192">
        <f t="shared" si="63"/>
        <v>5529</v>
      </c>
      <c r="H280" s="86">
        <f t="shared" si="64"/>
        <v>5529</v>
      </c>
      <c r="I280" s="86">
        <v>0</v>
      </c>
      <c r="J280" s="190"/>
      <c r="K280" s="191">
        <v>0</v>
      </c>
      <c r="L280" s="192"/>
      <c r="M280" s="192"/>
      <c r="N280" s="478"/>
    </row>
    <row r="281" spans="1:14" s="37" customFormat="1" ht="16.5" customHeight="1">
      <c r="A281" s="96"/>
      <c r="B281" s="30" t="s">
        <v>29</v>
      </c>
      <c r="C281" s="27" t="s">
        <v>30</v>
      </c>
      <c r="D281" s="86">
        <v>500</v>
      </c>
      <c r="E281" s="86"/>
      <c r="F281" s="86"/>
      <c r="G281" s="192">
        <f t="shared" si="63"/>
        <v>500</v>
      </c>
      <c r="H281" s="86">
        <f t="shared" si="64"/>
        <v>500</v>
      </c>
      <c r="I281" s="86">
        <v>0</v>
      </c>
      <c r="J281" s="190"/>
      <c r="K281" s="191">
        <v>0</v>
      </c>
      <c r="L281" s="192"/>
      <c r="M281" s="192"/>
      <c r="N281" s="478"/>
    </row>
    <row r="282" spans="1:14" s="37" customFormat="1" ht="16.5" customHeight="1">
      <c r="A282" s="96"/>
      <c r="B282" s="30" t="s">
        <v>357</v>
      </c>
      <c r="C282" s="27" t="s">
        <v>358</v>
      </c>
      <c r="D282" s="86">
        <v>159323</v>
      </c>
      <c r="E282" s="86"/>
      <c r="F282" s="86"/>
      <c r="G282" s="192">
        <f t="shared" si="63"/>
        <v>159323</v>
      </c>
      <c r="H282" s="86">
        <f t="shared" si="64"/>
        <v>159323</v>
      </c>
      <c r="I282" s="86">
        <v>0</v>
      </c>
      <c r="J282" s="190"/>
      <c r="K282" s="191">
        <v>0</v>
      </c>
      <c r="L282" s="192"/>
      <c r="M282" s="192"/>
      <c r="N282" s="478"/>
    </row>
    <row r="283" spans="1:14" s="37" customFormat="1" ht="14.25" customHeight="1">
      <c r="A283" s="96"/>
      <c r="B283" s="30" t="s">
        <v>373</v>
      </c>
      <c r="C283" s="27" t="s">
        <v>374</v>
      </c>
      <c r="D283" s="86">
        <v>856</v>
      </c>
      <c r="E283" s="86"/>
      <c r="F283" s="86"/>
      <c r="G283" s="192">
        <f t="shared" si="63"/>
        <v>856</v>
      </c>
      <c r="H283" s="86">
        <f t="shared" si="64"/>
        <v>856</v>
      </c>
      <c r="I283" s="86">
        <v>0</v>
      </c>
      <c r="J283" s="190"/>
      <c r="K283" s="191">
        <v>0</v>
      </c>
      <c r="L283" s="192"/>
      <c r="M283" s="192"/>
      <c r="N283" s="478"/>
    </row>
    <row r="284" spans="1:14" s="37" customFormat="1" ht="13.5" customHeight="1">
      <c r="A284" s="96"/>
      <c r="B284" s="30" t="s">
        <v>424</v>
      </c>
      <c r="C284" s="26" t="s">
        <v>555</v>
      </c>
      <c r="D284" s="86">
        <v>8648</v>
      </c>
      <c r="E284" s="86"/>
      <c r="F284" s="86"/>
      <c r="G284" s="192">
        <f t="shared" si="63"/>
        <v>8648</v>
      </c>
      <c r="H284" s="86">
        <f t="shared" si="64"/>
        <v>8648</v>
      </c>
      <c r="I284" s="86"/>
      <c r="J284" s="190"/>
      <c r="K284" s="191"/>
      <c r="L284" s="192"/>
      <c r="M284" s="192"/>
      <c r="N284" s="478"/>
    </row>
    <row r="285" spans="1:14" s="37" customFormat="1" ht="15.75" customHeight="1">
      <c r="A285" s="96"/>
      <c r="B285" s="30" t="s">
        <v>780</v>
      </c>
      <c r="C285" s="27" t="s">
        <v>622</v>
      </c>
      <c r="D285" s="86">
        <v>2000</v>
      </c>
      <c r="E285" s="86"/>
      <c r="F285" s="86"/>
      <c r="G285" s="192">
        <f t="shared" si="63"/>
        <v>2000</v>
      </c>
      <c r="H285" s="86">
        <f t="shared" si="64"/>
        <v>2000</v>
      </c>
      <c r="I285" s="86">
        <v>0</v>
      </c>
      <c r="J285" s="190"/>
      <c r="K285" s="191">
        <v>0</v>
      </c>
      <c r="L285" s="192"/>
      <c r="M285" s="192"/>
      <c r="N285" s="478"/>
    </row>
    <row r="286" spans="1:14" s="37" customFormat="1" ht="15.75" customHeight="1">
      <c r="A286" s="96"/>
      <c r="B286" s="30" t="s">
        <v>542</v>
      </c>
      <c r="C286" s="26" t="s">
        <v>545</v>
      </c>
      <c r="D286" s="86">
        <v>6527</v>
      </c>
      <c r="E286" s="86"/>
      <c r="F286" s="86"/>
      <c r="G286" s="192">
        <f t="shared" si="63"/>
        <v>6527</v>
      </c>
      <c r="H286" s="86">
        <f t="shared" si="64"/>
        <v>6527</v>
      </c>
      <c r="I286" s="86"/>
      <c r="J286" s="190"/>
      <c r="K286" s="191"/>
      <c r="L286" s="192"/>
      <c r="M286" s="192"/>
      <c r="N286" s="478"/>
    </row>
    <row r="287" spans="1:14" s="37" customFormat="1" ht="18" customHeight="1">
      <c r="A287" s="96"/>
      <c r="B287" s="30" t="s">
        <v>543</v>
      </c>
      <c r="C287" s="26" t="s">
        <v>299</v>
      </c>
      <c r="D287" s="86">
        <v>9100</v>
      </c>
      <c r="E287" s="86"/>
      <c r="F287" s="86"/>
      <c r="G287" s="192">
        <f t="shared" si="63"/>
        <v>9100</v>
      </c>
      <c r="H287" s="86">
        <f t="shared" si="64"/>
        <v>9100</v>
      </c>
      <c r="I287" s="86"/>
      <c r="J287" s="190"/>
      <c r="K287" s="191"/>
      <c r="L287" s="192"/>
      <c r="M287" s="192"/>
      <c r="N287" s="478"/>
    </row>
    <row r="288" spans="1:14" s="37" customFormat="1" ht="15" customHeight="1">
      <c r="A288" s="96"/>
      <c r="B288" s="30" t="s">
        <v>455</v>
      </c>
      <c r="C288" s="26" t="s">
        <v>300</v>
      </c>
      <c r="D288" s="86">
        <f>D289+D290</f>
        <v>70405</v>
      </c>
      <c r="E288" s="86"/>
      <c r="F288" s="86"/>
      <c r="G288" s="86">
        <f>G289+G290</f>
        <v>70405</v>
      </c>
      <c r="H288" s="86">
        <f t="shared" si="64"/>
        <v>70405</v>
      </c>
      <c r="I288" s="86">
        <f>I289+I290</f>
        <v>0</v>
      </c>
      <c r="J288" s="190"/>
      <c r="K288" s="192">
        <f>H288</f>
        <v>70405</v>
      </c>
      <c r="L288" s="192"/>
      <c r="M288" s="192"/>
      <c r="N288" s="478"/>
    </row>
    <row r="289" spans="1:14" s="37" customFormat="1" ht="12" customHeight="1">
      <c r="A289" s="96"/>
      <c r="B289" s="30"/>
      <c r="C289" s="26" t="s">
        <v>464</v>
      </c>
      <c r="D289" s="86">
        <v>16281</v>
      </c>
      <c r="E289" s="86"/>
      <c r="F289" s="86"/>
      <c r="G289" s="192">
        <f t="shared" si="63"/>
        <v>16281</v>
      </c>
      <c r="H289" s="86">
        <f t="shared" si="64"/>
        <v>16281</v>
      </c>
      <c r="I289" s="86">
        <v>0</v>
      </c>
      <c r="J289" s="190"/>
      <c r="K289" s="192">
        <f>H289</f>
        <v>16281</v>
      </c>
      <c r="L289" s="192"/>
      <c r="M289" s="192"/>
      <c r="N289" s="478"/>
    </row>
    <row r="290" spans="1:14" s="37" customFormat="1" ht="14.25" customHeight="1">
      <c r="A290" s="96"/>
      <c r="B290" s="30"/>
      <c r="C290" s="26" t="s">
        <v>466</v>
      </c>
      <c r="D290" s="86">
        <v>54124</v>
      </c>
      <c r="E290" s="86"/>
      <c r="F290" s="86"/>
      <c r="G290" s="192">
        <f t="shared" si="63"/>
        <v>54124</v>
      </c>
      <c r="H290" s="86">
        <f t="shared" si="64"/>
        <v>54124</v>
      </c>
      <c r="I290" s="86">
        <v>0</v>
      </c>
      <c r="J290" s="190"/>
      <c r="K290" s="192">
        <f>H290</f>
        <v>54124</v>
      </c>
      <c r="L290" s="192"/>
      <c r="M290" s="192"/>
      <c r="N290" s="478"/>
    </row>
    <row r="291" spans="1:14" s="37" customFormat="1" ht="13.5" customHeight="1" hidden="1">
      <c r="A291" s="96"/>
      <c r="B291" s="30"/>
      <c r="C291" s="4" t="s">
        <v>465</v>
      </c>
      <c r="D291" s="86">
        <v>0</v>
      </c>
      <c r="E291" s="86"/>
      <c r="F291" s="86"/>
      <c r="G291" s="119" t="e">
        <f aca="true" t="shared" si="65" ref="G291:G326">D291/D652</f>
        <v>#DIV/0!</v>
      </c>
      <c r="H291" s="86"/>
      <c r="I291" s="86">
        <v>0</v>
      </c>
      <c r="J291" s="190">
        <f>D291</f>
        <v>0</v>
      </c>
      <c r="K291" s="190">
        <v>0</v>
      </c>
      <c r="L291" s="551"/>
      <c r="M291" s="551"/>
      <c r="N291" s="561"/>
    </row>
    <row r="292" spans="1:14" s="37" customFormat="1" ht="39.75" customHeight="1" hidden="1">
      <c r="A292" s="96"/>
      <c r="B292" s="30"/>
      <c r="C292" s="5" t="s">
        <v>456</v>
      </c>
      <c r="D292" s="86"/>
      <c r="E292" s="86"/>
      <c r="F292" s="86"/>
      <c r="G292" s="119" t="e">
        <f t="shared" si="65"/>
        <v>#DIV/0!</v>
      </c>
      <c r="H292" s="86"/>
      <c r="I292" s="86">
        <v>0</v>
      </c>
      <c r="J292" s="190">
        <f>D292</f>
        <v>0</v>
      </c>
      <c r="K292" s="190">
        <v>0</v>
      </c>
      <c r="L292" s="551"/>
      <c r="M292" s="551"/>
      <c r="N292" s="561"/>
    </row>
    <row r="293" spans="1:14" s="37" customFormat="1" ht="22.5" customHeight="1" hidden="1">
      <c r="A293" s="107" t="s">
        <v>481</v>
      </c>
      <c r="B293" s="108"/>
      <c r="C293" s="3" t="s">
        <v>482</v>
      </c>
      <c r="D293" s="86"/>
      <c r="E293" s="86"/>
      <c r="F293" s="86"/>
      <c r="G293" s="119" t="e">
        <f t="shared" si="65"/>
        <v>#DIV/0!</v>
      </c>
      <c r="H293" s="86"/>
      <c r="I293" s="86">
        <v>0</v>
      </c>
      <c r="J293" s="190" t="e">
        <f>#REF!</f>
        <v>#REF!</v>
      </c>
      <c r="K293" s="190">
        <v>0</v>
      </c>
      <c r="L293" s="551"/>
      <c r="M293" s="551"/>
      <c r="N293" s="561"/>
    </row>
    <row r="294" spans="1:14" s="37" customFormat="1" ht="21.75" customHeight="1" hidden="1">
      <c r="A294" s="107"/>
      <c r="B294" s="30" t="s">
        <v>338</v>
      </c>
      <c r="C294" s="5" t="s">
        <v>339</v>
      </c>
      <c r="D294" s="86"/>
      <c r="E294" s="86"/>
      <c r="F294" s="86"/>
      <c r="G294" s="119" t="e">
        <f t="shared" si="65"/>
        <v>#DIV/0!</v>
      </c>
      <c r="H294" s="86"/>
      <c r="I294" s="86">
        <v>0</v>
      </c>
      <c r="J294" s="190" t="e">
        <f>#REF!</f>
        <v>#REF!</v>
      </c>
      <c r="K294" s="190">
        <v>0</v>
      </c>
      <c r="L294" s="551"/>
      <c r="M294" s="551"/>
      <c r="N294" s="561"/>
    </row>
    <row r="295" spans="1:14" s="37" customFormat="1" ht="21.75" customHeight="1" hidden="1">
      <c r="A295" s="107"/>
      <c r="B295" s="30" t="s">
        <v>341</v>
      </c>
      <c r="C295" s="5" t="s">
        <v>342</v>
      </c>
      <c r="D295" s="86"/>
      <c r="E295" s="86"/>
      <c r="F295" s="86"/>
      <c r="G295" s="119" t="e">
        <f t="shared" si="65"/>
        <v>#DIV/0!</v>
      </c>
      <c r="H295" s="86"/>
      <c r="I295" s="86">
        <v>0</v>
      </c>
      <c r="J295" s="190" t="e">
        <f>#REF!</f>
        <v>#REF!</v>
      </c>
      <c r="K295" s="190">
        <v>0</v>
      </c>
      <c r="L295" s="551"/>
      <c r="M295" s="551"/>
      <c r="N295" s="561"/>
    </row>
    <row r="296" spans="1:14" s="37" customFormat="1" ht="20.25" customHeight="1" hidden="1">
      <c r="A296" s="107"/>
      <c r="B296" s="104" t="s">
        <v>389</v>
      </c>
      <c r="C296" s="5" t="s">
        <v>403</v>
      </c>
      <c r="D296" s="86"/>
      <c r="E296" s="86"/>
      <c r="F296" s="86"/>
      <c r="G296" s="119" t="e">
        <f t="shared" si="65"/>
        <v>#DIV/0!</v>
      </c>
      <c r="H296" s="86"/>
      <c r="I296" s="86">
        <v>0</v>
      </c>
      <c r="J296" s="190" t="e">
        <f>#REF!</f>
        <v>#REF!</v>
      </c>
      <c r="K296" s="190">
        <v>0</v>
      </c>
      <c r="L296" s="551"/>
      <c r="M296" s="551"/>
      <c r="N296" s="561"/>
    </row>
    <row r="297" spans="1:14" s="37" customFormat="1" ht="22.5" customHeight="1" hidden="1">
      <c r="A297" s="107"/>
      <c r="B297" s="104" t="s">
        <v>343</v>
      </c>
      <c r="C297" s="5" t="s">
        <v>344</v>
      </c>
      <c r="D297" s="86"/>
      <c r="E297" s="86"/>
      <c r="F297" s="86"/>
      <c r="G297" s="119" t="e">
        <f t="shared" si="65"/>
        <v>#DIV/0!</v>
      </c>
      <c r="H297" s="86"/>
      <c r="I297" s="86">
        <v>0</v>
      </c>
      <c r="J297" s="190" t="e">
        <f>#REF!</f>
        <v>#REF!</v>
      </c>
      <c r="K297" s="190">
        <v>0</v>
      </c>
      <c r="L297" s="551"/>
      <c r="M297" s="551"/>
      <c r="N297" s="561"/>
    </row>
    <row r="298" spans="1:14" s="37" customFormat="1" ht="20.25" customHeight="1" hidden="1">
      <c r="A298" s="107"/>
      <c r="B298" s="104"/>
      <c r="C298" s="5" t="s">
        <v>380</v>
      </c>
      <c r="D298" s="86"/>
      <c r="E298" s="86"/>
      <c r="F298" s="86"/>
      <c r="G298" s="119" t="e">
        <f t="shared" si="65"/>
        <v>#DIV/0!</v>
      </c>
      <c r="H298" s="86"/>
      <c r="I298" s="86">
        <v>0</v>
      </c>
      <c r="J298" s="190" t="e">
        <f>#REF!</f>
        <v>#REF!</v>
      </c>
      <c r="K298" s="190">
        <v>0</v>
      </c>
      <c r="L298" s="551"/>
      <c r="M298" s="551"/>
      <c r="N298" s="561"/>
    </row>
    <row r="299" spans="1:14" s="37" customFormat="1" ht="18.75" customHeight="1" hidden="1">
      <c r="A299" s="107"/>
      <c r="B299" s="30" t="s">
        <v>41</v>
      </c>
      <c r="C299" s="4" t="s">
        <v>371</v>
      </c>
      <c r="D299" s="86"/>
      <c r="E299" s="86"/>
      <c r="F299" s="86"/>
      <c r="G299" s="119" t="e">
        <f t="shared" si="65"/>
        <v>#DIV/0!</v>
      </c>
      <c r="H299" s="86"/>
      <c r="I299" s="86">
        <v>0</v>
      </c>
      <c r="J299" s="190" t="e">
        <f>#REF!</f>
        <v>#REF!</v>
      </c>
      <c r="K299" s="190">
        <v>0</v>
      </c>
      <c r="L299" s="551"/>
      <c r="M299" s="551"/>
      <c r="N299" s="561"/>
    </row>
    <row r="300" spans="1:14" s="37" customFormat="1" ht="18" customHeight="1" hidden="1">
      <c r="A300" s="107"/>
      <c r="B300" s="30" t="s">
        <v>345</v>
      </c>
      <c r="C300" s="4" t="s">
        <v>372</v>
      </c>
      <c r="D300" s="86"/>
      <c r="E300" s="86"/>
      <c r="F300" s="86"/>
      <c r="G300" s="119" t="e">
        <f t="shared" si="65"/>
        <v>#DIV/0!</v>
      </c>
      <c r="H300" s="86"/>
      <c r="I300" s="86">
        <v>0</v>
      </c>
      <c r="J300" s="190" t="e">
        <f>#REF!</f>
        <v>#REF!</v>
      </c>
      <c r="K300" s="190">
        <v>0</v>
      </c>
      <c r="L300" s="551"/>
      <c r="M300" s="551"/>
      <c r="N300" s="561"/>
    </row>
    <row r="301" spans="1:14" s="37" customFormat="1" ht="18.75" customHeight="1" hidden="1">
      <c r="A301" s="107"/>
      <c r="B301" s="30" t="s">
        <v>453</v>
      </c>
      <c r="C301" s="4" t="s">
        <v>483</v>
      </c>
      <c r="D301" s="89"/>
      <c r="E301" s="89"/>
      <c r="F301" s="89"/>
      <c r="G301" s="119" t="e">
        <f t="shared" si="65"/>
        <v>#DIV/0!</v>
      </c>
      <c r="H301" s="89"/>
      <c r="I301" s="86">
        <v>0</v>
      </c>
      <c r="J301" s="190" t="e">
        <f>#REF!</f>
        <v>#REF!</v>
      </c>
      <c r="K301" s="190">
        <v>0</v>
      </c>
      <c r="L301" s="551"/>
      <c r="M301" s="551"/>
      <c r="N301" s="561"/>
    </row>
    <row r="302" spans="1:14" s="37" customFormat="1" ht="18" customHeight="1" hidden="1">
      <c r="A302" s="107"/>
      <c r="B302" s="30" t="s">
        <v>347</v>
      </c>
      <c r="C302" s="4" t="s">
        <v>348</v>
      </c>
      <c r="D302" s="86"/>
      <c r="E302" s="86"/>
      <c r="F302" s="86"/>
      <c r="G302" s="119" t="e">
        <f t="shared" si="65"/>
        <v>#DIV/0!</v>
      </c>
      <c r="H302" s="86"/>
      <c r="I302" s="86">
        <v>0</v>
      </c>
      <c r="J302" s="190" t="e">
        <f>#REF!</f>
        <v>#REF!</v>
      </c>
      <c r="K302" s="190">
        <v>0</v>
      </c>
      <c r="L302" s="551"/>
      <c r="M302" s="551"/>
      <c r="N302" s="561"/>
    </row>
    <row r="303" spans="1:14" s="37" customFormat="1" ht="18.75" customHeight="1" hidden="1">
      <c r="A303" s="107"/>
      <c r="B303" s="30" t="s">
        <v>349</v>
      </c>
      <c r="C303" s="4" t="s">
        <v>350</v>
      </c>
      <c r="D303" s="86"/>
      <c r="E303" s="86"/>
      <c r="F303" s="86"/>
      <c r="G303" s="119" t="e">
        <f t="shared" si="65"/>
        <v>#DIV/0!</v>
      </c>
      <c r="H303" s="86"/>
      <c r="I303" s="86">
        <v>0</v>
      </c>
      <c r="J303" s="190" t="e">
        <f>#REF!</f>
        <v>#REF!</v>
      </c>
      <c r="K303" s="190">
        <v>0</v>
      </c>
      <c r="L303" s="551"/>
      <c r="M303" s="551"/>
      <c r="N303" s="561"/>
    </row>
    <row r="304" spans="1:14" s="37" customFormat="1" ht="18.75" customHeight="1" hidden="1">
      <c r="A304" s="107"/>
      <c r="B304" s="30" t="s">
        <v>351</v>
      </c>
      <c r="C304" s="4" t="s">
        <v>352</v>
      </c>
      <c r="D304" s="86"/>
      <c r="E304" s="86"/>
      <c r="F304" s="86"/>
      <c r="G304" s="119" t="e">
        <f t="shared" si="65"/>
        <v>#DIV/0!</v>
      </c>
      <c r="H304" s="86"/>
      <c r="I304" s="86">
        <v>0</v>
      </c>
      <c r="J304" s="190" t="e">
        <f>#REF!</f>
        <v>#REF!</v>
      </c>
      <c r="K304" s="190">
        <v>0</v>
      </c>
      <c r="L304" s="551"/>
      <c r="M304" s="551"/>
      <c r="N304" s="561"/>
    </row>
    <row r="305" spans="1:14" s="37" customFormat="1" ht="18.75" customHeight="1" hidden="1">
      <c r="A305" s="107"/>
      <c r="B305" s="30" t="s">
        <v>353</v>
      </c>
      <c r="C305" s="4" t="s">
        <v>484</v>
      </c>
      <c r="D305" s="86"/>
      <c r="E305" s="86"/>
      <c r="F305" s="86"/>
      <c r="G305" s="119" t="e">
        <f t="shared" si="65"/>
        <v>#DIV/0!</v>
      </c>
      <c r="H305" s="86"/>
      <c r="I305" s="86">
        <v>0</v>
      </c>
      <c r="J305" s="190" t="e">
        <f>#REF!</f>
        <v>#REF!</v>
      </c>
      <c r="K305" s="190">
        <v>0</v>
      </c>
      <c r="L305" s="551"/>
      <c r="M305" s="551"/>
      <c r="N305" s="561"/>
    </row>
    <row r="306" spans="1:14" s="37" customFormat="1" ht="18" customHeight="1" hidden="1">
      <c r="A306" s="107"/>
      <c r="B306" s="30" t="s">
        <v>355</v>
      </c>
      <c r="C306" s="4" t="s">
        <v>486</v>
      </c>
      <c r="D306" s="86"/>
      <c r="E306" s="86"/>
      <c r="F306" s="86"/>
      <c r="G306" s="119" t="e">
        <f t="shared" si="65"/>
        <v>#DIV/0!</v>
      </c>
      <c r="H306" s="86"/>
      <c r="I306" s="86">
        <v>0</v>
      </c>
      <c r="J306" s="190" t="e">
        <f>#REF!</f>
        <v>#REF!</v>
      </c>
      <c r="K306" s="190">
        <v>0</v>
      </c>
      <c r="L306" s="551"/>
      <c r="M306" s="551"/>
      <c r="N306" s="561"/>
    </row>
    <row r="307" spans="1:14" s="37" customFormat="1" ht="18" customHeight="1" hidden="1">
      <c r="A307" s="107"/>
      <c r="B307" s="30" t="s">
        <v>357</v>
      </c>
      <c r="C307" s="4" t="s">
        <v>487</v>
      </c>
      <c r="D307" s="86"/>
      <c r="E307" s="86"/>
      <c r="F307" s="86"/>
      <c r="G307" s="119" t="e">
        <f t="shared" si="65"/>
        <v>#DIV/0!</v>
      </c>
      <c r="H307" s="86"/>
      <c r="I307" s="86">
        <v>0</v>
      </c>
      <c r="J307" s="190" t="e">
        <f>#REF!</f>
        <v>#REF!</v>
      </c>
      <c r="K307" s="190">
        <v>0</v>
      </c>
      <c r="L307" s="551"/>
      <c r="M307" s="551"/>
      <c r="N307" s="561"/>
    </row>
    <row r="308" spans="1:14" s="37" customFormat="1" ht="18" customHeight="1" hidden="1">
      <c r="A308" s="107"/>
      <c r="B308" s="30" t="s">
        <v>455</v>
      </c>
      <c r="C308" s="5" t="s">
        <v>488</v>
      </c>
      <c r="D308" s="86"/>
      <c r="E308" s="86"/>
      <c r="F308" s="86"/>
      <c r="G308" s="119" t="e">
        <f t="shared" si="65"/>
        <v>#DIV/0!</v>
      </c>
      <c r="H308" s="86"/>
      <c r="I308" s="86">
        <v>0</v>
      </c>
      <c r="J308" s="190" t="e">
        <f>#REF!</f>
        <v>#REF!</v>
      </c>
      <c r="K308" s="190">
        <v>0</v>
      </c>
      <c r="L308" s="551"/>
      <c r="M308" s="551"/>
      <c r="N308" s="561"/>
    </row>
    <row r="309" spans="1:14" s="37" customFormat="1" ht="17.25" customHeight="1" hidden="1">
      <c r="A309" s="107"/>
      <c r="B309" s="30"/>
      <c r="C309" s="4" t="s">
        <v>464</v>
      </c>
      <c r="D309" s="86"/>
      <c r="E309" s="86"/>
      <c r="F309" s="86"/>
      <c r="G309" s="119" t="e">
        <f t="shared" si="65"/>
        <v>#DIV/0!</v>
      </c>
      <c r="H309" s="86"/>
      <c r="I309" s="86">
        <v>0</v>
      </c>
      <c r="J309" s="190" t="e">
        <f>#REF!</f>
        <v>#REF!</v>
      </c>
      <c r="K309" s="190">
        <v>0</v>
      </c>
      <c r="L309" s="551"/>
      <c r="M309" s="551"/>
      <c r="N309" s="561"/>
    </row>
    <row r="310" spans="1:14" s="37" customFormat="1" ht="13.5" customHeight="1" hidden="1">
      <c r="A310" s="107"/>
      <c r="B310" s="30" t="s">
        <v>375</v>
      </c>
      <c r="C310" s="4" t="s">
        <v>477</v>
      </c>
      <c r="D310" s="86"/>
      <c r="E310" s="86"/>
      <c r="F310" s="86"/>
      <c r="G310" s="119" t="e">
        <f t="shared" si="65"/>
        <v>#DIV/0!</v>
      </c>
      <c r="H310" s="86"/>
      <c r="I310" s="86">
        <v>0</v>
      </c>
      <c r="J310" s="190" t="e">
        <f>#REF!</f>
        <v>#REF!</v>
      </c>
      <c r="K310" s="190">
        <v>0</v>
      </c>
      <c r="L310" s="551"/>
      <c r="M310" s="551"/>
      <c r="N310" s="561"/>
    </row>
    <row r="311" spans="1:14" s="37" customFormat="1" ht="14.25" customHeight="1" hidden="1">
      <c r="A311" s="107"/>
      <c r="B311" s="30" t="s">
        <v>489</v>
      </c>
      <c r="C311" s="5" t="s">
        <v>490</v>
      </c>
      <c r="D311" s="86"/>
      <c r="E311" s="86"/>
      <c r="F311" s="86"/>
      <c r="G311" s="119" t="e">
        <f t="shared" si="65"/>
        <v>#DIV/0!</v>
      </c>
      <c r="H311" s="86"/>
      <c r="I311" s="86">
        <v>0</v>
      </c>
      <c r="J311" s="190" t="e">
        <f>#REF!</f>
        <v>#REF!</v>
      </c>
      <c r="K311" s="190">
        <v>0</v>
      </c>
      <c r="L311" s="551"/>
      <c r="M311" s="551"/>
      <c r="N311" s="561"/>
    </row>
    <row r="312" spans="1:14" s="37" customFormat="1" ht="17.25" customHeight="1" hidden="1">
      <c r="A312" s="107"/>
      <c r="B312" s="30" t="s">
        <v>438</v>
      </c>
      <c r="C312" s="5" t="s">
        <v>783</v>
      </c>
      <c r="D312" s="86"/>
      <c r="E312" s="86"/>
      <c r="F312" s="86"/>
      <c r="G312" s="119" t="e">
        <f t="shared" si="65"/>
        <v>#DIV/0!</v>
      </c>
      <c r="H312" s="86"/>
      <c r="I312" s="86">
        <v>0</v>
      </c>
      <c r="J312" s="190" t="e">
        <f>#REF!</f>
        <v>#REF!</v>
      </c>
      <c r="K312" s="190">
        <v>0</v>
      </c>
      <c r="L312" s="551"/>
      <c r="M312" s="551"/>
      <c r="N312" s="561"/>
    </row>
    <row r="313" spans="1:14" s="37" customFormat="1" ht="17.25" customHeight="1" hidden="1">
      <c r="A313" s="107"/>
      <c r="B313" s="30" t="s">
        <v>351</v>
      </c>
      <c r="C313" s="5" t="s">
        <v>421</v>
      </c>
      <c r="D313" s="86"/>
      <c r="E313" s="86"/>
      <c r="F313" s="86"/>
      <c r="G313" s="119" t="e">
        <f t="shared" si="65"/>
        <v>#DIV/0!</v>
      </c>
      <c r="H313" s="86"/>
      <c r="I313" s="86">
        <v>0</v>
      </c>
      <c r="J313" s="190" t="e">
        <f>#REF!</f>
        <v>#REF!</v>
      </c>
      <c r="K313" s="190">
        <v>0</v>
      </c>
      <c r="L313" s="551"/>
      <c r="M313" s="551"/>
      <c r="N313" s="561"/>
    </row>
    <row r="314" spans="1:14" s="37" customFormat="1" ht="26.25" customHeight="1" hidden="1">
      <c r="A314" s="102" t="s">
        <v>491</v>
      </c>
      <c r="B314" s="30"/>
      <c r="C314" s="2" t="s">
        <v>492</v>
      </c>
      <c r="D314" s="89"/>
      <c r="E314" s="89"/>
      <c r="F314" s="89"/>
      <c r="G314" s="119" t="e">
        <f t="shared" si="65"/>
        <v>#DIV/0!</v>
      </c>
      <c r="H314" s="89"/>
      <c r="I314" s="89">
        <f>I315+I316+I317+I319+I323</f>
        <v>0</v>
      </c>
      <c r="J314" s="89">
        <f>J315+J316+J317+J319+J323</f>
        <v>0</v>
      </c>
      <c r="K314" s="89">
        <f>K315+K316+K317+K319+K323</f>
        <v>0</v>
      </c>
      <c r="L314" s="551"/>
      <c r="M314" s="551"/>
      <c r="N314" s="561"/>
    </row>
    <row r="315" spans="1:14" s="37" customFormat="1" ht="21.75" customHeight="1" hidden="1">
      <c r="A315" s="527"/>
      <c r="B315" s="30" t="s">
        <v>338</v>
      </c>
      <c r="C315" s="5" t="s">
        <v>339</v>
      </c>
      <c r="D315" s="86"/>
      <c r="E315" s="86"/>
      <c r="F315" s="86"/>
      <c r="G315" s="119" t="e">
        <f t="shared" si="65"/>
        <v>#DIV/0!</v>
      </c>
      <c r="H315" s="86"/>
      <c r="I315" s="86">
        <v>0</v>
      </c>
      <c r="J315" s="86">
        <v>0</v>
      </c>
      <c r="K315" s="86">
        <v>0</v>
      </c>
      <c r="L315" s="551"/>
      <c r="M315" s="551"/>
      <c r="N315" s="561"/>
    </row>
    <row r="316" spans="1:14" s="37" customFormat="1" ht="16.5" customHeight="1" hidden="1">
      <c r="A316" s="527"/>
      <c r="B316" s="104" t="s">
        <v>389</v>
      </c>
      <c r="C316" s="5" t="s">
        <v>403</v>
      </c>
      <c r="D316" s="86"/>
      <c r="E316" s="86"/>
      <c r="F316" s="86"/>
      <c r="G316" s="119" t="e">
        <f t="shared" si="65"/>
        <v>#DIV/0!</v>
      </c>
      <c r="H316" s="86"/>
      <c r="I316" s="86">
        <v>0</v>
      </c>
      <c r="J316" s="86">
        <v>0</v>
      </c>
      <c r="K316" s="86">
        <v>0</v>
      </c>
      <c r="L316" s="551"/>
      <c r="M316" s="551"/>
      <c r="N316" s="561"/>
    </row>
    <row r="317" spans="1:14" s="37" customFormat="1" ht="21" customHeight="1" hidden="1">
      <c r="A317" s="527"/>
      <c r="B317" s="104" t="s">
        <v>343</v>
      </c>
      <c r="C317" s="5" t="s">
        <v>344</v>
      </c>
      <c r="D317" s="86"/>
      <c r="E317" s="86"/>
      <c r="F317" s="86"/>
      <c r="G317" s="119" t="e">
        <f t="shared" si="65"/>
        <v>#DIV/0!</v>
      </c>
      <c r="H317" s="86"/>
      <c r="I317" s="86">
        <v>0</v>
      </c>
      <c r="J317" s="86">
        <v>0</v>
      </c>
      <c r="K317" s="86">
        <v>0</v>
      </c>
      <c r="L317" s="551"/>
      <c r="M317" s="551"/>
      <c r="N317" s="561"/>
    </row>
    <row r="318" spans="1:14" s="37" customFormat="1" ht="20.25" customHeight="1" hidden="1">
      <c r="A318" s="527"/>
      <c r="B318" s="30"/>
      <c r="C318" s="4" t="s">
        <v>380</v>
      </c>
      <c r="D318" s="86"/>
      <c r="E318" s="86"/>
      <c r="F318" s="86"/>
      <c r="G318" s="119" t="e">
        <f t="shared" si="65"/>
        <v>#DIV/0!</v>
      </c>
      <c r="H318" s="86"/>
      <c r="I318" s="86">
        <v>0</v>
      </c>
      <c r="J318" s="86">
        <v>0</v>
      </c>
      <c r="K318" s="86">
        <v>0</v>
      </c>
      <c r="L318" s="551"/>
      <c r="M318" s="551"/>
      <c r="N318" s="561"/>
    </row>
    <row r="319" spans="1:14" s="37" customFormat="1" ht="16.5" customHeight="1" hidden="1">
      <c r="A319" s="96"/>
      <c r="B319" s="30" t="s">
        <v>357</v>
      </c>
      <c r="C319" s="4" t="s">
        <v>358</v>
      </c>
      <c r="D319" s="86"/>
      <c r="E319" s="86"/>
      <c r="F319" s="86"/>
      <c r="G319" s="119" t="e">
        <f t="shared" si="65"/>
        <v>#DIV/0!</v>
      </c>
      <c r="H319" s="86"/>
      <c r="I319" s="86">
        <v>0</v>
      </c>
      <c r="J319" s="86">
        <v>0</v>
      </c>
      <c r="K319" s="86">
        <v>0</v>
      </c>
      <c r="L319" s="551"/>
      <c r="M319" s="551"/>
      <c r="N319" s="561"/>
    </row>
    <row r="320" spans="1:14" s="37" customFormat="1" ht="18.75" customHeight="1" hidden="1">
      <c r="A320" s="96"/>
      <c r="B320" s="30"/>
      <c r="C320" s="4"/>
      <c r="D320" s="86"/>
      <c r="E320" s="86"/>
      <c r="F320" s="86"/>
      <c r="G320" s="119" t="e">
        <f t="shared" si="65"/>
        <v>#DIV/0!</v>
      </c>
      <c r="H320" s="86"/>
      <c r="I320" s="86">
        <v>0</v>
      </c>
      <c r="J320" s="86">
        <v>0</v>
      </c>
      <c r="K320" s="86">
        <v>0</v>
      </c>
      <c r="L320" s="551"/>
      <c r="M320" s="551"/>
      <c r="N320" s="561"/>
    </row>
    <row r="321" spans="1:14" s="37" customFormat="1" ht="16.5" customHeight="1" hidden="1">
      <c r="A321" s="96"/>
      <c r="B321" s="30"/>
      <c r="C321" s="4"/>
      <c r="D321" s="86"/>
      <c r="E321" s="86"/>
      <c r="F321" s="86"/>
      <c r="G321" s="119" t="e">
        <f t="shared" si="65"/>
        <v>#DIV/0!</v>
      </c>
      <c r="H321" s="86"/>
      <c r="I321" s="86">
        <v>0</v>
      </c>
      <c r="J321" s="86">
        <v>0</v>
      </c>
      <c r="K321" s="86">
        <v>0</v>
      </c>
      <c r="L321" s="551"/>
      <c r="M321" s="551"/>
      <c r="N321" s="561"/>
    </row>
    <row r="322" spans="1:14" s="37" customFormat="1" ht="19.5" customHeight="1" hidden="1">
      <c r="A322" s="96"/>
      <c r="B322" s="30"/>
      <c r="C322" s="4"/>
      <c r="D322" s="86"/>
      <c r="E322" s="86"/>
      <c r="F322" s="86"/>
      <c r="G322" s="119" t="e">
        <f t="shared" si="65"/>
        <v>#DIV/0!</v>
      </c>
      <c r="H322" s="86"/>
      <c r="I322" s="86">
        <v>0</v>
      </c>
      <c r="J322" s="86">
        <v>0</v>
      </c>
      <c r="K322" s="86">
        <v>0</v>
      </c>
      <c r="L322" s="551"/>
      <c r="M322" s="551"/>
      <c r="N322" s="561"/>
    </row>
    <row r="323" spans="1:14" s="37" customFormat="1" ht="25.5" customHeight="1" hidden="1">
      <c r="A323" s="96"/>
      <c r="B323" s="30" t="s">
        <v>455</v>
      </c>
      <c r="C323" s="5" t="s">
        <v>493</v>
      </c>
      <c r="D323" s="86"/>
      <c r="E323" s="86"/>
      <c r="F323" s="86"/>
      <c r="G323" s="119" t="e">
        <f t="shared" si="65"/>
        <v>#DIV/0!</v>
      </c>
      <c r="H323" s="86"/>
      <c r="I323" s="86">
        <v>0</v>
      </c>
      <c r="J323" s="86">
        <v>0</v>
      </c>
      <c r="K323" s="86">
        <v>0</v>
      </c>
      <c r="L323" s="551"/>
      <c r="M323" s="551"/>
      <c r="N323" s="561"/>
    </row>
    <row r="324" spans="1:14" s="37" customFormat="1" ht="18.75" customHeight="1" hidden="1">
      <c r="A324" s="96"/>
      <c r="B324" s="30"/>
      <c r="C324" s="9" t="s">
        <v>464</v>
      </c>
      <c r="D324" s="86"/>
      <c r="E324" s="86"/>
      <c r="F324" s="86"/>
      <c r="G324" s="119" t="e">
        <f t="shared" si="65"/>
        <v>#DIV/0!</v>
      </c>
      <c r="H324" s="86"/>
      <c r="I324" s="86">
        <v>0</v>
      </c>
      <c r="J324" s="86">
        <v>0</v>
      </c>
      <c r="K324" s="86">
        <v>0</v>
      </c>
      <c r="L324" s="551"/>
      <c r="M324" s="551"/>
      <c r="N324" s="561"/>
    </row>
    <row r="325" spans="1:14" s="37" customFormat="1" ht="18" customHeight="1" hidden="1">
      <c r="A325" s="96"/>
      <c r="B325" s="30"/>
      <c r="C325" s="9" t="s">
        <v>465</v>
      </c>
      <c r="D325" s="86"/>
      <c r="E325" s="86"/>
      <c r="F325" s="86"/>
      <c r="G325" s="119" t="e">
        <f t="shared" si="65"/>
        <v>#DIV/0!</v>
      </c>
      <c r="H325" s="86"/>
      <c r="I325" s="86">
        <v>0</v>
      </c>
      <c r="J325" s="86">
        <v>0</v>
      </c>
      <c r="K325" s="86">
        <v>0</v>
      </c>
      <c r="L325" s="551"/>
      <c r="M325" s="551"/>
      <c r="N325" s="561"/>
    </row>
    <row r="326" spans="1:14" s="37" customFormat="1" ht="15" customHeight="1" hidden="1">
      <c r="A326" s="96"/>
      <c r="B326" s="30"/>
      <c r="C326" s="9" t="s">
        <v>494</v>
      </c>
      <c r="D326" s="86"/>
      <c r="E326" s="86"/>
      <c r="F326" s="86"/>
      <c r="G326" s="119" t="e">
        <f t="shared" si="65"/>
        <v>#DIV/0!</v>
      </c>
      <c r="H326" s="86"/>
      <c r="I326" s="86">
        <v>0</v>
      </c>
      <c r="J326" s="190" t="e">
        <f>#REF!</f>
        <v>#REF!</v>
      </c>
      <c r="K326" s="190">
        <v>0</v>
      </c>
      <c r="L326" s="551"/>
      <c r="M326" s="551"/>
      <c r="N326" s="561"/>
    </row>
    <row r="327" spans="1:14" s="37" customFormat="1" ht="16.5" customHeight="1">
      <c r="A327" s="146" t="s">
        <v>495</v>
      </c>
      <c r="B327" s="100"/>
      <c r="C327" s="78" t="s">
        <v>496</v>
      </c>
      <c r="D327" s="188">
        <f>SUM(D328:D339)</f>
        <v>1198274</v>
      </c>
      <c r="E327" s="188">
        <f>SUM(E328:E339)</f>
        <v>35208</v>
      </c>
      <c r="F327" s="188">
        <f>SUM(F328:F339)</f>
        <v>92583</v>
      </c>
      <c r="G327" s="188">
        <f>SUM(G328:G339)</f>
        <v>1140899</v>
      </c>
      <c r="H327" s="188">
        <f aca="true" t="shared" si="66" ref="H327:N327">SUM(H328:H339)</f>
        <v>1140899</v>
      </c>
      <c r="I327" s="188">
        <f t="shared" si="66"/>
        <v>660650</v>
      </c>
      <c r="J327" s="188">
        <f t="shared" si="66"/>
        <v>131100</v>
      </c>
      <c r="K327" s="188">
        <f t="shared" si="66"/>
        <v>243533</v>
      </c>
      <c r="L327" s="188">
        <f t="shared" si="66"/>
        <v>0</v>
      </c>
      <c r="M327" s="188">
        <f t="shared" si="66"/>
        <v>0</v>
      </c>
      <c r="N327" s="189">
        <f t="shared" si="66"/>
        <v>0</v>
      </c>
    </row>
    <row r="328" spans="1:14" s="37" customFormat="1" ht="18" customHeight="1">
      <c r="A328" s="107"/>
      <c r="B328" s="30" t="s">
        <v>338</v>
      </c>
      <c r="C328" s="26" t="s">
        <v>607</v>
      </c>
      <c r="D328" s="86">
        <v>689348</v>
      </c>
      <c r="E328" s="86"/>
      <c r="F328" s="86">
        <v>74343</v>
      </c>
      <c r="G328" s="192">
        <f>D328+E328-F328</f>
        <v>615005</v>
      </c>
      <c r="H328" s="192">
        <f>G328</f>
        <v>615005</v>
      </c>
      <c r="I328" s="86">
        <f>H328</f>
        <v>615005</v>
      </c>
      <c r="J328" s="190"/>
      <c r="K328" s="191">
        <v>0</v>
      </c>
      <c r="L328" s="192"/>
      <c r="M328" s="192"/>
      <c r="N328" s="478"/>
    </row>
    <row r="329" spans="1:14" s="37" customFormat="1" ht="16.5" customHeight="1">
      <c r="A329" s="107"/>
      <c r="B329" s="30" t="s">
        <v>341</v>
      </c>
      <c r="C329" s="26" t="s">
        <v>342</v>
      </c>
      <c r="D329" s="86">
        <v>45645</v>
      </c>
      <c r="E329" s="86"/>
      <c r="F329" s="86"/>
      <c r="G329" s="192">
        <f aca="true" t="shared" si="67" ref="G329:G339">D329+E329-F329</f>
        <v>45645</v>
      </c>
      <c r="H329" s="192">
        <f aca="true" t="shared" si="68" ref="H329:H339">G329</f>
        <v>45645</v>
      </c>
      <c r="I329" s="86">
        <f>H329</f>
        <v>45645</v>
      </c>
      <c r="J329" s="190"/>
      <c r="K329" s="191">
        <v>0</v>
      </c>
      <c r="L329" s="192"/>
      <c r="M329" s="192"/>
      <c r="N329" s="478"/>
    </row>
    <row r="330" spans="1:14" s="37" customFormat="1" ht="16.5" customHeight="1">
      <c r="A330" s="107"/>
      <c r="B330" s="104" t="s">
        <v>389</v>
      </c>
      <c r="C330" s="26" t="s">
        <v>403</v>
      </c>
      <c r="D330" s="86">
        <v>130945</v>
      </c>
      <c r="E330" s="86"/>
      <c r="F330" s="86">
        <v>15945</v>
      </c>
      <c r="G330" s="192">
        <f t="shared" si="67"/>
        <v>115000</v>
      </c>
      <c r="H330" s="192">
        <f t="shared" si="68"/>
        <v>115000</v>
      </c>
      <c r="I330" s="86">
        <v>0</v>
      </c>
      <c r="J330" s="190">
        <f>H330</f>
        <v>115000</v>
      </c>
      <c r="K330" s="191"/>
      <c r="L330" s="192"/>
      <c r="M330" s="192"/>
      <c r="N330" s="478"/>
    </row>
    <row r="331" spans="1:14" s="37" customFormat="1" ht="16.5" customHeight="1">
      <c r="A331" s="107"/>
      <c r="B331" s="104" t="s">
        <v>343</v>
      </c>
      <c r="C331" s="26" t="s">
        <v>344</v>
      </c>
      <c r="D331" s="86">
        <v>18395</v>
      </c>
      <c r="E331" s="86"/>
      <c r="F331" s="86">
        <v>2295</v>
      </c>
      <c r="G331" s="192">
        <f t="shared" si="67"/>
        <v>16100</v>
      </c>
      <c r="H331" s="192">
        <f t="shared" si="68"/>
        <v>16100</v>
      </c>
      <c r="I331" s="86">
        <v>0</v>
      </c>
      <c r="J331" s="190">
        <f>H331</f>
        <v>16100</v>
      </c>
      <c r="K331" s="191"/>
      <c r="L331" s="192"/>
      <c r="M331" s="192"/>
      <c r="N331" s="478"/>
    </row>
    <row r="332" spans="1:14" s="37" customFormat="1" ht="14.25" customHeight="1">
      <c r="A332" s="107"/>
      <c r="B332" s="30" t="s">
        <v>345</v>
      </c>
      <c r="C332" s="27" t="s">
        <v>372</v>
      </c>
      <c r="D332" s="86">
        <v>13300</v>
      </c>
      <c r="E332" s="86">
        <v>35208</v>
      </c>
      <c r="F332" s="86"/>
      <c r="G332" s="192">
        <f t="shared" si="67"/>
        <v>48508</v>
      </c>
      <c r="H332" s="192">
        <f t="shared" si="68"/>
        <v>48508</v>
      </c>
      <c r="I332" s="86">
        <v>0</v>
      </c>
      <c r="J332" s="190"/>
      <c r="K332" s="191">
        <v>0</v>
      </c>
      <c r="L332" s="192"/>
      <c r="M332" s="192"/>
      <c r="N332" s="478"/>
    </row>
    <row r="333" spans="1:14" s="37" customFormat="1" ht="18" customHeight="1">
      <c r="A333" s="107"/>
      <c r="B333" s="30" t="s">
        <v>347</v>
      </c>
      <c r="C333" s="27" t="s">
        <v>348</v>
      </c>
      <c r="D333" s="86">
        <v>6500</v>
      </c>
      <c r="E333" s="86"/>
      <c r="F333" s="86"/>
      <c r="G333" s="192">
        <f t="shared" si="67"/>
        <v>6500</v>
      </c>
      <c r="H333" s="192">
        <f t="shared" si="68"/>
        <v>6500</v>
      </c>
      <c r="I333" s="86">
        <v>0</v>
      </c>
      <c r="J333" s="190"/>
      <c r="K333" s="191">
        <v>0</v>
      </c>
      <c r="L333" s="192"/>
      <c r="M333" s="192"/>
      <c r="N333" s="478"/>
    </row>
    <row r="334" spans="1:14" s="37" customFormat="1" ht="16.5" customHeight="1">
      <c r="A334" s="107"/>
      <c r="B334" s="30" t="s">
        <v>409</v>
      </c>
      <c r="C334" s="27" t="s">
        <v>410</v>
      </c>
      <c r="D334" s="86">
        <v>1200</v>
      </c>
      <c r="E334" s="86"/>
      <c r="F334" s="86"/>
      <c r="G334" s="192">
        <f t="shared" si="67"/>
        <v>1200</v>
      </c>
      <c r="H334" s="192">
        <f t="shared" si="68"/>
        <v>1200</v>
      </c>
      <c r="I334" s="86"/>
      <c r="J334" s="190"/>
      <c r="K334" s="191"/>
      <c r="L334" s="192"/>
      <c r="M334" s="192"/>
      <c r="N334" s="478"/>
    </row>
    <row r="335" spans="1:14" s="37" customFormat="1" ht="16.5" customHeight="1">
      <c r="A335" s="107"/>
      <c r="B335" s="30" t="s">
        <v>351</v>
      </c>
      <c r="C335" s="27" t="s">
        <v>352</v>
      </c>
      <c r="D335" s="86">
        <v>6800</v>
      </c>
      <c r="E335" s="86"/>
      <c r="F335" s="86"/>
      <c r="G335" s="192">
        <f t="shared" si="67"/>
        <v>6800</v>
      </c>
      <c r="H335" s="192">
        <f t="shared" si="68"/>
        <v>6800</v>
      </c>
      <c r="I335" s="86">
        <v>0</v>
      </c>
      <c r="J335" s="190"/>
      <c r="K335" s="191">
        <v>0</v>
      </c>
      <c r="L335" s="192"/>
      <c r="M335" s="192"/>
      <c r="N335" s="478"/>
    </row>
    <row r="336" spans="1:14" s="37" customFormat="1" ht="16.5" customHeight="1">
      <c r="A336" s="107"/>
      <c r="B336" s="30" t="s">
        <v>775</v>
      </c>
      <c r="C336" s="27" t="s">
        <v>776</v>
      </c>
      <c r="D336" s="86">
        <v>1758</v>
      </c>
      <c r="E336" s="86"/>
      <c r="F336" s="86"/>
      <c r="G336" s="192">
        <f t="shared" si="67"/>
        <v>1758</v>
      </c>
      <c r="H336" s="192">
        <f t="shared" si="68"/>
        <v>1758</v>
      </c>
      <c r="I336" s="86"/>
      <c r="J336" s="190"/>
      <c r="K336" s="191"/>
      <c r="L336" s="192"/>
      <c r="M336" s="192"/>
      <c r="N336" s="478"/>
    </row>
    <row r="337" spans="1:14" s="37" customFormat="1" ht="15.75" customHeight="1">
      <c r="A337" s="107"/>
      <c r="B337" s="30" t="s">
        <v>357</v>
      </c>
      <c r="C337" s="27" t="s">
        <v>358</v>
      </c>
      <c r="D337" s="86">
        <v>38850</v>
      </c>
      <c r="E337" s="86"/>
      <c r="F337" s="86"/>
      <c r="G337" s="192">
        <f t="shared" si="67"/>
        <v>38850</v>
      </c>
      <c r="H337" s="192">
        <f t="shared" si="68"/>
        <v>38850</v>
      </c>
      <c r="I337" s="86">
        <v>0</v>
      </c>
      <c r="J337" s="190"/>
      <c r="K337" s="191">
        <v>0</v>
      </c>
      <c r="L337" s="192"/>
      <c r="M337" s="192"/>
      <c r="N337" s="478"/>
    </row>
    <row r="338" spans="1:14" s="37" customFormat="1" ht="17.25" customHeight="1">
      <c r="A338" s="107"/>
      <c r="B338" s="30" t="s">
        <v>542</v>
      </c>
      <c r="C338" s="26" t="s">
        <v>545</v>
      </c>
      <c r="D338" s="86">
        <v>2000</v>
      </c>
      <c r="E338" s="86"/>
      <c r="F338" s="86"/>
      <c r="G338" s="192">
        <f t="shared" si="67"/>
        <v>2000</v>
      </c>
      <c r="H338" s="192">
        <f t="shared" si="68"/>
        <v>2000</v>
      </c>
      <c r="I338" s="86"/>
      <c r="J338" s="190"/>
      <c r="K338" s="191"/>
      <c r="L338" s="192"/>
      <c r="M338" s="192"/>
      <c r="N338" s="478"/>
    </row>
    <row r="339" spans="1:14" s="37" customFormat="1" ht="36" customHeight="1">
      <c r="A339" s="107"/>
      <c r="B339" s="30" t="s">
        <v>455</v>
      </c>
      <c r="C339" s="26" t="s">
        <v>25</v>
      </c>
      <c r="D339" s="86">
        <v>243533</v>
      </c>
      <c r="E339" s="86"/>
      <c r="F339" s="86"/>
      <c r="G339" s="192">
        <f t="shared" si="67"/>
        <v>243533</v>
      </c>
      <c r="H339" s="192">
        <f t="shared" si="68"/>
        <v>243533</v>
      </c>
      <c r="I339" s="86">
        <v>0</v>
      </c>
      <c r="J339" s="190"/>
      <c r="K339" s="191">
        <f>H339</f>
        <v>243533</v>
      </c>
      <c r="L339" s="192"/>
      <c r="M339" s="192"/>
      <c r="N339" s="478"/>
    </row>
    <row r="340" spans="1:14" s="37" customFormat="1" ht="16.5" customHeight="1">
      <c r="A340" s="146" t="s">
        <v>499</v>
      </c>
      <c r="B340" s="95"/>
      <c r="C340" s="75" t="s">
        <v>501</v>
      </c>
      <c r="D340" s="188">
        <f>SUM(D341:D342)</f>
        <v>170</v>
      </c>
      <c r="E340" s="188">
        <f>SUM(E341:E342)</f>
        <v>0</v>
      </c>
      <c r="F340" s="188">
        <f>SUM(F341:F342)</f>
        <v>0</v>
      </c>
      <c r="G340" s="188">
        <f>SUM(G341:G342)</f>
        <v>170</v>
      </c>
      <c r="H340" s="188">
        <f aca="true" t="shared" si="69" ref="H340:N340">SUM(H341:H342)</f>
        <v>170</v>
      </c>
      <c r="I340" s="188">
        <f t="shared" si="69"/>
        <v>120</v>
      </c>
      <c r="J340" s="188">
        <f t="shared" si="69"/>
        <v>0</v>
      </c>
      <c r="K340" s="188">
        <f t="shared" si="69"/>
        <v>0</v>
      </c>
      <c r="L340" s="188">
        <f t="shared" si="69"/>
        <v>0</v>
      </c>
      <c r="M340" s="188">
        <f t="shared" si="69"/>
        <v>0</v>
      </c>
      <c r="N340" s="189">
        <f t="shared" si="69"/>
        <v>0</v>
      </c>
    </row>
    <row r="341" spans="1:14" s="37" customFormat="1" ht="16.5" customHeight="1">
      <c r="A341" s="107"/>
      <c r="B341" s="30" t="s">
        <v>773</v>
      </c>
      <c r="C341" s="26" t="s">
        <v>774</v>
      </c>
      <c r="D341" s="86">
        <v>120</v>
      </c>
      <c r="E341" s="86"/>
      <c r="F341" s="86"/>
      <c r="G341" s="192">
        <f>D341+E341-F341</f>
        <v>120</v>
      </c>
      <c r="H341" s="86">
        <f>G341</f>
        <v>120</v>
      </c>
      <c r="I341" s="86">
        <f>H341</f>
        <v>120</v>
      </c>
      <c r="J341" s="190">
        <v>0</v>
      </c>
      <c r="K341" s="191">
        <v>0</v>
      </c>
      <c r="L341" s="192"/>
      <c r="M341" s="192"/>
      <c r="N341" s="478"/>
    </row>
    <row r="342" spans="1:14" s="37" customFormat="1" ht="16.5" customHeight="1">
      <c r="A342" s="107"/>
      <c r="B342" s="30" t="s">
        <v>345</v>
      </c>
      <c r="C342" s="26" t="s">
        <v>372</v>
      </c>
      <c r="D342" s="86">
        <v>50</v>
      </c>
      <c r="E342" s="86"/>
      <c r="F342" s="86"/>
      <c r="G342" s="192">
        <f>D342+E342-F342</f>
        <v>50</v>
      </c>
      <c r="H342" s="86">
        <f>G342</f>
        <v>50</v>
      </c>
      <c r="I342" s="86">
        <v>0</v>
      </c>
      <c r="J342" s="190">
        <v>0</v>
      </c>
      <c r="K342" s="191">
        <v>0</v>
      </c>
      <c r="L342" s="192"/>
      <c r="M342" s="192"/>
      <c r="N342" s="478"/>
    </row>
    <row r="343" spans="1:14" s="37" customFormat="1" ht="22.5" customHeight="1">
      <c r="A343" s="146" t="s">
        <v>502</v>
      </c>
      <c r="B343" s="95"/>
      <c r="C343" s="75" t="s">
        <v>503</v>
      </c>
      <c r="D343" s="188">
        <f>SUM(D344:D349)</f>
        <v>63366</v>
      </c>
      <c r="E343" s="188">
        <f>SUM(E344:E349)</f>
        <v>0</v>
      </c>
      <c r="F343" s="188">
        <f>SUM(F344:F349)</f>
        <v>0</v>
      </c>
      <c r="G343" s="188">
        <f>SUM(G344:G349)</f>
        <v>63366</v>
      </c>
      <c r="H343" s="188">
        <f aca="true" t="shared" si="70" ref="H343:N343">SUM(H344:H349)</f>
        <v>63366</v>
      </c>
      <c r="I343" s="188">
        <f t="shared" si="70"/>
        <v>18720</v>
      </c>
      <c r="J343" s="188">
        <f t="shared" si="70"/>
        <v>3828</v>
      </c>
      <c r="K343" s="188">
        <f t="shared" si="70"/>
        <v>12000</v>
      </c>
      <c r="L343" s="188">
        <f t="shared" si="70"/>
        <v>0</v>
      </c>
      <c r="M343" s="188">
        <f t="shared" si="70"/>
        <v>0</v>
      </c>
      <c r="N343" s="189">
        <f t="shared" si="70"/>
        <v>0</v>
      </c>
    </row>
    <row r="344" spans="1:14" s="37" customFormat="1" ht="17.25" customHeight="1">
      <c r="A344" s="107"/>
      <c r="B344" s="30" t="s">
        <v>497</v>
      </c>
      <c r="C344" s="26" t="s">
        <v>705</v>
      </c>
      <c r="D344" s="86">
        <v>12000</v>
      </c>
      <c r="E344" s="86"/>
      <c r="F344" s="86"/>
      <c r="G344" s="192">
        <f aca="true" t="shared" si="71" ref="G344:G349">D344+E344-F344</f>
        <v>12000</v>
      </c>
      <c r="H344" s="86">
        <f aca="true" t="shared" si="72" ref="H344:H349">G344</f>
        <v>12000</v>
      </c>
      <c r="I344" s="86">
        <v>0</v>
      </c>
      <c r="J344" s="190">
        <v>0</v>
      </c>
      <c r="K344" s="191">
        <f>H344</f>
        <v>12000</v>
      </c>
      <c r="L344" s="192"/>
      <c r="M344" s="192"/>
      <c r="N344" s="478"/>
    </row>
    <row r="345" spans="1:14" s="37" customFormat="1" ht="19.5" customHeight="1">
      <c r="A345" s="107"/>
      <c r="B345" s="30" t="s">
        <v>779</v>
      </c>
      <c r="C345" s="26" t="s">
        <v>706</v>
      </c>
      <c r="D345" s="86">
        <v>8800</v>
      </c>
      <c r="E345" s="86"/>
      <c r="F345" s="86"/>
      <c r="G345" s="192">
        <f t="shared" si="71"/>
        <v>8800</v>
      </c>
      <c r="H345" s="86">
        <f t="shared" si="72"/>
        <v>8800</v>
      </c>
      <c r="I345" s="86">
        <v>0</v>
      </c>
      <c r="J345" s="190"/>
      <c r="K345" s="191">
        <v>0</v>
      </c>
      <c r="L345" s="192"/>
      <c r="M345" s="192"/>
      <c r="N345" s="478"/>
    </row>
    <row r="346" spans="1:14" s="37" customFormat="1" ht="19.5" customHeight="1">
      <c r="A346" s="107"/>
      <c r="B346" s="30" t="s">
        <v>338</v>
      </c>
      <c r="C346" s="26" t="s">
        <v>607</v>
      </c>
      <c r="D346" s="86">
        <v>18720</v>
      </c>
      <c r="E346" s="86"/>
      <c r="F346" s="86"/>
      <c r="G346" s="192">
        <f t="shared" si="71"/>
        <v>18720</v>
      </c>
      <c r="H346" s="86">
        <f t="shared" si="72"/>
        <v>18720</v>
      </c>
      <c r="I346" s="86">
        <f>H346</f>
        <v>18720</v>
      </c>
      <c r="J346" s="190"/>
      <c r="K346" s="191">
        <v>0</v>
      </c>
      <c r="L346" s="192"/>
      <c r="M346" s="192"/>
      <c r="N346" s="478"/>
    </row>
    <row r="347" spans="1:14" s="37" customFormat="1" ht="15" customHeight="1">
      <c r="A347" s="107"/>
      <c r="B347" s="30" t="s">
        <v>368</v>
      </c>
      <c r="C347" s="26" t="s">
        <v>403</v>
      </c>
      <c r="D347" s="86">
        <v>3369</v>
      </c>
      <c r="E347" s="86"/>
      <c r="F347" s="86"/>
      <c r="G347" s="192">
        <f t="shared" si="71"/>
        <v>3369</v>
      </c>
      <c r="H347" s="86">
        <f t="shared" si="72"/>
        <v>3369</v>
      </c>
      <c r="I347" s="86">
        <v>0</v>
      </c>
      <c r="J347" s="190">
        <f>H347</f>
        <v>3369</v>
      </c>
      <c r="K347" s="191">
        <v>0</v>
      </c>
      <c r="L347" s="192"/>
      <c r="M347" s="192"/>
      <c r="N347" s="478"/>
    </row>
    <row r="348" spans="1:14" s="37" customFormat="1" ht="15.75" customHeight="1">
      <c r="A348" s="107"/>
      <c r="B348" s="30" t="s">
        <v>343</v>
      </c>
      <c r="C348" s="26" t="s">
        <v>344</v>
      </c>
      <c r="D348" s="86">
        <v>459</v>
      </c>
      <c r="E348" s="86"/>
      <c r="F348" s="86"/>
      <c r="G348" s="192">
        <f t="shared" si="71"/>
        <v>459</v>
      </c>
      <c r="H348" s="86">
        <f t="shared" si="72"/>
        <v>459</v>
      </c>
      <c r="I348" s="86">
        <v>0</v>
      </c>
      <c r="J348" s="190">
        <f>H348</f>
        <v>459</v>
      </c>
      <c r="K348" s="191">
        <v>0</v>
      </c>
      <c r="L348" s="192"/>
      <c r="M348" s="192"/>
      <c r="N348" s="478"/>
    </row>
    <row r="349" spans="1:14" s="37" customFormat="1" ht="15.75" customHeight="1">
      <c r="A349" s="107"/>
      <c r="B349" s="30" t="s">
        <v>351</v>
      </c>
      <c r="C349" s="27" t="s">
        <v>352</v>
      </c>
      <c r="D349" s="86">
        <v>20018</v>
      </c>
      <c r="E349" s="86"/>
      <c r="F349" s="86"/>
      <c r="G349" s="192">
        <f t="shared" si="71"/>
        <v>20018</v>
      </c>
      <c r="H349" s="86">
        <f t="shared" si="72"/>
        <v>20018</v>
      </c>
      <c r="I349" s="86">
        <v>0</v>
      </c>
      <c r="J349" s="190"/>
      <c r="K349" s="191">
        <v>0</v>
      </c>
      <c r="L349" s="192"/>
      <c r="M349" s="192"/>
      <c r="N349" s="478"/>
    </row>
    <row r="350" spans="1:14" s="37" customFormat="1" ht="18" customHeight="1">
      <c r="A350" s="146" t="s">
        <v>504</v>
      </c>
      <c r="B350" s="100"/>
      <c r="C350" s="78" t="s">
        <v>405</v>
      </c>
      <c r="D350" s="188">
        <f>SUM(D351:D355)</f>
        <v>54910</v>
      </c>
      <c r="E350" s="188">
        <f aca="true" t="shared" si="73" ref="E350:N350">SUM(E351:E355)</f>
        <v>30377</v>
      </c>
      <c r="F350" s="188">
        <f t="shared" si="73"/>
        <v>0</v>
      </c>
      <c r="G350" s="188">
        <f t="shared" si="73"/>
        <v>85287</v>
      </c>
      <c r="H350" s="188">
        <f t="shared" si="73"/>
        <v>85287</v>
      </c>
      <c r="I350" s="188">
        <f t="shared" si="73"/>
        <v>13435</v>
      </c>
      <c r="J350" s="188">
        <f t="shared" si="73"/>
        <v>2674</v>
      </c>
      <c r="K350" s="188">
        <f t="shared" si="73"/>
        <v>0</v>
      </c>
      <c r="L350" s="188">
        <f t="shared" si="73"/>
        <v>0</v>
      </c>
      <c r="M350" s="188">
        <f t="shared" si="73"/>
        <v>0</v>
      </c>
      <c r="N350" s="189">
        <f t="shared" si="73"/>
        <v>0</v>
      </c>
    </row>
    <row r="351" spans="1:14" s="37" customFormat="1" ht="18" customHeight="1">
      <c r="A351" s="438"/>
      <c r="B351" s="103" t="s">
        <v>338</v>
      </c>
      <c r="C351" s="26" t="s">
        <v>607</v>
      </c>
      <c r="D351" s="194"/>
      <c r="E351" s="194">
        <v>13435</v>
      </c>
      <c r="F351" s="194"/>
      <c r="G351" s="194">
        <f>D351+E351-F351</f>
        <v>13435</v>
      </c>
      <c r="H351" s="194">
        <f>G351</f>
        <v>13435</v>
      </c>
      <c r="I351" s="194">
        <f>H351</f>
        <v>13435</v>
      </c>
      <c r="J351" s="198"/>
      <c r="K351" s="198"/>
      <c r="L351" s="198"/>
      <c r="M351" s="198"/>
      <c r="N351" s="564"/>
    </row>
    <row r="352" spans="1:14" s="37" customFormat="1" ht="18" customHeight="1">
      <c r="A352" s="438"/>
      <c r="B352" s="103" t="s">
        <v>368</v>
      </c>
      <c r="C352" s="26" t="s">
        <v>403</v>
      </c>
      <c r="D352" s="194"/>
      <c r="E352" s="194">
        <v>2345</v>
      </c>
      <c r="F352" s="194"/>
      <c r="G352" s="194">
        <f>D352+E352-F352</f>
        <v>2345</v>
      </c>
      <c r="H352" s="194">
        <f>G352</f>
        <v>2345</v>
      </c>
      <c r="I352" s="198"/>
      <c r="J352" s="194">
        <f>H352</f>
        <v>2345</v>
      </c>
      <c r="K352" s="198"/>
      <c r="L352" s="198"/>
      <c r="M352" s="198"/>
      <c r="N352" s="564"/>
    </row>
    <row r="353" spans="1:14" s="37" customFormat="1" ht="18" customHeight="1">
      <c r="A353" s="438"/>
      <c r="B353" s="103" t="s">
        <v>343</v>
      </c>
      <c r="C353" s="26" t="s">
        <v>344</v>
      </c>
      <c r="D353" s="194"/>
      <c r="E353" s="194">
        <v>329</v>
      </c>
      <c r="F353" s="194"/>
      <c r="G353" s="194">
        <f>D353+E353-F353</f>
        <v>329</v>
      </c>
      <c r="H353" s="194">
        <f>G353</f>
        <v>329</v>
      </c>
      <c r="I353" s="198"/>
      <c r="J353" s="194">
        <f>H353</f>
        <v>329</v>
      </c>
      <c r="K353" s="198"/>
      <c r="L353" s="198"/>
      <c r="M353" s="198"/>
      <c r="N353" s="564"/>
    </row>
    <row r="354" spans="1:14" s="37" customFormat="1" ht="18" customHeight="1">
      <c r="A354" s="438"/>
      <c r="B354" s="103" t="s">
        <v>351</v>
      </c>
      <c r="C354" s="27" t="s">
        <v>352</v>
      </c>
      <c r="D354" s="194"/>
      <c r="E354" s="194">
        <v>14268</v>
      </c>
      <c r="F354" s="194"/>
      <c r="G354" s="194">
        <f>D354+E354-F354</f>
        <v>14268</v>
      </c>
      <c r="H354" s="194">
        <f>G354</f>
        <v>14268</v>
      </c>
      <c r="I354" s="198"/>
      <c r="J354" s="194"/>
      <c r="K354" s="198"/>
      <c r="L354" s="198"/>
      <c r="M354" s="198"/>
      <c r="N354" s="564"/>
    </row>
    <row r="355" spans="1:14" s="37" customFormat="1" ht="17.25" customHeight="1">
      <c r="A355" s="107"/>
      <c r="B355" s="30" t="s">
        <v>357</v>
      </c>
      <c r="C355" s="27" t="s">
        <v>358</v>
      </c>
      <c r="D355" s="86">
        <v>54910</v>
      </c>
      <c r="E355" s="86"/>
      <c r="F355" s="194"/>
      <c r="G355" s="192">
        <f>D355+E355-F355</f>
        <v>54910</v>
      </c>
      <c r="H355" s="86">
        <f>G355</f>
        <v>54910</v>
      </c>
      <c r="I355" s="86">
        <v>0</v>
      </c>
      <c r="J355" s="190"/>
      <c r="K355" s="191">
        <v>0</v>
      </c>
      <c r="L355" s="192"/>
      <c r="M355" s="192"/>
      <c r="N355" s="478"/>
    </row>
    <row r="356" spans="1:14" s="36" customFormat="1" ht="18.75" customHeight="1">
      <c r="A356" s="109" t="s">
        <v>590</v>
      </c>
      <c r="B356" s="105"/>
      <c r="C356" s="433" t="s">
        <v>668</v>
      </c>
      <c r="D356" s="119">
        <f>D357</f>
        <v>418202</v>
      </c>
      <c r="E356" s="119">
        <f>E357</f>
        <v>3500</v>
      </c>
      <c r="F356" s="119">
        <f>F357</f>
        <v>3500</v>
      </c>
      <c r="G356" s="119">
        <f>G357</f>
        <v>418202</v>
      </c>
      <c r="H356" s="119">
        <f aca="true" t="shared" si="74" ref="H356:N356">H357</f>
        <v>418202</v>
      </c>
      <c r="I356" s="119">
        <f t="shared" si="74"/>
        <v>15500</v>
      </c>
      <c r="J356" s="119">
        <f t="shared" si="74"/>
        <v>3177</v>
      </c>
      <c r="K356" s="119">
        <f t="shared" si="74"/>
        <v>0</v>
      </c>
      <c r="L356" s="119">
        <f t="shared" si="74"/>
        <v>0</v>
      </c>
      <c r="M356" s="119">
        <f t="shared" si="74"/>
        <v>0</v>
      </c>
      <c r="N356" s="120">
        <f t="shared" si="74"/>
        <v>0</v>
      </c>
    </row>
    <row r="357" spans="1:14" s="37" customFormat="1" ht="16.5" customHeight="1">
      <c r="A357" s="146" t="s">
        <v>591</v>
      </c>
      <c r="B357" s="100"/>
      <c r="C357" s="78" t="s">
        <v>592</v>
      </c>
      <c r="D357" s="188">
        <f>SUM(D358:D375)</f>
        <v>418202</v>
      </c>
      <c r="E357" s="188">
        <f aca="true" t="shared" si="75" ref="E357:N357">SUM(E358:E375)</f>
        <v>3500</v>
      </c>
      <c r="F357" s="188">
        <f t="shared" si="75"/>
        <v>3500</v>
      </c>
      <c r="G357" s="188">
        <f t="shared" si="75"/>
        <v>418202</v>
      </c>
      <c r="H357" s="188">
        <f t="shared" si="75"/>
        <v>418202</v>
      </c>
      <c r="I357" s="188">
        <f t="shared" si="75"/>
        <v>15500</v>
      </c>
      <c r="J357" s="188">
        <f t="shared" si="75"/>
        <v>3177</v>
      </c>
      <c r="K357" s="188">
        <f t="shared" si="75"/>
        <v>0</v>
      </c>
      <c r="L357" s="188">
        <f t="shared" si="75"/>
        <v>0</v>
      </c>
      <c r="M357" s="188">
        <f t="shared" si="75"/>
        <v>0</v>
      </c>
      <c r="N357" s="189">
        <f t="shared" si="75"/>
        <v>0</v>
      </c>
    </row>
    <row r="358" spans="1:14" s="37" customFormat="1" ht="18.75" customHeight="1">
      <c r="A358" s="107"/>
      <c r="B358" s="30" t="s">
        <v>593</v>
      </c>
      <c r="C358" s="27" t="s">
        <v>594</v>
      </c>
      <c r="D358" s="86">
        <v>267891</v>
      </c>
      <c r="E358" s="86"/>
      <c r="F358" s="86"/>
      <c r="G358" s="192">
        <f>D358+E358-F358</f>
        <v>267891</v>
      </c>
      <c r="H358" s="86">
        <f>G358</f>
        <v>267891</v>
      </c>
      <c r="I358" s="86">
        <v>0</v>
      </c>
      <c r="J358" s="190"/>
      <c r="K358" s="191">
        <v>0</v>
      </c>
      <c r="L358" s="192"/>
      <c r="M358" s="192"/>
      <c r="N358" s="478"/>
    </row>
    <row r="359" spans="1:14" s="37" customFormat="1" ht="19.5" customHeight="1">
      <c r="A359" s="107"/>
      <c r="B359" s="30" t="s">
        <v>595</v>
      </c>
      <c r="C359" s="27" t="s">
        <v>594</v>
      </c>
      <c r="D359" s="86">
        <v>118575</v>
      </c>
      <c r="E359" s="86"/>
      <c r="F359" s="86"/>
      <c r="G359" s="192">
        <f aca="true" t="shared" si="76" ref="G359:G375">D359+E359-F359</f>
        <v>118575</v>
      </c>
      <c r="H359" s="86">
        <f aca="true" t="shared" si="77" ref="H359:H375">G359</f>
        <v>118575</v>
      </c>
      <c r="I359" s="86">
        <v>0</v>
      </c>
      <c r="J359" s="190"/>
      <c r="K359" s="191">
        <v>0</v>
      </c>
      <c r="L359" s="192"/>
      <c r="M359" s="192"/>
      <c r="N359" s="478"/>
    </row>
    <row r="360" spans="1:14" s="37" customFormat="1" ht="18" customHeight="1">
      <c r="A360" s="107"/>
      <c r="B360" s="30" t="s">
        <v>527</v>
      </c>
      <c r="C360" s="26" t="s">
        <v>607</v>
      </c>
      <c r="D360" s="86">
        <v>8250</v>
      </c>
      <c r="E360" s="86"/>
      <c r="F360" s="86"/>
      <c r="G360" s="192">
        <f t="shared" si="76"/>
        <v>8250</v>
      </c>
      <c r="H360" s="86">
        <f t="shared" si="77"/>
        <v>8250</v>
      </c>
      <c r="I360" s="86">
        <f>H360</f>
        <v>8250</v>
      </c>
      <c r="J360" s="190"/>
      <c r="K360" s="191"/>
      <c r="L360" s="192"/>
      <c r="M360" s="192"/>
      <c r="N360" s="478"/>
    </row>
    <row r="361" spans="1:14" s="37" customFormat="1" ht="19.5" customHeight="1">
      <c r="A361" s="107"/>
      <c r="B361" s="30" t="s">
        <v>528</v>
      </c>
      <c r="C361" s="26" t="s">
        <v>607</v>
      </c>
      <c r="D361" s="86">
        <v>2750</v>
      </c>
      <c r="E361" s="86"/>
      <c r="F361" s="86"/>
      <c r="G361" s="192">
        <f t="shared" si="76"/>
        <v>2750</v>
      </c>
      <c r="H361" s="86">
        <f t="shared" si="77"/>
        <v>2750</v>
      </c>
      <c r="I361" s="86">
        <f>H361</f>
        <v>2750</v>
      </c>
      <c r="J361" s="190"/>
      <c r="K361" s="191"/>
      <c r="L361" s="192"/>
      <c r="M361" s="192"/>
      <c r="N361" s="478"/>
    </row>
    <row r="362" spans="1:14" s="37" customFormat="1" ht="18.75" customHeight="1">
      <c r="A362" s="107"/>
      <c r="B362" s="30" t="s">
        <v>529</v>
      </c>
      <c r="C362" s="26" t="s">
        <v>403</v>
      </c>
      <c r="D362" s="86">
        <v>2099</v>
      </c>
      <c r="E362" s="86"/>
      <c r="F362" s="86"/>
      <c r="G362" s="192">
        <f t="shared" si="76"/>
        <v>2099</v>
      </c>
      <c r="H362" s="86">
        <f t="shared" si="77"/>
        <v>2099</v>
      </c>
      <c r="I362" s="86">
        <v>0</v>
      </c>
      <c r="J362" s="190">
        <f>H362</f>
        <v>2099</v>
      </c>
      <c r="K362" s="191"/>
      <c r="L362" s="192"/>
      <c r="M362" s="192"/>
      <c r="N362" s="478"/>
    </row>
    <row r="363" spans="1:14" s="37" customFormat="1" ht="16.5" customHeight="1">
      <c r="A363" s="107"/>
      <c r="B363" s="30" t="s">
        <v>530</v>
      </c>
      <c r="C363" s="26" t="s">
        <v>403</v>
      </c>
      <c r="D363" s="86">
        <v>699</v>
      </c>
      <c r="E363" s="86"/>
      <c r="F363" s="86"/>
      <c r="G363" s="192">
        <f t="shared" si="76"/>
        <v>699</v>
      </c>
      <c r="H363" s="86">
        <f t="shared" si="77"/>
        <v>699</v>
      </c>
      <c r="I363" s="86">
        <v>0</v>
      </c>
      <c r="J363" s="190">
        <f>H363</f>
        <v>699</v>
      </c>
      <c r="K363" s="191"/>
      <c r="L363" s="192"/>
      <c r="M363" s="192"/>
      <c r="N363" s="478"/>
    </row>
    <row r="364" spans="1:14" s="37" customFormat="1" ht="15.75" customHeight="1">
      <c r="A364" s="107"/>
      <c r="B364" s="30" t="s">
        <v>531</v>
      </c>
      <c r="C364" s="26" t="s">
        <v>344</v>
      </c>
      <c r="D364" s="86">
        <v>284</v>
      </c>
      <c r="E364" s="86"/>
      <c r="F364" s="86"/>
      <c r="G364" s="192">
        <f t="shared" si="76"/>
        <v>284</v>
      </c>
      <c r="H364" s="86">
        <f t="shared" si="77"/>
        <v>284</v>
      </c>
      <c r="I364" s="86">
        <v>0</v>
      </c>
      <c r="J364" s="190">
        <f>H364</f>
        <v>284</v>
      </c>
      <c r="K364" s="191"/>
      <c r="L364" s="192"/>
      <c r="M364" s="192"/>
      <c r="N364" s="478"/>
    </row>
    <row r="365" spans="1:14" s="37" customFormat="1" ht="15.75" customHeight="1">
      <c r="A365" s="107"/>
      <c r="B365" s="30" t="s">
        <v>532</v>
      </c>
      <c r="C365" s="26" t="s">
        <v>344</v>
      </c>
      <c r="D365" s="86">
        <v>95</v>
      </c>
      <c r="E365" s="86"/>
      <c r="F365" s="86"/>
      <c r="G365" s="192">
        <f t="shared" si="76"/>
        <v>95</v>
      </c>
      <c r="H365" s="86">
        <f t="shared" si="77"/>
        <v>95</v>
      </c>
      <c r="I365" s="86">
        <v>0</v>
      </c>
      <c r="J365" s="190">
        <f>H365</f>
        <v>95</v>
      </c>
      <c r="K365" s="191"/>
      <c r="L365" s="192"/>
      <c r="M365" s="192"/>
      <c r="N365" s="478"/>
    </row>
    <row r="366" spans="1:14" s="37" customFormat="1" ht="18" customHeight="1">
      <c r="A366" s="107"/>
      <c r="B366" s="30" t="s">
        <v>596</v>
      </c>
      <c r="C366" s="27" t="s">
        <v>774</v>
      </c>
      <c r="D366" s="86">
        <v>3375</v>
      </c>
      <c r="E366" s="86"/>
      <c r="F366" s="86"/>
      <c r="G366" s="192">
        <f t="shared" si="76"/>
        <v>3375</v>
      </c>
      <c r="H366" s="86">
        <f t="shared" si="77"/>
        <v>3375</v>
      </c>
      <c r="I366" s="86">
        <f>H366</f>
        <v>3375</v>
      </c>
      <c r="J366" s="190"/>
      <c r="K366" s="191">
        <v>0</v>
      </c>
      <c r="L366" s="192"/>
      <c r="M366" s="192"/>
      <c r="N366" s="478"/>
    </row>
    <row r="367" spans="1:14" s="37" customFormat="1" ht="15.75" customHeight="1">
      <c r="A367" s="107"/>
      <c r="B367" s="30" t="s">
        <v>597</v>
      </c>
      <c r="C367" s="27" t="s">
        <v>774</v>
      </c>
      <c r="D367" s="86">
        <v>1125</v>
      </c>
      <c r="E367" s="86"/>
      <c r="F367" s="86"/>
      <c r="G367" s="192">
        <f t="shared" si="76"/>
        <v>1125</v>
      </c>
      <c r="H367" s="86">
        <f t="shared" si="77"/>
        <v>1125</v>
      </c>
      <c r="I367" s="86">
        <f>H367</f>
        <v>1125</v>
      </c>
      <c r="J367" s="190"/>
      <c r="K367" s="191">
        <v>0</v>
      </c>
      <c r="L367" s="192"/>
      <c r="M367" s="192"/>
      <c r="N367" s="478"/>
    </row>
    <row r="368" spans="1:14" s="37" customFormat="1" ht="15.75" customHeight="1">
      <c r="A368" s="107"/>
      <c r="B368" s="30" t="s">
        <v>598</v>
      </c>
      <c r="C368" s="27" t="s">
        <v>346</v>
      </c>
      <c r="D368" s="86">
        <v>3490</v>
      </c>
      <c r="E368" s="86"/>
      <c r="F368" s="86">
        <v>2625</v>
      </c>
      <c r="G368" s="192">
        <f t="shared" si="76"/>
        <v>865</v>
      </c>
      <c r="H368" s="86">
        <f t="shared" si="77"/>
        <v>865</v>
      </c>
      <c r="I368" s="86">
        <v>0</v>
      </c>
      <c r="J368" s="190"/>
      <c r="K368" s="191">
        <v>0</v>
      </c>
      <c r="L368" s="192"/>
      <c r="M368" s="192"/>
      <c r="N368" s="478"/>
    </row>
    <row r="369" spans="1:14" s="37" customFormat="1" ht="15.75" customHeight="1">
      <c r="A369" s="107"/>
      <c r="B369" s="30" t="s">
        <v>601</v>
      </c>
      <c r="C369" s="27" t="s">
        <v>346</v>
      </c>
      <c r="D369" s="86">
        <v>1163</v>
      </c>
      <c r="E369" s="86"/>
      <c r="F369" s="86">
        <v>875</v>
      </c>
      <c r="G369" s="192">
        <f t="shared" si="76"/>
        <v>288</v>
      </c>
      <c r="H369" s="86">
        <f t="shared" si="77"/>
        <v>288</v>
      </c>
      <c r="I369" s="86">
        <v>0</v>
      </c>
      <c r="J369" s="190"/>
      <c r="K369" s="191">
        <v>0</v>
      </c>
      <c r="L369" s="192"/>
      <c r="M369" s="192"/>
      <c r="N369" s="478"/>
    </row>
    <row r="370" spans="1:14" s="37" customFormat="1" ht="15" customHeight="1">
      <c r="A370" s="107"/>
      <c r="B370" s="30" t="s">
        <v>599</v>
      </c>
      <c r="C370" s="27" t="s">
        <v>421</v>
      </c>
      <c r="D370" s="86">
        <v>5855</v>
      </c>
      <c r="E370" s="86"/>
      <c r="F370" s="86"/>
      <c r="G370" s="192">
        <f t="shared" si="76"/>
        <v>5855</v>
      </c>
      <c r="H370" s="86">
        <f t="shared" si="77"/>
        <v>5855</v>
      </c>
      <c r="I370" s="86">
        <v>0</v>
      </c>
      <c r="J370" s="190"/>
      <c r="K370" s="191">
        <v>0</v>
      </c>
      <c r="L370" s="192"/>
      <c r="M370" s="192"/>
      <c r="N370" s="478"/>
    </row>
    <row r="371" spans="1:14" s="37" customFormat="1" ht="15.75" customHeight="1">
      <c r="A371" s="107"/>
      <c r="B371" s="30" t="s">
        <v>600</v>
      </c>
      <c r="C371" s="27" t="s">
        <v>421</v>
      </c>
      <c r="D371" s="86">
        <v>1951</v>
      </c>
      <c r="E371" s="86"/>
      <c r="F371" s="86"/>
      <c r="G371" s="192">
        <f t="shared" si="76"/>
        <v>1951</v>
      </c>
      <c r="H371" s="86">
        <f t="shared" si="77"/>
        <v>1951</v>
      </c>
      <c r="I371" s="86">
        <v>0</v>
      </c>
      <c r="J371" s="190"/>
      <c r="K371" s="191">
        <v>0</v>
      </c>
      <c r="L371" s="192"/>
      <c r="M371" s="192"/>
      <c r="N371" s="478"/>
    </row>
    <row r="372" spans="1:14" s="37" customFormat="1" ht="15.75" customHeight="1">
      <c r="A372" s="107"/>
      <c r="B372" s="30" t="s">
        <v>556</v>
      </c>
      <c r="C372" s="26" t="s">
        <v>545</v>
      </c>
      <c r="D372" s="86">
        <v>450</v>
      </c>
      <c r="E372" s="86"/>
      <c r="F372" s="86"/>
      <c r="G372" s="192">
        <f t="shared" si="76"/>
        <v>450</v>
      </c>
      <c r="H372" s="86">
        <f t="shared" si="77"/>
        <v>450</v>
      </c>
      <c r="I372" s="86">
        <v>0</v>
      </c>
      <c r="J372" s="190"/>
      <c r="K372" s="191"/>
      <c r="L372" s="192"/>
      <c r="M372" s="192"/>
      <c r="N372" s="478"/>
    </row>
    <row r="373" spans="1:14" s="37" customFormat="1" ht="16.5" customHeight="1">
      <c r="A373" s="107"/>
      <c r="B373" s="30" t="s">
        <v>557</v>
      </c>
      <c r="C373" s="26" t="s">
        <v>545</v>
      </c>
      <c r="D373" s="86">
        <v>150</v>
      </c>
      <c r="E373" s="86"/>
      <c r="F373" s="86"/>
      <c r="G373" s="192">
        <f t="shared" si="76"/>
        <v>150</v>
      </c>
      <c r="H373" s="86">
        <f t="shared" si="77"/>
        <v>150</v>
      </c>
      <c r="I373" s="86">
        <v>0</v>
      </c>
      <c r="J373" s="190"/>
      <c r="K373" s="191"/>
      <c r="L373" s="192"/>
      <c r="M373" s="192"/>
      <c r="N373" s="478"/>
    </row>
    <row r="374" spans="1:14" s="37" customFormat="1" ht="16.5" customHeight="1">
      <c r="A374" s="107"/>
      <c r="B374" s="30" t="s">
        <v>132</v>
      </c>
      <c r="C374" s="26" t="s">
        <v>301</v>
      </c>
      <c r="D374" s="86"/>
      <c r="E374" s="86">
        <v>2625</v>
      </c>
      <c r="F374" s="86"/>
      <c r="G374" s="192">
        <f t="shared" si="76"/>
        <v>2625</v>
      </c>
      <c r="H374" s="86">
        <f t="shared" si="77"/>
        <v>2625</v>
      </c>
      <c r="I374" s="86"/>
      <c r="J374" s="190"/>
      <c r="K374" s="191"/>
      <c r="L374" s="192"/>
      <c r="M374" s="192"/>
      <c r="N374" s="478"/>
    </row>
    <row r="375" spans="1:14" s="37" customFormat="1" ht="16.5" customHeight="1">
      <c r="A375" s="107"/>
      <c r="B375" s="30" t="s">
        <v>133</v>
      </c>
      <c r="C375" s="26" t="s">
        <v>301</v>
      </c>
      <c r="D375" s="86"/>
      <c r="E375" s="86">
        <v>875</v>
      </c>
      <c r="F375" s="86"/>
      <c r="G375" s="192">
        <f t="shared" si="76"/>
        <v>875</v>
      </c>
      <c r="H375" s="86">
        <f t="shared" si="77"/>
        <v>875</v>
      </c>
      <c r="I375" s="86"/>
      <c r="J375" s="190"/>
      <c r="K375" s="191"/>
      <c r="L375" s="192"/>
      <c r="M375" s="192"/>
      <c r="N375" s="478"/>
    </row>
    <row r="376" spans="1:14" s="37" customFormat="1" ht="19.5" customHeight="1">
      <c r="A376" s="97" t="s">
        <v>505</v>
      </c>
      <c r="B376" s="105"/>
      <c r="C376" s="433" t="s">
        <v>506</v>
      </c>
      <c r="D376" s="119">
        <f>D377+D381+D387</f>
        <v>5486784</v>
      </c>
      <c r="E376" s="119">
        <f>E377+E381+E387</f>
        <v>138000</v>
      </c>
      <c r="F376" s="119">
        <f>F377+F381+F387</f>
        <v>0</v>
      </c>
      <c r="G376" s="119">
        <f>G377+G381+G387</f>
        <v>5624784</v>
      </c>
      <c r="H376" s="119">
        <f aca="true" t="shared" si="78" ref="H376:N376">H377+H381+H387</f>
        <v>1050915</v>
      </c>
      <c r="I376" s="119">
        <f t="shared" si="78"/>
        <v>500</v>
      </c>
      <c r="J376" s="119">
        <f t="shared" si="78"/>
        <v>0</v>
      </c>
      <c r="K376" s="119">
        <f t="shared" si="78"/>
        <v>290000</v>
      </c>
      <c r="L376" s="119">
        <f t="shared" si="78"/>
        <v>0</v>
      </c>
      <c r="M376" s="119">
        <f t="shared" si="78"/>
        <v>0</v>
      </c>
      <c r="N376" s="120">
        <f t="shared" si="78"/>
        <v>4573869</v>
      </c>
    </row>
    <row r="377" spans="1:14" s="37" customFormat="1" ht="18" customHeight="1">
      <c r="A377" s="146" t="s">
        <v>507</v>
      </c>
      <c r="B377" s="100"/>
      <c r="C377" s="78" t="s">
        <v>508</v>
      </c>
      <c r="D377" s="188">
        <f>SUM(D378:D380)</f>
        <v>4725869</v>
      </c>
      <c r="E377" s="188">
        <f>SUM(E378:E380)</f>
        <v>138000</v>
      </c>
      <c r="F377" s="188">
        <f>SUM(F378:F380)</f>
        <v>0</v>
      </c>
      <c r="G377" s="188">
        <f>SUM(G378:G380)</f>
        <v>4863869</v>
      </c>
      <c r="H377" s="188">
        <f aca="true" t="shared" si="79" ref="H377:N377">SUM(H378:H380)</f>
        <v>290000</v>
      </c>
      <c r="I377" s="188">
        <f t="shared" si="79"/>
        <v>0</v>
      </c>
      <c r="J377" s="188">
        <f t="shared" si="79"/>
        <v>0</v>
      </c>
      <c r="K377" s="188">
        <f t="shared" si="79"/>
        <v>290000</v>
      </c>
      <c r="L377" s="188">
        <f t="shared" si="79"/>
        <v>0</v>
      </c>
      <c r="M377" s="188">
        <f t="shared" si="79"/>
        <v>0</v>
      </c>
      <c r="N377" s="189">
        <f t="shared" si="79"/>
        <v>4573869</v>
      </c>
    </row>
    <row r="378" spans="1:14" s="37" customFormat="1" ht="18" customHeight="1">
      <c r="A378" s="102"/>
      <c r="B378" s="30" t="s">
        <v>509</v>
      </c>
      <c r="C378" s="26" t="s">
        <v>35</v>
      </c>
      <c r="D378" s="86">
        <v>287000</v>
      </c>
      <c r="E378" s="86">
        <v>3000</v>
      </c>
      <c r="F378" s="86"/>
      <c r="G378" s="192">
        <f>D378+E378-F378</f>
        <v>290000</v>
      </c>
      <c r="H378" s="86">
        <f>G378</f>
        <v>290000</v>
      </c>
      <c r="I378" s="86">
        <v>0</v>
      </c>
      <c r="J378" s="190"/>
      <c r="K378" s="191">
        <f>H378</f>
        <v>290000</v>
      </c>
      <c r="L378" s="192"/>
      <c r="M378" s="192"/>
      <c r="N378" s="478"/>
    </row>
    <row r="379" spans="1:14" s="37" customFormat="1" ht="21" customHeight="1">
      <c r="A379" s="102"/>
      <c r="B379" s="30" t="s">
        <v>586</v>
      </c>
      <c r="C379" s="26" t="s">
        <v>303</v>
      </c>
      <c r="D379" s="86">
        <v>2474579</v>
      </c>
      <c r="E379" s="86"/>
      <c r="F379" s="86"/>
      <c r="G379" s="192">
        <f>D379+E379-F379</f>
        <v>2474579</v>
      </c>
      <c r="H379" s="86"/>
      <c r="I379" s="86">
        <v>0</v>
      </c>
      <c r="J379" s="190"/>
      <c r="K379" s="196">
        <v>0</v>
      </c>
      <c r="L379" s="192"/>
      <c r="M379" s="192"/>
      <c r="N379" s="560">
        <f>G379</f>
        <v>2474579</v>
      </c>
    </row>
    <row r="380" spans="1:14" s="37" customFormat="1" ht="22.5" customHeight="1">
      <c r="A380" s="102"/>
      <c r="B380" s="30" t="s">
        <v>701</v>
      </c>
      <c r="C380" s="26" t="s">
        <v>303</v>
      </c>
      <c r="D380" s="86">
        <v>1964290</v>
      </c>
      <c r="E380" s="86">
        <v>135000</v>
      </c>
      <c r="F380" s="86"/>
      <c r="G380" s="192">
        <f>D380+E380-F380</f>
        <v>2099290</v>
      </c>
      <c r="H380" s="86"/>
      <c r="I380" s="86">
        <v>0</v>
      </c>
      <c r="J380" s="190"/>
      <c r="K380" s="196">
        <v>0</v>
      </c>
      <c r="L380" s="192"/>
      <c r="M380" s="192"/>
      <c r="N380" s="560">
        <f>G380</f>
        <v>2099290</v>
      </c>
    </row>
    <row r="381" spans="1:14" s="36" customFormat="1" ht="18.75" customHeight="1">
      <c r="A381" s="146" t="s">
        <v>602</v>
      </c>
      <c r="B381" s="111"/>
      <c r="C381" s="75" t="s">
        <v>603</v>
      </c>
      <c r="D381" s="188">
        <f>SUM(D382:D386)</f>
        <v>3580</v>
      </c>
      <c r="E381" s="188">
        <f>SUM(E382:E386)</f>
        <v>0</v>
      </c>
      <c r="F381" s="188">
        <f>SUM(F382:F386)</f>
        <v>0</v>
      </c>
      <c r="G381" s="188">
        <f>SUM(G382:G386)</f>
        <v>3580</v>
      </c>
      <c r="H381" s="188">
        <f aca="true" t="shared" si="80" ref="H381:N381">SUM(H382:H386)</f>
        <v>3580</v>
      </c>
      <c r="I381" s="188">
        <f t="shared" si="80"/>
        <v>500</v>
      </c>
      <c r="J381" s="188">
        <f t="shared" si="80"/>
        <v>0</v>
      </c>
      <c r="K381" s="188">
        <f t="shared" si="80"/>
        <v>0</v>
      </c>
      <c r="L381" s="188">
        <f t="shared" si="80"/>
        <v>0</v>
      </c>
      <c r="M381" s="188">
        <f t="shared" si="80"/>
        <v>0</v>
      </c>
      <c r="N381" s="189">
        <f t="shared" si="80"/>
        <v>0</v>
      </c>
    </row>
    <row r="382" spans="1:14" s="36" customFormat="1" ht="21" customHeight="1">
      <c r="A382" s="102"/>
      <c r="B382" s="30" t="s">
        <v>773</v>
      </c>
      <c r="C382" s="26" t="s">
        <v>690</v>
      </c>
      <c r="D382" s="86">
        <v>500</v>
      </c>
      <c r="E382" s="86"/>
      <c r="F382" s="86"/>
      <c r="G382" s="192">
        <f>D382+E382-F382</f>
        <v>500</v>
      </c>
      <c r="H382" s="86">
        <f>G382</f>
        <v>500</v>
      </c>
      <c r="I382" s="86">
        <f>H382</f>
        <v>500</v>
      </c>
      <c r="J382" s="86"/>
      <c r="K382" s="192">
        <v>0</v>
      </c>
      <c r="L382" s="192"/>
      <c r="M382" s="192"/>
      <c r="N382" s="478"/>
    </row>
    <row r="383" spans="1:14" s="37" customFormat="1" ht="18.75" customHeight="1">
      <c r="A383" s="101"/>
      <c r="B383" s="30" t="s">
        <v>345</v>
      </c>
      <c r="C383" s="26" t="s">
        <v>346</v>
      </c>
      <c r="D383" s="86">
        <v>1500</v>
      </c>
      <c r="E383" s="86"/>
      <c r="F383" s="86"/>
      <c r="G383" s="192">
        <f>D383+E383-F383</f>
        <v>1500</v>
      </c>
      <c r="H383" s="86">
        <f>G383</f>
        <v>1500</v>
      </c>
      <c r="I383" s="86">
        <v>0</v>
      </c>
      <c r="J383" s="86"/>
      <c r="K383" s="191">
        <v>0</v>
      </c>
      <c r="L383" s="192"/>
      <c r="M383" s="192"/>
      <c r="N383" s="478"/>
    </row>
    <row r="384" spans="1:14" s="37" customFormat="1" ht="17.25" customHeight="1">
      <c r="A384" s="101"/>
      <c r="B384" s="30" t="s">
        <v>347</v>
      </c>
      <c r="C384" s="27" t="s">
        <v>419</v>
      </c>
      <c r="D384" s="86">
        <v>200</v>
      </c>
      <c r="E384" s="86"/>
      <c r="F384" s="86"/>
      <c r="G384" s="192">
        <f>D384+E384-F384</f>
        <v>200</v>
      </c>
      <c r="H384" s="86">
        <f>G384</f>
        <v>200</v>
      </c>
      <c r="I384" s="86">
        <v>0</v>
      </c>
      <c r="J384" s="86"/>
      <c r="K384" s="191">
        <v>0</v>
      </c>
      <c r="L384" s="192"/>
      <c r="M384" s="192"/>
      <c r="N384" s="478"/>
    </row>
    <row r="385" spans="1:14" s="37" customFormat="1" ht="17.25" customHeight="1">
      <c r="A385" s="101"/>
      <c r="B385" s="30" t="s">
        <v>351</v>
      </c>
      <c r="C385" s="27" t="s">
        <v>421</v>
      </c>
      <c r="D385" s="86">
        <v>300</v>
      </c>
      <c r="E385" s="86"/>
      <c r="F385" s="86"/>
      <c r="G385" s="192">
        <f>D385+E385-F385</f>
        <v>300</v>
      </c>
      <c r="H385" s="86">
        <f>G385</f>
        <v>300</v>
      </c>
      <c r="I385" s="86">
        <v>0</v>
      </c>
      <c r="J385" s="86"/>
      <c r="K385" s="191">
        <v>0</v>
      </c>
      <c r="L385" s="192"/>
      <c r="M385" s="192"/>
      <c r="N385" s="478"/>
    </row>
    <row r="386" spans="1:14" s="37" customFormat="1" ht="18" customHeight="1">
      <c r="A386" s="101"/>
      <c r="B386" s="30" t="s">
        <v>775</v>
      </c>
      <c r="C386" s="27" t="s">
        <v>604</v>
      </c>
      <c r="D386" s="86">
        <v>1080</v>
      </c>
      <c r="E386" s="86"/>
      <c r="F386" s="86"/>
      <c r="G386" s="192">
        <f>D386+E386-F386</f>
        <v>1080</v>
      </c>
      <c r="H386" s="86">
        <f>G386</f>
        <v>1080</v>
      </c>
      <c r="I386" s="86">
        <v>0</v>
      </c>
      <c r="J386" s="86"/>
      <c r="K386" s="191">
        <v>0</v>
      </c>
      <c r="L386" s="192"/>
      <c r="M386" s="192"/>
      <c r="N386" s="478"/>
    </row>
    <row r="387" spans="1:14" s="37" customFormat="1" ht="22.5" customHeight="1">
      <c r="A387" s="146" t="s">
        <v>511</v>
      </c>
      <c r="B387" s="110"/>
      <c r="C387" s="75" t="s">
        <v>329</v>
      </c>
      <c r="D387" s="188">
        <f aca="true" t="shared" si="81" ref="D387:N387">D388</f>
        <v>757335</v>
      </c>
      <c r="E387" s="188">
        <f t="shared" si="81"/>
        <v>0</v>
      </c>
      <c r="F387" s="188">
        <f t="shared" si="81"/>
        <v>0</v>
      </c>
      <c r="G387" s="188">
        <f t="shared" si="81"/>
        <v>757335</v>
      </c>
      <c r="H387" s="188">
        <f t="shared" si="81"/>
        <v>757335</v>
      </c>
      <c r="I387" s="188">
        <f t="shared" si="81"/>
        <v>0</v>
      </c>
      <c r="J387" s="188">
        <f t="shared" si="81"/>
        <v>0</v>
      </c>
      <c r="K387" s="188">
        <f t="shared" si="81"/>
        <v>0</v>
      </c>
      <c r="L387" s="188">
        <f t="shared" si="81"/>
        <v>0</v>
      </c>
      <c r="M387" s="188">
        <f t="shared" si="81"/>
        <v>0</v>
      </c>
      <c r="N387" s="189">
        <f t="shared" si="81"/>
        <v>0</v>
      </c>
    </row>
    <row r="388" spans="1:14" s="37" customFormat="1" ht="21.75" customHeight="1">
      <c r="A388" s="96"/>
      <c r="B388" s="30" t="s">
        <v>512</v>
      </c>
      <c r="C388" s="26" t="s">
        <v>513</v>
      </c>
      <c r="D388" s="86">
        <v>757335</v>
      </c>
      <c r="E388" s="86"/>
      <c r="F388" s="86"/>
      <c r="G388" s="192">
        <f>D388+E388-F388</f>
        <v>757335</v>
      </c>
      <c r="H388" s="86">
        <f>G388</f>
        <v>757335</v>
      </c>
      <c r="I388" s="86"/>
      <c r="J388" s="190">
        <v>0</v>
      </c>
      <c r="K388" s="191">
        <v>0</v>
      </c>
      <c r="L388" s="192"/>
      <c r="M388" s="192"/>
      <c r="N388" s="478"/>
    </row>
    <row r="389" spans="1:14" s="37" customFormat="1" ht="20.25" customHeight="1">
      <c r="A389" s="97" t="s">
        <v>426</v>
      </c>
      <c r="B389" s="112"/>
      <c r="C389" s="433" t="s">
        <v>433</v>
      </c>
      <c r="D389" s="119">
        <f aca="true" t="shared" si="82" ref="D389:N389">D390+D413+D435+D450+D458+D477+D488+D491</f>
        <v>3724007</v>
      </c>
      <c r="E389" s="119">
        <f t="shared" si="82"/>
        <v>444468</v>
      </c>
      <c r="F389" s="119">
        <f t="shared" si="82"/>
        <v>121218</v>
      </c>
      <c r="G389" s="119">
        <f t="shared" si="82"/>
        <v>4047257</v>
      </c>
      <c r="H389" s="119">
        <f t="shared" si="82"/>
        <v>4032886</v>
      </c>
      <c r="I389" s="119">
        <f t="shared" si="82"/>
        <v>1350590</v>
      </c>
      <c r="J389" s="119">
        <f t="shared" si="82"/>
        <v>244602</v>
      </c>
      <c r="K389" s="119">
        <f t="shared" si="82"/>
        <v>245334</v>
      </c>
      <c r="L389" s="119">
        <f t="shared" si="82"/>
        <v>0</v>
      </c>
      <c r="M389" s="119">
        <f t="shared" si="82"/>
        <v>0</v>
      </c>
      <c r="N389" s="120">
        <f t="shared" si="82"/>
        <v>14371</v>
      </c>
    </row>
    <row r="390" spans="1:14" s="37" customFormat="1" ht="19.5" customHeight="1">
      <c r="A390" s="146" t="s">
        <v>428</v>
      </c>
      <c r="B390" s="111"/>
      <c r="C390" s="75" t="s">
        <v>515</v>
      </c>
      <c r="D390" s="188">
        <f>SUM(D391:D412)</f>
        <v>1141529</v>
      </c>
      <c r="E390" s="188">
        <f>SUM(E391:E412)</f>
        <v>122567</v>
      </c>
      <c r="F390" s="188">
        <f>SUM(F391:F412)</f>
        <v>52067</v>
      </c>
      <c r="G390" s="188">
        <f>SUM(G391:G412)</f>
        <v>1212029</v>
      </c>
      <c r="H390" s="188">
        <f aca="true" t="shared" si="83" ref="H390:N390">SUM(H391:H412)</f>
        <v>1212029</v>
      </c>
      <c r="I390" s="188">
        <f t="shared" si="83"/>
        <v>461001</v>
      </c>
      <c r="J390" s="188">
        <f t="shared" si="83"/>
        <v>86658</v>
      </c>
      <c r="K390" s="188">
        <f t="shared" si="83"/>
        <v>198473</v>
      </c>
      <c r="L390" s="188">
        <f t="shared" si="83"/>
        <v>0</v>
      </c>
      <c r="M390" s="188">
        <f t="shared" si="83"/>
        <v>0</v>
      </c>
      <c r="N390" s="189">
        <f t="shared" si="83"/>
        <v>0</v>
      </c>
    </row>
    <row r="391" spans="1:14" s="37" customFormat="1" ht="18" customHeight="1">
      <c r="A391" s="102"/>
      <c r="B391" s="30" t="s">
        <v>41</v>
      </c>
      <c r="C391" s="27" t="s">
        <v>510</v>
      </c>
      <c r="D391" s="86">
        <v>648</v>
      </c>
      <c r="E391" s="86"/>
      <c r="F391" s="86"/>
      <c r="G391" s="192">
        <f>D391+E391-F391</f>
        <v>648</v>
      </c>
      <c r="H391" s="192">
        <f>G391</f>
        <v>648</v>
      </c>
      <c r="I391" s="86"/>
      <c r="J391" s="190"/>
      <c r="K391" s="191">
        <v>0</v>
      </c>
      <c r="L391" s="192"/>
      <c r="M391" s="192"/>
      <c r="N391" s="478"/>
    </row>
    <row r="392" spans="1:14" s="37" customFormat="1" ht="15.75" customHeight="1">
      <c r="A392" s="102"/>
      <c r="B392" s="30" t="s">
        <v>516</v>
      </c>
      <c r="C392" s="27" t="s">
        <v>517</v>
      </c>
      <c r="D392" s="86">
        <v>86592</v>
      </c>
      <c r="E392" s="86"/>
      <c r="F392" s="86"/>
      <c r="G392" s="192">
        <f aca="true" t="shared" si="84" ref="G392:G412">D392+E392-F392</f>
        <v>86592</v>
      </c>
      <c r="H392" s="192">
        <f aca="true" t="shared" si="85" ref="H392:H412">G392</f>
        <v>86592</v>
      </c>
      <c r="I392" s="86">
        <v>0</v>
      </c>
      <c r="J392" s="190"/>
      <c r="K392" s="191">
        <v>0</v>
      </c>
      <c r="L392" s="192"/>
      <c r="M392" s="192"/>
      <c r="N392" s="478"/>
    </row>
    <row r="393" spans="1:14" s="37" customFormat="1" ht="15" customHeight="1">
      <c r="A393" s="102"/>
      <c r="B393" s="30" t="s">
        <v>338</v>
      </c>
      <c r="C393" s="26" t="s">
        <v>607</v>
      </c>
      <c r="D393" s="86">
        <v>466625</v>
      </c>
      <c r="E393" s="86">
        <v>1500</v>
      </c>
      <c r="F393" s="86">
        <v>41000</v>
      </c>
      <c r="G393" s="192">
        <f t="shared" si="84"/>
        <v>427125</v>
      </c>
      <c r="H393" s="192">
        <f t="shared" si="85"/>
        <v>427125</v>
      </c>
      <c r="I393" s="86">
        <f>H393</f>
        <v>427125</v>
      </c>
      <c r="J393" s="190"/>
      <c r="K393" s="191">
        <v>0</v>
      </c>
      <c r="L393" s="192"/>
      <c r="M393" s="192"/>
      <c r="N393" s="478"/>
    </row>
    <row r="394" spans="1:14" s="37" customFormat="1" ht="15.75" customHeight="1">
      <c r="A394" s="102"/>
      <c r="B394" s="30" t="s">
        <v>341</v>
      </c>
      <c r="C394" s="26" t="s">
        <v>342</v>
      </c>
      <c r="D394" s="86">
        <v>33876</v>
      </c>
      <c r="E394" s="86"/>
      <c r="F394" s="86"/>
      <c r="G394" s="192">
        <f t="shared" si="84"/>
        <v>33876</v>
      </c>
      <c r="H394" s="192">
        <f t="shared" si="85"/>
        <v>33876</v>
      </c>
      <c r="I394" s="86">
        <f>H394</f>
        <v>33876</v>
      </c>
      <c r="J394" s="190"/>
      <c r="K394" s="191">
        <v>0</v>
      </c>
      <c r="L394" s="192"/>
      <c r="M394" s="192"/>
      <c r="N394" s="478"/>
    </row>
    <row r="395" spans="1:14" s="37" customFormat="1" ht="17.25" customHeight="1">
      <c r="A395" s="102"/>
      <c r="B395" s="104" t="s">
        <v>389</v>
      </c>
      <c r="C395" s="26" t="s">
        <v>403</v>
      </c>
      <c r="D395" s="86">
        <v>76078</v>
      </c>
      <c r="E395" s="86"/>
      <c r="F395" s="86"/>
      <c r="G395" s="192">
        <f t="shared" si="84"/>
        <v>76078</v>
      </c>
      <c r="H395" s="192">
        <f t="shared" si="85"/>
        <v>76078</v>
      </c>
      <c r="I395" s="86"/>
      <c r="J395" s="190">
        <f>H395</f>
        <v>76078</v>
      </c>
      <c r="K395" s="191">
        <v>0</v>
      </c>
      <c r="L395" s="192"/>
      <c r="M395" s="192"/>
      <c r="N395" s="478"/>
    </row>
    <row r="396" spans="1:14" s="37" customFormat="1" ht="15.75" customHeight="1">
      <c r="A396" s="102"/>
      <c r="B396" s="104" t="s">
        <v>343</v>
      </c>
      <c r="C396" s="26" t="s">
        <v>344</v>
      </c>
      <c r="D396" s="86">
        <v>10580</v>
      </c>
      <c r="E396" s="86"/>
      <c r="F396" s="86"/>
      <c r="G396" s="192">
        <f t="shared" si="84"/>
        <v>10580</v>
      </c>
      <c r="H396" s="192">
        <f t="shared" si="85"/>
        <v>10580</v>
      </c>
      <c r="I396" s="86"/>
      <c r="J396" s="190">
        <f>H396</f>
        <v>10580</v>
      </c>
      <c r="K396" s="191">
        <v>0</v>
      </c>
      <c r="L396" s="192"/>
      <c r="M396" s="192"/>
      <c r="N396" s="478"/>
    </row>
    <row r="397" spans="1:14" s="37" customFormat="1" ht="17.25" customHeight="1">
      <c r="A397" s="102"/>
      <c r="B397" s="30" t="s">
        <v>345</v>
      </c>
      <c r="C397" s="27" t="s">
        <v>459</v>
      </c>
      <c r="D397" s="86">
        <v>45021</v>
      </c>
      <c r="E397" s="86">
        <v>10000</v>
      </c>
      <c r="F397" s="86"/>
      <c r="G397" s="192">
        <f t="shared" si="84"/>
        <v>55021</v>
      </c>
      <c r="H397" s="192">
        <f t="shared" si="85"/>
        <v>55021</v>
      </c>
      <c r="I397" s="86">
        <v>0</v>
      </c>
      <c r="J397" s="190"/>
      <c r="K397" s="191">
        <v>0</v>
      </c>
      <c r="L397" s="192"/>
      <c r="M397" s="192"/>
      <c r="N397" s="478"/>
    </row>
    <row r="398" spans="1:14" s="37" customFormat="1" ht="16.5" customHeight="1">
      <c r="A398" s="102"/>
      <c r="B398" s="30" t="s">
        <v>416</v>
      </c>
      <c r="C398" s="27" t="s">
        <v>518</v>
      </c>
      <c r="D398" s="86">
        <v>75816</v>
      </c>
      <c r="E398" s="86"/>
      <c r="F398" s="86">
        <v>10000</v>
      </c>
      <c r="G398" s="192">
        <f t="shared" si="84"/>
        <v>65816</v>
      </c>
      <c r="H398" s="192">
        <f t="shared" si="85"/>
        <v>65816</v>
      </c>
      <c r="I398" s="86">
        <v>0</v>
      </c>
      <c r="J398" s="190"/>
      <c r="K398" s="191">
        <v>0</v>
      </c>
      <c r="L398" s="192"/>
      <c r="M398" s="192"/>
      <c r="N398" s="478"/>
    </row>
    <row r="399" spans="1:14" s="37" customFormat="1" ht="15.75" customHeight="1">
      <c r="A399" s="102"/>
      <c r="B399" s="30" t="s">
        <v>521</v>
      </c>
      <c r="C399" s="27" t="s">
        <v>522</v>
      </c>
      <c r="D399" s="86">
        <v>3960</v>
      </c>
      <c r="E399" s="86"/>
      <c r="F399" s="86"/>
      <c r="G399" s="192">
        <f t="shared" si="84"/>
        <v>3960</v>
      </c>
      <c r="H399" s="192">
        <f t="shared" si="85"/>
        <v>3960</v>
      </c>
      <c r="I399" s="86">
        <v>0</v>
      </c>
      <c r="J399" s="190"/>
      <c r="K399" s="191">
        <v>0</v>
      </c>
      <c r="L399" s="192"/>
      <c r="M399" s="192"/>
      <c r="N399" s="478"/>
    </row>
    <row r="400" spans="1:14" s="37" customFormat="1" ht="16.5" customHeight="1">
      <c r="A400" s="102"/>
      <c r="B400" s="30" t="s">
        <v>347</v>
      </c>
      <c r="C400" s="27" t="s">
        <v>419</v>
      </c>
      <c r="D400" s="86">
        <v>89700</v>
      </c>
      <c r="E400" s="86">
        <v>977</v>
      </c>
      <c r="F400" s="86"/>
      <c r="G400" s="192">
        <f t="shared" si="84"/>
        <v>90677</v>
      </c>
      <c r="H400" s="192">
        <f t="shared" si="85"/>
        <v>90677</v>
      </c>
      <c r="I400" s="86">
        <v>0</v>
      </c>
      <c r="J400" s="190"/>
      <c r="K400" s="191">
        <v>0</v>
      </c>
      <c r="L400" s="192"/>
      <c r="M400" s="192"/>
      <c r="N400" s="478"/>
    </row>
    <row r="401" spans="1:14" s="37" customFormat="1" ht="16.5" customHeight="1">
      <c r="A401" s="102"/>
      <c r="B401" s="30" t="s">
        <v>349</v>
      </c>
      <c r="C401" s="27" t="s">
        <v>420</v>
      </c>
      <c r="D401" s="86">
        <v>0</v>
      </c>
      <c r="E401" s="86">
        <v>110000</v>
      </c>
      <c r="F401" s="86"/>
      <c r="G401" s="192">
        <f t="shared" si="84"/>
        <v>110000</v>
      </c>
      <c r="H401" s="192">
        <f t="shared" si="85"/>
        <v>110000</v>
      </c>
      <c r="I401" s="86"/>
      <c r="J401" s="190"/>
      <c r="K401" s="191"/>
      <c r="L401" s="192"/>
      <c r="M401" s="192"/>
      <c r="N401" s="478"/>
    </row>
    <row r="402" spans="1:14" s="37" customFormat="1" ht="16.5" customHeight="1">
      <c r="A402" s="102"/>
      <c r="B402" s="30" t="s">
        <v>409</v>
      </c>
      <c r="C402" s="27" t="s">
        <v>410</v>
      </c>
      <c r="D402" s="86">
        <v>200</v>
      </c>
      <c r="E402" s="86">
        <v>90</v>
      </c>
      <c r="F402" s="86"/>
      <c r="G402" s="192">
        <f t="shared" si="84"/>
        <v>290</v>
      </c>
      <c r="H402" s="192">
        <f t="shared" si="85"/>
        <v>290</v>
      </c>
      <c r="I402" s="86">
        <v>0</v>
      </c>
      <c r="J402" s="190"/>
      <c r="K402" s="191"/>
      <c r="L402" s="192"/>
      <c r="M402" s="192"/>
      <c r="N402" s="478"/>
    </row>
    <row r="403" spans="1:14" s="37" customFormat="1" ht="16.5" customHeight="1">
      <c r="A403" s="102"/>
      <c r="B403" s="30" t="s">
        <v>351</v>
      </c>
      <c r="C403" s="27" t="s">
        <v>421</v>
      </c>
      <c r="D403" s="86">
        <v>15630</v>
      </c>
      <c r="E403" s="86"/>
      <c r="F403" s="86"/>
      <c r="G403" s="192">
        <f t="shared" si="84"/>
        <v>15630</v>
      </c>
      <c r="H403" s="192">
        <f t="shared" si="85"/>
        <v>15630</v>
      </c>
      <c r="I403" s="86">
        <v>0</v>
      </c>
      <c r="J403" s="190"/>
      <c r="K403" s="191">
        <v>0</v>
      </c>
      <c r="L403" s="192"/>
      <c r="M403" s="192"/>
      <c r="N403" s="478"/>
    </row>
    <row r="404" spans="1:14" s="37" customFormat="1" ht="16.5" customHeight="1">
      <c r="A404" s="102"/>
      <c r="B404" s="30" t="s">
        <v>775</v>
      </c>
      <c r="C404" s="27" t="s">
        <v>604</v>
      </c>
      <c r="D404" s="86">
        <v>1908</v>
      </c>
      <c r="E404" s="86"/>
      <c r="F404" s="86">
        <v>1067</v>
      </c>
      <c r="G404" s="192">
        <f t="shared" si="84"/>
        <v>841</v>
      </c>
      <c r="H404" s="192">
        <f t="shared" si="85"/>
        <v>841</v>
      </c>
      <c r="I404" s="86">
        <v>0</v>
      </c>
      <c r="J404" s="190"/>
      <c r="K404" s="191">
        <v>0</v>
      </c>
      <c r="L404" s="192"/>
      <c r="M404" s="192"/>
      <c r="N404" s="478"/>
    </row>
    <row r="405" spans="1:14" s="37" customFormat="1" ht="16.5" customHeight="1">
      <c r="A405" s="102"/>
      <c r="B405" s="30" t="s">
        <v>540</v>
      </c>
      <c r="C405" s="26" t="s">
        <v>544</v>
      </c>
      <c r="D405" s="86">
        <v>2900</v>
      </c>
      <c r="E405" s="86"/>
      <c r="F405" s="86"/>
      <c r="G405" s="192">
        <f t="shared" si="84"/>
        <v>2900</v>
      </c>
      <c r="H405" s="192">
        <f t="shared" si="85"/>
        <v>2900</v>
      </c>
      <c r="I405" s="86">
        <v>0</v>
      </c>
      <c r="J405" s="190"/>
      <c r="K405" s="191"/>
      <c r="L405" s="192"/>
      <c r="M405" s="192"/>
      <c r="N405" s="478"/>
    </row>
    <row r="406" spans="1:14" s="37" customFormat="1" ht="16.5" customHeight="1">
      <c r="A406" s="102"/>
      <c r="B406" s="30" t="s">
        <v>353</v>
      </c>
      <c r="C406" s="27" t="s">
        <v>354</v>
      </c>
      <c r="D406" s="86">
        <v>3600</v>
      </c>
      <c r="E406" s="86"/>
      <c r="F406" s="86"/>
      <c r="G406" s="192">
        <f t="shared" si="84"/>
        <v>3600</v>
      </c>
      <c r="H406" s="192">
        <f t="shared" si="85"/>
        <v>3600</v>
      </c>
      <c r="I406" s="86">
        <v>0</v>
      </c>
      <c r="J406" s="190"/>
      <c r="K406" s="191">
        <v>0</v>
      </c>
      <c r="L406" s="192"/>
      <c r="M406" s="192"/>
      <c r="N406" s="478"/>
    </row>
    <row r="407" spans="1:14" s="37" customFormat="1" ht="16.5" customHeight="1">
      <c r="A407" s="102"/>
      <c r="B407" s="30" t="s">
        <v>355</v>
      </c>
      <c r="C407" s="27" t="s">
        <v>356</v>
      </c>
      <c r="D407" s="86">
        <v>720</v>
      </c>
      <c r="E407" s="86"/>
      <c r="F407" s="86"/>
      <c r="G407" s="192">
        <f t="shared" si="84"/>
        <v>720</v>
      </c>
      <c r="H407" s="192">
        <f t="shared" si="85"/>
        <v>720</v>
      </c>
      <c r="I407" s="86">
        <v>0</v>
      </c>
      <c r="J407" s="190"/>
      <c r="K407" s="191">
        <v>0</v>
      </c>
      <c r="L407" s="192"/>
      <c r="M407" s="192"/>
      <c r="N407" s="478"/>
    </row>
    <row r="408" spans="1:14" s="37" customFormat="1" ht="15" customHeight="1">
      <c r="A408" s="102"/>
      <c r="B408" s="30" t="s">
        <v>357</v>
      </c>
      <c r="C408" s="27" t="s">
        <v>358</v>
      </c>
      <c r="D408" s="86">
        <v>26702</v>
      </c>
      <c r="E408" s="86"/>
      <c r="F408" s="86"/>
      <c r="G408" s="192">
        <f t="shared" si="84"/>
        <v>26702</v>
      </c>
      <c r="H408" s="192">
        <f t="shared" si="85"/>
        <v>26702</v>
      </c>
      <c r="I408" s="86">
        <v>0</v>
      </c>
      <c r="J408" s="190"/>
      <c r="K408" s="191">
        <v>0</v>
      </c>
      <c r="L408" s="192"/>
      <c r="M408" s="192"/>
      <c r="N408" s="478"/>
    </row>
    <row r="409" spans="1:14" s="37" customFormat="1" ht="16.5" customHeight="1">
      <c r="A409" s="102"/>
      <c r="B409" s="30" t="s">
        <v>541</v>
      </c>
      <c r="C409" s="26" t="s">
        <v>293</v>
      </c>
      <c r="D409" s="86">
        <v>1000</v>
      </c>
      <c r="E409" s="86"/>
      <c r="F409" s="86"/>
      <c r="G409" s="192">
        <f t="shared" si="84"/>
        <v>1000</v>
      </c>
      <c r="H409" s="192">
        <f t="shared" si="85"/>
        <v>1000</v>
      </c>
      <c r="I409" s="86">
        <v>0</v>
      </c>
      <c r="J409" s="190"/>
      <c r="K409" s="191"/>
      <c r="L409" s="192"/>
      <c r="M409" s="192"/>
      <c r="N409" s="478"/>
    </row>
    <row r="410" spans="1:14" s="37" customFormat="1" ht="16.5" customHeight="1">
      <c r="A410" s="102"/>
      <c r="B410" s="30" t="s">
        <v>542</v>
      </c>
      <c r="C410" s="26" t="s">
        <v>545</v>
      </c>
      <c r="D410" s="86">
        <v>500</v>
      </c>
      <c r="E410" s="86"/>
      <c r="F410" s="86"/>
      <c r="G410" s="192">
        <f t="shared" si="84"/>
        <v>500</v>
      </c>
      <c r="H410" s="192">
        <f t="shared" si="85"/>
        <v>500</v>
      </c>
      <c r="I410" s="86">
        <v>0</v>
      </c>
      <c r="J410" s="190"/>
      <c r="K410" s="191"/>
      <c r="L410" s="192"/>
      <c r="M410" s="192"/>
      <c r="N410" s="478"/>
    </row>
    <row r="411" spans="1:14" s="37" customFormat="1" ht="17.25" customHeight="1">
      <c r="A411" s="102"/>
      <c r="B411" s="30" t="s">
        <v>543</v>
      </c>
      <c r="C411" s="26" t="s">
        <v>301</v>
      </c>
      <c r="D411" s="86">
        <v>1000</v>
      </c>
      <c r="E411" s="86"/>
      <c r="F411" s="86"/>
      <c r="G411" s="192">
        <f t="shared" si="84"/>
        <v>1000</v>
      </c>
      <c r="H411" s="192">
        <f t="shared" si="85"/>
        <v>1000</v>
      </c>
      <c r="I411" s="86">
        <v>0</v>
      </c>
      <c r="J411" s="190"/>
      <c r="K411" s="191"/>
      <c r="L411" s="192"/>
      <c r="M411" s="192"/>
      <c r="N411" s="478"/>
    </row>
    <row r="412" spans="1:14" s="37" customFormat="1" ht="22.5" customHeight="1">
      <c r="A412" s="102"/>
      <c r="B412" s="30" t="s">
        <v>497</v>
      </c>
      <c r="C412" s="26" t="s">
        <v>695</v>
      </c>
      <c r="D412" s="86">
        <v>198473</v>
      </c>
      <c r="E412" s="86"/>
      <c r="F412" s="86"/>
      <c r="G412" s="192">
        <f t="shared" si="84"/>
        <v>198473</v>
      </c>
      <c r="H412" s="192">
        <f t="shared" si="85"/>
        <v>198473</v>
      </c>
      <c r="I412" s="86">
        <v>0</v>
      </c>
      <c r="J412" s="190">
        <v>0</v>
      </c>
      <c r="K412" s="191">
        <f>H412</f>
        <v>198473</v>
      </c>
      <c r="L412" s="192"/>
      <c r="M412" s="192"/>
      <c r="N412" s="478"/>
    </row>
    <row r="413" spans="1:14" s="37" customFormat="1" ht="17.25" customHeight="1">
      <c r="A413" s="146" t="s">
        <v>429</v>
      </c>
      <c r="B413" s="111"/>
      <c r="C413" s="75" t="s">
        <v>520</v>
      </c>
      <c r="D413" s="188">
        <f>SUM(D414:D434)</f>
        <v>926900</v>
      </c>
      <c r="E413" s="188">
        <f>SUM(E414:E434)</f>
        <v>54081</v>
      </c>
      <c r="F413" s="188">
        <f>SUM(F414:F434)</f>
        <v>34081</v>
      </c>
      <c r="G413" s="188">
        <f aca="true" t="shared" si="86" ref="G413:N413">SUM(G414:G434)</f>
        <v>946900</v>
      </c>
      <c r="H413" s="188">
        <f t="shared" si="86"/>
        <v>932529</v>
      </c>
      <c r="I413" s="188">
        <f t="shared" si="86"/>
        <v>472698</v>
      </c>
      <c r="J413" s="188">
        <f t="shared" si="86"/>
        <v>81422</v>
      </c>
      <c r="K413" s="188">
        <f t="shared" si="86"/>
        <v>0</v>
      </c>
      <c r="L413" s="188">
        <f t="shared" si="86"/>
        <v>0</v>
      </c>
      <c r="M413" s="188">
        <f t="shared" si="86"/>
        <v>0</v>
      </c>
      <c r="N413" s="189">
        <f t="shared" si="86"/>
        <v>14371</v>
      </c>
    </row>
    <row r="414" spans="1:14" s="37" customFormat="1" ht="17.25" customHeight="1">
      <c r="A414" s="96"/>
      <c r="B414" s="30" t="s">
        <v>338</v>
      </c>
      <c r="C414" s="26" t="s">
        <v>19</v>
      </c>
      <c r="D414" s="86">
        <v>439397</v>
      </c>
      <c r="E414" s="86"/>
      <c r="F414" s="86"/>
      <c r="G414" s="192">
        <f>D414+E414-F414</f>
        <v>439397</v>
      </c>
      <c r="H414" s="86">
        <f>G414</f>
        <v>439397</v>
      </c>
      <c r="I414" s="86">
        <f>H414</f>
        <v>439397</v>
      </c>
      <c r="J414" s="190"/>
      <c r="K414" s="191">
        <v>0</v>
      </c>
      <c r="L414" s="192"/>
      <c r="M414" s="192"/>
      <c r="N414" s="478"/>
    </row>
    <row r="415" spans="1:14" s="37" customFormat="1" ht="14.25" customHeight="1">
      <c r="A415" s="96"/>
      <c r="B415" s="30" t="s">
        <v>341</v>
      </c>
      <c r="C415" s="26" t="s">
        <v>342</v>
      </c>
      <c r="D415" s="86">
        <v>29271</v>
      </c>
      <c r="E415" s="86"/>
      <c r="F415" s="86"/>
      <c r="G415" s="192">
        <f aca="true" t="shared" si="87" ref="G415:G434">D415+E415-F415</f>
        <v>29271</v>
      </c>
      <c r="H415" s="86">
        <f aca="true" t="shared" si="88" ref="H415:H433">G415</f>
        <v>29271</v>
      </c>
      <c r="I415" s="86">
        <f>H415</f>
        <v>29271</v>
      </c>
      <c r="J415" s="190"/>
      <c r="K415" s="191">
        <v>0</v>
      </c>
      <c r="L415" s="192"/>
      <c r="M415" s="192"/>
      <c r="N415" s="478"/>
    </row>
    <row r="416" spans="1:14" s="37" customFormat="1" ht="15.75" customHeight="1">
      <c r="A416" s="96"/>
      <c r="B416" s="104" t="s">
        <v>389</v>
      </c>
      <c r="C416" s="26" t="s">
        <v>403</v>
      </c>
      <c r="D416" s="86">
        <v>71656</v>
      </c>
      <c r="E416" s="86"/>
      <c r="F416" s="86"/>
      <c r="G416" s="192">
        <f t="shared" si="87"/>
        <v>71656</v>
      </c>
      <c r="H416" s="86">
        <f t="shared" si="88"/>
        <v>71656</v>
      </c>
      <c r="I416" s="86">
        <v>0</v>
      </c>
      <c r="J416" s="190">
        <f>H416</f>
        <v>71656</v>
      </c>
      <c r="K416" s="191">
        <v>0</v>
      </c>
      <c r="L416" s="192"/>
      <c r="M416" s="192"/>
      <c r="N416" s="478"/>
    </row>
    <row r="417" spans="1:14" s="37" customFormat="1" ht="13.5" customHeight="1">
      <c r="A417" s="96"/>
      <c r="B417" s="30" t="s">
        <v>343</v>
      </c>
      <c r="C417" s="27" t="s">
        <v>344</v>
      </c>
      <c r="D417" s="86">
        <v>9766</v>
      </c>
      <c r="E417" s="86"/>
      <c r="F417" s="86"/>
      <c r="G417" s="192">
        <f t="shared" si="87"/>
        <v>9766</v>
      </c>
      <c r="H417" s="86">
        <f t="shared" si="88"/>
        <v>9766</v>
      </c>
      <c r="I417" s="86">
        <v>0</v>
      </c>
      <c r="J417" s="190">
        <f>H417</f>
        <v>9766</v>
      </c>
      <c r="K417" s="191">
        <v>0</v>
      </c>
      <c r="L417" s="192"/>
      <c r="M417" s="192"/>
      <c r="N417" s="478"/>
    </row>
    <row r="418" spans="1:14" s="37" customFormat="1" ht="13.5" customHeight="1">
      <c r="A418" s="96"/>
      <c r="B418" s="30" t="s">
        <v>773</v>
      </c>
      <c r="C418" s="26" t="s">
        <v>774</v>
      </c>
      <c r="D418" s="86">
        <v>4030</v>
      </c>
      <c r="E418" s="86"/>
      <c r="F418" s="86"/>
      <c r="G418" s="192">
        <f t="shared" si="87"/>
        <v>4030</v>
      </c>
      <c r="H418" s="86">
        <f t="shared" si="88"/>
        <v>4030</v>
      </c>
      <c r="I418" s="86">
        <f>H418</f>
        <v>4030</v>
      </c>
      <c r="J418" s="190"/>
      <c r="K418" s="191"/>
      <c r="L418" s="192"/>
      <c r="M418" s="192"/>
      <c r="N418" s="478"/>
    </row>
    <row r="419" spans="1:14" s="37" customFormat="1" ht="15.75" customHeight="1">
      <c r="A419" s="96"/>
      <c r="B419" s="30" t="s">
        <v>345</v>
      </c>
      <c r="C419" s="27" t="s">
        <v>537</v>
      </c>
      <c r="D419" s="86">
        <v>134214</v>
      </c>
      <c r="E419" s="86">
        <v>20000</v>
      </c>
      <c r="F419" s="86">
        <v>34081</v>
      </c>
      <c r="G419" s="192">
        <f t="shared" si="87"/>
        <v>120133</v>
      </c>
      <c r="H419" s="86">
        <f t="shared" si="88"/>
        <v>120133</v>
      </c>
      <c r="I419" s="86">
        <v>0</v>
      </c>
      <c r="J419" s="190"/>
      <c r="K419" s="191">
        <v>0</v>
      </c>
      <c r="L419" s="192"/>
      <c r="M419" s="192"/>
      <c r="N419" s="478"/>
    </row>
    <row r="420" spans="1:14" s="37" customFormat="1" ht="16.5" customHeight="1">
      <c r="A420" s="96"/>
      <c r="B420" s="30" t="s">
        <v>416</v>
      </c>
      <c r="C420" s="27" t="s">
        <v>313</v>
      </c>
      <c r="D420" s="86">
        <v>2000</v>
      </c>
      <c r="E420" s="86"/>
      <c r="F420" s="86"/>
      <c r="G420" s="192">
        <f t="shared" si="87"/>
        <v>2000</v>
      </c>
      <c r="H420" s="86">
        <f t="shared" si="88"/>
        <v>2000</v>
      </c>
      <c r="I420" s="86">
        <v>0</v>
      </c>
      <c r="J420" s="190"/>
      <c r="K420" s="191">
        <v>0</v>
      </c>
      <c r="L420" s="192"/>
      <c r="M420" s="192"/>
      <c r="N420" s="478"/>
    </row>
    <row r="421" spans="1:14" s="37" customFormat="1" ht="16.5" customHeight="1">
      <c r="A421" s="96"/>
      <c r="B421" s="30" t="s">
        <v>521</v>
      </c>
      <c r="C421" s="27" t="s">
        <v>314</v>
      </c>
      <c r="D421" s="86">
        <v>9400</v>
      </c>
      <c r="E421" s="86"/>
      <c r="F421" s="86"/>
      <c r="G421" s="192">
        <f t="shared" si="87"/>
        <v>9400</v>
      </c>
      <c r="H421" s="86">
        <f t="shared" si="88"/>
        <v>9400</v>
      </c>
      <c r="I421" s="86">
        <v>0</v>
      </c>
      <c r="J421" s="190"/>
      <c r="K421" s="191">
        <v>0</v>
      </c>
      <c r="L421" s="192"/>
      <c r="M421" s="192"/>
      <c r="N421" s="478"/>
    </row>
    <row r="422" spans="1:14" s="37" customFormat="1" ht="14.25" customHeight="1">
      <c r="A422" s="96"/>
      <c r="B422" s="30" t="s">
        <v>347</v>
      </c>
      <c r="C422" s="27" t="s">
        <v>419</v>
      </c>
      <c r="D422" s="86">
        <v>50000</v>
      </c>
      <c r="E422" s="86">
        <v>10000</v>
      </c>
      <c r="F422" s="86"/>
      <c r="G422" s="192">
        <f t="shared" si="87"/>
        <v>60000</v>
      </c>
      <c r="H422" s="86">
        <f t="shared" si="88"/>
        <v>60000</v>
      </c>
      <c r="I422" s="86">
        <v>0</v>
      </c>
      <c r="J422" s="190"/>
      <c r="K422" s="191">
        <v>0</v>
      </c>
      <c r="L422" s="192"/>
      <c r="M422" s="192"/>
      <c r="N422" s="478"/>
    </row>
    <row r="423" spans="1:14" s="37" customFormat="1" ht="14.25" customHeight="1">
      <c r="A423" s="96"/>
      <c r="B423" s="30" t="s">
        <v>409</v>
      </c>
      <c r="C423" s="27" t="s">
        <v>410</v>
      </c>
      <c r="D423" s="86">
        <v>300</v>
      </c>
      <c r="E423" s="86">
        <v>200</v>
      </c>
      <c r="F423" s="86"/>
      <c r="G423" s="192">
        <f t="shared" si="87"/>
        <v>500</v>
      </c>
      <c r="H423" s="86">
        <f t="shared" si="88"/>
        <v>500</v>
      </c>
      <c r="I423" s="86">
        <v>0</v>
      </c>
      <c r="J423" s="190"/>
      <c r="K423" s="191"/>
      <c r="L423" s="192"/>
      <c r="M423" s="192"/>
      <c r="N423" s="478"/>
    </row>
    <row r="424" spans="1:14" s="37" customFormat="1" ht="14.25" customHeight="1">
      <c r="A424" s="96"/>
      <c r="B424" s="30" t="s">
        <v>775</v>
      </c>
      <c r="C424" s="27" t="s">
        <v>776</v>
      </c>
      <c r="D424" s="86">
        <v>1000</v>
      </c>
      <c r="E424" s="86"/>
      <c r="F424" s="86"/>
      <c r="G424" s="192">
        <f t="shared" si="87"/>
        <v>1000</v>
      </c>
      <c r="H424" s="86">
        <f t="shared" si="88"/>
        <v>1000</v>
      </c>
      <c r="I424" s="86">
        <v>0</v>
      </c>
      <c r="J424" s="190"/>
      <c r="K424" s="191">
        <v>0</v>
      </c>
      <c r="L424" s="192"/>
      <c r="M424" s="192"/>
      <c r="N424" s="478"/>
    </row>
    <row r="425" spans="1:14" s="37" customFormat="1" ht="15.75" customHeight="1">
      <c r="A425" s="96"/>
      <c r="B425" s="30" t="s">
        <v>351</v>
      </c>
      <c r="C425" s="27" t="s">
        <v>421</v>
      </c>
      <c r="D425" s="86">
        <v>142640</v>
      </c>
      <c r="E425" s="86">
        <v>15000</v>
      </c>
      <c r="F425" s="86"/>
      <c r="G425" s="192">
        <f t="shared" si="87"/>
        <v>157640</v>
      </c>
      <c r="H425" s="86">
        <f t="shared" si="88"/>
        <v>157640</v>
      </c>
      <c r="I425" s="86">
        <v>0</v>
      </c>
      <c r="J425" s="190"/>
      <c r="K425" s="191">
        <v>0</v>
      </c>
      <c r="L425" s="192"/>
      <c r="M425" s="192"/>
      <c r="N425" s="478"/>
    </row>
    <row r="426" spans="1:14" s="37" customFormat="1" ht="15.75" customHeight="1">
      <c r="A426" s="96"/>
      <c r="B426" s="30" t="s">
        <v>547</v>
      </c>
      <c r="C426" s="26" t="s">
        <v>549</v>
      </c>
      <c r="D426" s="86">
        <v>700</v>
      </c>
      <c r="E426" s="86"/>
      <c r="F426" s="86"/>
      <c r="G426" s="192">
        <f t="shared" si="87"/>
        <v>700</v>
      </c>
      <c r="H426" s="86">
        <f t="shared" si="88"/>
        <v>700</v>
      </c>
      <c r="I426" s="86">
        <v>0</v>
      </c>
      <c r="J426" s="190"/>
      <c r="K426" s="191"/>
      <c r="L426" s="192"/>
      <c r="M426" s="192"/>
      <c r="N426" s="478"/>
    </row>
    <row r="427" spans="1:14" s="37" customFormat="1" ht="15.75" customHeight="1">
      <c r="A427" s="96"/>
      <c r="B427" s="30" t="s">
        <v>540</v>
      </c>
      <c r="C427" s="26" t="s">
        <v>544</v>
      </c>
      <c r="D427" s="86">
        <v>2500</v>
      </c>
      <c r="E427" s="86"/>
      <c r="F427" s="86"/>
      <c r="G427" s="192">
        <f t="shared" si="87"/>
        <v>2500</v>
      </c>
      <c r="H427" s="86">
        <f t="shared" si="88"/>
        <v>2500</v>
      </c>
      <c r="I427" s="86">
        <v>0</v>
      </c>
      <c r="J427" s="190"/>
      <c r="K427" s="191"/>
      <c r="L427" s="192"/>
      <c r="M427" s="192"/>
      <c r="N427" s="478"/>
    </row>
    <row r="428" spans="1:14" s="37" customFormat="1" ht="15.75" customHeight="1">
      <c r="A428" s="96"/>
      <c r="B428" s="30" t="s">
        <v>353</v>
      </c>
      <c r="C428" s="27" t="s">
        <v>354</v>
      </c>
      <c r="D428" s="86">
        <v>1000</v>
      </c>
      <c r="E428" s="86"/>
      <c r="F428" s="86"/>
      <c r="G428" s="192">
        <f t="shared" si="87"/>
        <v>1000</v>
      </c>
      <c r="H428" s="86">
        <f t="shared" si="88"/>
        <v>1000</v>
      </c>
      <c r="I428" s="86">
        <v>0</v>
      </c>
      <c r="J428" s="190"/>
      <c r="K428" s="191">
        <v>0</v>
      </c>
      <c r="L428" s="192"/>
      <c r="M428" s="192"/>
      <c r="N428" s="478"/>
    </row>
    <row r="429" spans="1:14" s="37" customFormat="1" ht="15.75" customHeight="1">
      <c r="A429" s="96"/>
      <c r="B429" s="30" t="s">
        <v>357</v>
      </c>
      <c r="C429" s="27" t="s">
        <v>358</v>
      </c>
      <c r="D429" s="86">
        <v>18238</v>
      </c>
      <c r="E429" s="86"/>
      <c r="F429" s="86"/>
      <c r="G429" s="192">
        <f t="shared" si="87"/>
        <v>18238</v>
      </c>
      <c r="H429" s="86">
        <f t="shared" si="88"/>
        <v>18238</v>
      </c>
      <c r="I429" s="86">
        <v>0</v>
      </c>
      <c r="J429" s="190"/>
      <c r="K429" s="191">
        <v>0</v>
      </c>
      <c r="L429" s="192"/>
      <c r="M429" s="192"/>
      <c r="N429" s="478"/>
    </row>
    <row r="430" spans="1:14" s="37" customFormat="1" ht="16.5" customHeight="1">
      <c r="A430" s="96"/>
      <c r="B430" s="30" t="s">
        <v>373</v>
      </c>
      <c r="C430" s="27" t="s">
        <v>374</v>
      </c>
      <c r="D430" s="86">
        <v>2372</v>
      </c>
      <c r="E430" s="86"/>
      <c r="F430" s="86"/>
      <c r="G430" s="192">
        <f t="shared" si="87"/>
        <v>2372</v>
      </c>
      <c r="H430" s="86">
        <f t="shared" si="88"/>
        <v>2372</v>
      </c>
      <c r="I430" s="86">
        <v>0</v>
      </c>
      <c r="J430" s="190"/>
      <c r="K430" s="191">
        <v>0</v>
      </c>
      <c r="L430" s="192"/>
      <c r="M430" s="192"/>
      <c r="N430" s="478"/>
    </row>
    <row r="431" spans="1:14" s="37" customFormat="1" ht="18.75" customHeight="1">
      <c r="A431" s="96"/>
      <c r="B431" s="30" t="s">
        <v>424</v>
      </c>
      <c r="C431" s="27" t="s">
        <v>425</v>
      </c>
      <c r="D431" s="86">
        <v>426</v>
      </c>
      <c r="E431" s="86"/>
      <c r="F431" s="86"/>
      <c r="G431" s="192">
        <f t="shared" si="87"/>
        <v>426</v>
      </c>
      <c r="H431" s="86">
        <f t="shared" si="88"/>
        <v>426</v>
      </c>
      <c r="I431" s="86">
        <v>0</v>
      </c>
      <c r="J431" s="190"/>
      <c r="K431" s="191">
        <v>0</v>
      </c>
      <c r="L431" s="192"/>
      <c r="M431" s="192"/>
      <c r="N431" s="478"/>
    </row>
    <row r="432" spans="1:14" s="37" customFormat="1" ht="18" customHeight="1">
      <c r="A432" s="96"/>
      <c r="B432" s="30" t="s">
        <v>541</v>
      </c>
      <c r="C432" s="26" t="s">
        <v>293</v>
      </c>
      <c r="D432" s="86">
        <v>2300</v>
      </c>
      <c r="E432" s="86"/>
      <c r="F432" s="86"/>
      <c r="G432" s="192">
        <f t="shared" si="87"/>
        <v>2300</v>
      </c>
      <c r="H432" s="86">
        <f t="shared" si="88"/>
        <v>2300</v>
      </c>
      <c r="I432" s="86">
        <v>0</v>
      </c>
      <c r="J432" s="190"/>
      <c r="K432" s="191"/>
      <c r="L432" s="192"/>
      <c r="M432" s="192"/>
      <c r="N432" s="478"/>
    </row>
    <row r="433" spans="1:14" s="37" customFormat="1" ht="20.25" customHeight="1">
      <c r="A433" s="96"/>
      <c r="B433" s="30" t="s">
        <v>542</v>
      </c>
      <c r="C433" s="26" t="s">
        <v>545</v>
      </c>
      <c r="D433" s="86">
        <v>200</v>
      </c>
      <c r="E433" s="86"/>
      <c r="F433" s="86"/>
      <c r="G433" s="192">
        <f t="shared" si="87"/>
        <v>200</v>
      </c>
      <c r="H433" s="86">
        <f t="shared" si="88"/>
        <v>200</v>
      </c>
      <c r="I433" s="86">
        <v>0</v>
      </c>
      <c r="J433" s="190"/>
      <c r="K433" s="191"/>
      <c r="L433" s="192"/>
      <c r="M433" s="192"/>
      <c r="N433" s="478"/>
    </row>
    <row r="434" spans="1:14" s="37" customFormat="1" ht="23.25" customHeight="1">
      <c r="A434" s="96"/>
      <c r="B434" s="30" t="s">
        <v>334</v>
      </c>
      <c r="C434" s="26" t="s">
        <v>335</v>
      </c>
      <c r="D434" s="86">
        <v>5490</v>
      </c>
      <c r="E434" s="86">
        <v>8881</v>
      </c>
      <c r="F434" s="86"/>
      <c r="G434" s="192">
        <f t="shared" si="87"/>
        <v>14371</v>
      </c>
      <c r="H434" s="86">
        <v>0</v>
      </c>
      <c r="I434" s="86">
        <v>0</v>
      </c>
      <c r="J434" s="190"/>
      <c r="K434" s="191"/>
      <c r="L434" s="192"/>
      <c r="M434" s="192"/>
      <c r="N434" s="478">
        <f>G434</f>
        <v>14371</v>
      </c>
    </row>
    <row r="435" spans="1:14" s="37" customFormat="1" ht="15.75" customHeight="1">
      <c r="A435" s="146" t="s">
        <v>533</v>
      </c>
      <c r="B435" s="111"/>
      <c r="C435" s="78" t="s">
        <v>739</v>
      </c>
      <c r="D435" s="188">
        <f>SUM(D436:D449)</f>
        <v>300000</v>
      </c>
      <c r="E435" s="188">
        <f aca="true" t="shared" si="89" ref="E435:N435">SUM(E436:E449)</f>
        <v>17000</v>
      </c>
      <c r="F435" s="188">
        <f t="shared" si="89"/>
        <v>17000</v>
      </c>
      <c r="G435" s="188">
        <f t="shared" si="89"/>
        <v>300000</v>
      </c>
      <c r="H435" s="188">
        <f t="shared" si="89"/>
        <v>300000</v>
      </c>
      <c r="I435" s="188">
        <f t="shared" si="89"/>
        <v>139646</v>
      </c>
      <c r="J435" s="188">
        <f t="shared" si="89"/>
        <v>24950</v>
      </c>
      <c r="K435" s="188">
        <f t="shared" si="89"/>
        <v>0</v>
      </c>
      <c r="L435" s="188">
        <f t="shared" si="89"/>
        <v>0</v>
      </c>
      <c r="M435" s="188">
        <f t="shared" si="89"/>
        <v>0</v>
      </c>
      <c r="N435" s="189">
        <f t="shared" si="89"/>
        <v>0</v>
      </c>
    </row>
    <row r="436" spans="1:14" s="37" customFormat="1" ht="16.5" customHeight="1">
      <c r="A436" s="96"/>
      <c r="B436" s="30" t="s">
        <v>338</v>
      </c>
      <c r="C436" s="26" t="s">
        <v>19</v>
      </c>
      <c r="D436" s="86">
        <v>121646</v>
      </c>
      <c r="E436" s="86"/>
      <c r="F436" s="86"/>
      <c r="G436" s="192">
        <f>D436+E436-F436</f>
        <v>121646</v>
      </c>
      <c r="H436" s="86">
        <f>G436</f>
        <v>121646</v>
      </c>
      <c r="I436" s="86">
        <f>H436</f>
        <v>121646</v>
      </c>
      <c r="J436" s="190"/>
      <c r="K436" s="191">
        <v>0</v>
      </c>
      <c r="L436" s="192"/>
      <c r="M436" s="192"/>
      <c r="N436" s="478"/>
    </row>
    <row r="437" spans="1:14" s="37" customFormat="1" ht="15" customHeight="1">
      <c r="A437" s="96"/>
      <c r="B437" s="30" t="s">
        <v>368</v>
      </c>
      <c r="C437" s="26" t="s">
        <v>403</v>
      </c>
      <c r="D437" s="86">
        <v>21970</v>
      </c>
      <c r="E437" s="86"/>
      <c r="F437" s="86"/>
      <c r="G437" s="192">
        <f>D437+E437-F437</f>
        <v>21970</v>
      </c>
      <c r="H437" s="86">
        <f>G437</f>
        <v>21970</v>
      </c>
      <c r="I437" s="86">
        <v>0</v>
      </c>
      <c r="J437" s="190">
        <f>H437</f>
        <v>21970</v>
      </c>
      <c r="K437" s="191">
        <v>0</v>
      </c>
      <c r="L437" s="192"/>
      <c r="M437" s="192"/>
      <c r="N437" s="478"/>
    </row>
    <row r="438" spans="1:14" s="37" customFormat="1" ht="15" customHeight="1">
      <c r="A438" s="96"/>
      <c r="B438" s="30" t="s">
        <v>343</v>
      </c>
      <c r="C438" s="27" t="s">
        <v>344</v>
      </c>
      <c r="D438" s="86">
        <v>2980</v>
      </c>
      <c r="E438" s="86"/>
      <c r="F438" s="86"/>
      <c r="G438" s="192">
        <f>D438+E438-F438</f>
        <v>2980</v>
      </c>
      <c r="H438" s="86">
        <f>G438</f>
        <v>2980</v>
      </c>
      <c r="I438" s="86">
        <v>0</v>
      </c>
      <c r="J438" s="190">
        <f>H438</f>
        <v>2980</v>
      </c>
      <c r="K438" s="191">
        <v>0</v>
      </c>
      <c r="L438" s="192"/>
      <c r="M438" s="192"/>
      <c r="N438" s="478"/>
    </row>
    <row r="439" spans="1:14" s="37" customFormat="1" ht="15" customHeight="1">
      <c r="A439" s="96"/>
      <c r="B439" s="30" t="s">
        <v>773</v>
      </c>
      <c r="C439" s="26" t="s">
        <v>774</v>
      </c>
      <c r="D439" s="86">
        <v>18000</v>
      </c>
      <c r="E439" s="86"/>
      <c r="F439" s="86"/>
      <c r="G439" s="192">
        <f aca="true" t="shared" si="90" ref="G439:G449">D439+E439-F439</f>
        <v>18000</v>
      </c>
      <c r="H439" s="86">
        <f>G439</f>
        <v>18000</v>
      </c>
      <c r="I439" s="86">
        <f>H439</f>
        <v>18000</v>
      </c>
      <c r="J439" s="190"/>
      <c r="K439" s="191"/>
      <c r="L439" s="192"/>
      <c r="M439" s="192"/>
      <c r="N439" s="478"/>
    </row>
    <row r="440" spans="1:14" s="37" customFormat="1" ht="15" customHeight="1">
      <c r="A440" s="96"/>
      <c r="B440" s="30" t="s">
        <v>345</v>
      </c>
      <c r="C440" s="27" t="s">
        <v>537</v>
      </c>
      <c r="D440" s="86">
        <v>91385</v>
      </c>
      <c r="E440" s="86"/>
      <c r="F440" s="86">
        <v>17000</v>
      </c>
      <c r="G440" s="192">
        <f t="shared" si="90"/>
        <v>74385</v>
      </c>
      <c r="H440" s="86">
        <f aca="true" t="shared" si="91" ref="H440:H449">G440</f>
        <v>74385</v>
      </c>
      <c r="I440" s="86"/>
      <c r="J440" s="190"/>
      <c r="K440" s="191"/>
      <c r="L440" s="192"/>
      <c r="M440" s="192"/>
      <c r="N440" s="478"/>
    </row>
    <row r="441" spans="1:14" s="37" customFormat="1" ht="15" customHeight="1">
      <c r="A441" s="96"/>
      <c r="B441" s="30" t="s">
        <v>521</v>
      </c>
      <c r="C441" s="27" t="s">
        <v>314</v>
      </c>
      <c r="D441" s="86">
        <v>400</v>
      </c>
      <c r="E441" s="86"/>
      <c r="F441" s="86"/>
      <c r="G441" s="192">
        <f t="shared" si="90"/>
        <v>400</v>
      </c>
      <c r="H441" s="86">
        <f t="shared" si="91"/>
        <v>400</v>
      </c>
      <c r="I441" s="86"/>
      <c r="J441" s="190"/>
      <c r="K441" s="191"/>
      <c r="L441" s="192"/>
      <c r="M441" s="192"/>
      <c r="N441" s="478"/>
    </row>
    <row r="442" spans="1:14" s="37" customFormat="1" ht="15" customHeight="1">
      <c r="A442" s="96"/>
      <c r="B442" s="30" t="s">
        <v>347</v>
      </c>
      <c r="C442" s="27" t="s">
        <v>419</v>
      </c>
      <c r="D442" s="86">
        <v>15960</v>
      </c>
      <c r="E442" s="86"/>
      <c r="F442" s="86"/>
      <c r="G442" s="192">
        <f t="shared" si="90"/>
        <v>15960</v>
      </c>
      <c r="H442" s="86">
        <f t="shared" si="91"/>
        <v>15960</v>
      </c>
      <c r="I442" s="86"/>
      <c r="J442" s="190"/>
      <c r="K442" s="191"/>
      <c r="L442" s="192"/>
      <c r="M442" s="192"/>
      <c r="N442" s="478"/>
    </row>
    <row r="443" spans="1:14" s="37" customFormat="1" ht="15" customHeight="1">
      <c r="A443" s="96"/>
      <c r="B443" s="30" t="s">
        <v>409</v>
      </c>
      <c r="C443" s="27" t="s">
        <v>410</v>
      </c>
      <c r="D443" s="86">
        <v>270</v>
      </c>
      <c r="E443" s="86"/>
      <c r="F443" s="86"/>
      <c r="G443" s="192">
        <f t="shared" si="90"/>
        <v>270</v>
      </c>
      <c r="H443" s="86">
        <f t="shared" si="91"/>
        <v>270</v>
      </c>
      <c r="I443" s="86"/>
      <c r="J443" s="190"/>
      <c r="K443" s="191"/>
      <c r="L443" s="192"/>
      <c r="M443" s="192"/>
      <c r="N443" s="478"/>
    </row>
    <row r="444" spans="1:14" s="37" customFormat="1" ht="15" customHeight="1">
      <c r="A444" s="96"/>
      <c r="B444" s="30" t="s">
        <v>351</v>
      </c>
      <c r="C444" s="27" t="s">
        <v>421</v>
      </c>
      <c r="D444" s="86">
        <v>11960</v>
      </c>
      <c r="E444" s="86">
        <v>7000</v>
      </c>
      <c r="F444" s="86"/>
      <c r="G444" s="192">
        <f t="shared" si="90"/>
        <v>18960</v>
      </c>
      <c r="H444" s="86">
        <f t="shared" si="91"/>
        <v>18960</v>
      </c>
      <c r="I444" s="86"/>
      <c r="J444" s="190"/>
      <c r="K444" s="191"/>
      <c r="L444" s="192"/>
      <c r="M444" s="192"/>
      <c r="N444" s="478"/>
    </row>
    <row r="445" spans="1:14" s="37" customFormat="1" ht="15" customHeight="1">
      <c r="A445" s="96"/>
      <c r="B445" s="30" t="s">
        <v>540</v>
      </c>
      <c r="C445" s="26" t="s">
        <v>544</v>
      </c>
      <c r="D445" s="86">
        <v>4200</v>
      </c>
      <c r="E445" s="86"/>
      <c r="F445" s="86"/>
      <c r="G445" s="192">
        <f t="shared" si="90"/>
        <v>4200</v>
      </c>
      <c r="H445" s="86">
        <f t="shared" si="91"/>
        <v>4200</v>
      </c>
      <c r="I445" s="86"/>
      <c r="J445" s="190"/>
      <c r="K445" s="191"/>
      <c r="L445" s="192"/>
      <c r="M445" s="192"/>
      <c r="N445" s="478"/>
    </row>
    <row r="446" spans="1:14" s="37" customFormat="1" ht="15" customHeight="1">
      <c r="A446" s="96"/>
      <c r="B446" s="30" t="s">
        <v>353</v>
      </c>
      <c r="C446" s="27" t="s">
        <v>354</v>
      </c>
      <c r="D446" s="86">
        <v>2000</v>
      </c>
      <c r="E446" s="86"/>
      <c r="F446" s="86"/>
      <c r="G446" s="192">
        <f t="shared" si="90"/>
        <v>2000</v>
      </c>
      <c r="H446" s="86">
        <f t="shared" si="91"/>
        <v>2000</v>
      </c>
      <c r="I446" s="86"/>
      <c r="J446" s="190"/>
      <c r="K446" s="191"/>
      <c r="L446" s="192"/>
      <c r="M446" s="192"/>
      <c r="N446" s="478"/>
    </row>
    <row r="447" spans="1:14" s="37" customFormat="1" ht="15" customHeight="1">
      <c r="A447" s="96"/>
      <c r="B447" s="30" t="s">
        <v>357</v>
      </c>
      <c r="C447" s="27" t="s">
        <v>358</v>
      </c>
      <c r="D447" s="86">
        <v>5029</v>
      </c>
      <c r="E447" s="86"/>
      <c r="F447" s="86"/>
      <c r="G447" s="192">
        <f t="shared" si="90"/>
        <v>5029</v>
      </c>
      <c r="H447" s="86">
        <f t="shared" si="91"/>
        <v>5029</v>
      </c>
      <c r="I447" s="86"/>
      <c r="J447" s="190"/>
      <c r="K447" s="191"/>
      <c r="L447" s="192"/>
      <c r="M447" s="192"/>
      <c r="N447" s="478"/>
    </row>
    <row r="448" spans="1:14" s="37" customFormat="1" ht="15" customHeight="1">
      <c r="A448" s="96"/>
      <c r="B448" s="30" t="s">
        <v>541</v>
      </c>
      <c r="C448" s="26" t="s">
        <v>293</v>
      </c>
      <c r="D448" s="86">
        <v>4200</v>
      </c>
      <c r="E448" s="86"/>
      <c r="F448" s="86"/>
      <c r="G448" s="192">
        <f t="shared" si="90"/>
        <v>4200</v>
      </c>
      <c r="H448" s="86">
        <f t="shared" si="91"/>
        <v>4200</v>
      </c>
      <c r="I448" s="86"/>
      <c r="J448" s="190"/>
      <c r="K448" s="191"/>
      <c r="L448" s="192"/>
      <c r="M448" s="192"/>
      <c r="N448" s="478"/>
    </row>
    <row r="449" spans="1:14" s="37" customFormat="1" ht="15" customHeight="1">
      <c r="A449" s="96"/>
      <c r="B449" s="30" t="s">
        <v>543</v>
      </c>
      <c r="C449" s="26" t="s">
        <v>301</v>
      </c>
      <c r="D449" s="86"/>
      <c r="E449" s="86">
        <v>10000</v>
      </c>
      <c r="F449" s="86"/>
      <c r="G449" s="192">
        <f t="shared" si="90"/>
        <v>10000</v>
      </c>
      <c r="H449" s="86">
        <f t="shared" si="91"/>
        <v>10000</v>
      </c>
      <c r="I449" s="86"/>
      <c r="J449" s="190"/>
      <c r="K449" s="191"/>
      <c r="L449" s="192"/>
      <c r="M449" s="192"/>
      <c r="N449" s="478"/>
    </row>
    <row r="450" spans="1:14" s="37" customFormat="1" ht="16.5" customHeight="1">
      <c r="A450" s="146" t="s">
        <v>434</v>
      </c>
      <c r="B450" s="110"/>
      <c r="C450" s="75" t="s">
        <v>523</v>
      </c>
      <c r="D450" s="188">
        <f>SUM(D451:D457)</f>
        <v>1016052</v>
      </c>
      <c r="E450" s="188">
        <f>SUM(E451:E457)</f>
        <v>0</v>
      </c>
      <c r="F450" s="188">
        <f>SUM(F451:F457)</f>
        <v>0</v>
      </c>
      <c r="G450" s="188">
        <f>SUM(G451:G457)</f>
        <v>1016052</v>
      </c>
      <c r="H450" s="188">
        <f aca="true" t="shared" si="92" ref="H450:N450">SUM(H451:H457)</f>
        <v>1016052</v>
      </c>
      <c r="I450" s="188">
        <f t="shared" si="92"/>
        <v>39320</v>
      </c>
      <c r="J450" s="188">
        <f t="shared" si="92"/>
        <v>7297</v>
      </c>
      <c r="K450" s="188">
        <f t="shared" si="92"/>
        <v>46861</v>
      </c>
      <c r="L450" s="188">
        <f t="shared" si="92"/>
        <v>0</v>
      </c>
      <c r="M450" s="188">
        <f t="shared" si="92"/>
        <v>0</v>
      </c>
      <c r="N450" s="189">
        <f t="shared" si="92"/>
        <v>0</v>
      </c>
    </row>
    <row r="451" spans="1:14" s="37" customFormat="1" ht="15.75" customHeight="1">
      <c r="A451" s="107"/>
      <c r="B451" s="30" t="s">
        <v>395</v>
      </c>
      <c r="C451" s="26" t="s">
        <v>703</v>
      </c>
      <c r="D451" s="86">
        <v>11057</v>
      </c>
      <c r="E451" s="86"/>
      <c r="F451" s="86"/>
      <c r="G451" s="192">
        <f aca="true" t="shared" si="93" ref="G451:G457">D451+E451-F451</f>
        <v>11057</v>
      </c>
      <c r="H451" s="86">
        <f aca="true" t="shared" si="94" ref="H451:H457">G451</f>
        <v>11057</v>
      </c>
      <c r="I451" s="86">
        <v>0</v>
      </c>
      <c r="J451" s="86">
        <v>0</v>
      </c>
      <c r="K451" s="192">
        <f>H451</f>
        <v>11057</v>
      </c>
      <c r="L451" s="192"/>
      <c r="M451" s="192"/>
      <c r="N451" s="478"/>
    </row>
    <row r="452" spans="1:14" s="37" customFormat="1" ht="15.75" customHeight="1">
      <c r="A452" s="107"/>
      <c r="B452" s="30" t="s">
        <v>497</v>
      </c>
      <c r="C452" s="26" t="s">
        <v>704</v>
      </c>
      <c r="D452" s="86">
        <v>35804</v>
      </c>
      <c r="E452" s="86"/>
      <c r="F452" s="86"/>
      <c r="G452" s="192">
        <f t="shared" si="93"/>
        <v>35804</v>
      </c>
      <c r="H452" s="86">
        <f t="shared" si="94"/>
        <v>35804</v>
      </c>
      <c r="I452" s="86">
        <v>0</v>
      </c>
      <c r="J452" s="86">
        <v>0</v>
      </c>
      <c r="K452" s="192">
        <f>H452</f>
        <v>35804</v>
      </c>
      <c r="L452" s="192"/>
      <c r="M452" s="192"/>
      <c r="N452" s="478"/>
    </row>
    <row r="453" spans="1:14" s="37" customFormat="1" ht="13.5" customHeight="1">
      <c r="A453" s="107"/>
      <c r="B453" s="30" t="s">
        <v>516</v>
      </c>
      <c r="C453" s="26" t="s">
        <v>517</v>
      </c>
      <c r="D453" s="86">
        <v>902810</v>
      </c>
      <c r="E453" s="86"/>
      <c r="F453" s="86"/>
      <c r="G453" s="192">
        <f t="shared" si="93"/>
        <v>902810</v>
      </c>
      <c r="H453" s="86">
        <f t="shared" si="94"/>
        <v>902810</v>
      </c>
      <c r="I453" s="86">
        <v>0</v>
      </c>
      <c r="J453" s="190"/>
      <c r="K453" s="191">
        <v>0</v>
      </c>
      <c r="L453" s="192"/>
      <c r="M453" s="192"/>
      <c r="N453" s="478"/>
    </row>
    <row r="454" spans="1:14" s="37" customFormat="1" ht="13.5" customHeight="1">
      <c r="A454" s="107"/>
      <c r="B454" s="30" t="s">
        <v>368</v>
      </c>
      <c r="C454" s="26" t="s">
        <v>403</v>
      </c>
      <c r="D454" s="86">
        <v>6341</v>
      </c>
      <c r="E454" s="86"/>
      <c r="F454" s="86"/>
      <c r="G454" s="192">
        <f t="shared" si="93"/>
        <v>6341</v>
      </c>
      <c r="H454" s="86">
        <f t="shared" si="94"/>
        <v>6341</v>
      </c>
      <c r="I454" s="86"/>
      <c r="J454" s="190">
        <f>H454</f>
        <v>6341</v>
      </c>
      <c r="K454" s="191"/>
      <c r="L454" s="192"/>
      <c r="M454" s="192"/>
      <c r="N454" s="478"/>
    </row>
    <row r="455" spans="1:14" s="37" customFormat="1" ht="13.5" customHeight="1">
      <c r="A455" s="107"/>
      <c r="B455" s="30" t="s">
        <v>343</v>
      </c>
      <c r="C455" s="27" t="s">
        <v>344</v>
      </c>
      <c r="D455" s="86">
        <v>956</v>
      </c>
      <c r="E455" s="86"/>
      <c r="F455" s="86"/>
      <c r="G455" s="192">
        <f t="shared" si="93"/>
        <v>956</v>
      </c>
      <c r="H455" s="86">
        <f t="shared" si="94"/>
        <v>956</v>
      </c>
      <c r="I455" s="86"/>
      <c r="J455" s="190">
        <f>H455</f>
        <v>956</v>
      </c>
      <c r="K455" s="191"/>
      <c r="L455" s="192"/>
      <c r="M455" s="192"/>
      <c r="N455" s="478"/>
    </row>
    <row r="456" spans="1:14" s="37" customFormat="1" ht="13.5" customHeight="1">
      <c r="A456" s="107"/>
      <c r="B456" s="30" t="s">
        <v>773</v>
      </c>
      <c r="C456" s="26" t="s">
        <v>774</v>
      </c>
      <c r="D456" s="86">
        <v>39320</v>
      </c>
      <c r="E456" s="86"/>
      <c r="F456" s="86"/>
      <c r="G456" s="192">
        <f t="shared" si="93"/>
        <v>39320</v>
      </c>
      <c r="H456" s="86">
        <f t="shared" si="94"/>
        <v>39320</v>
      </c>
      <c r="I456" s="86">
        <f>H456</f>
        <v>39320</v>
      </c>
      <c r="J456" s="190"/>
      <c r="K456" s="191"/>
      <c r="L456" s="192"/>
      <c r="M456" s="192"/>
      <c r="N456" s="478"/>
    </row>
    <row r="457" spans="1:14" s="37" customFormat="1" ht="16.5" customHeight="1">
      <c r="A457" s="107"/>
      <c r="B457" s="30" t="s">
        <v>345</v>
      </c>
      <c r="C457" s="26" t="s">
        <v>346</v>
      </c>
      <c r="D457" s="86">
        <v>19764</v>
      </c>
      <c r="E457" s="86"/>
      <c r="F457" s="86"/>
      <c r="G457" s="192">
        <f t="shared" si="93"/>
        <v>19764</v>
      </c>
      <c r="H457" s="86">
        <f t="shared" si="94"/>
        <v>19764</v>
      </c>
      <c r="I457" s="86">
        <v>0</v>
      </c>
      <c r="J457" s="190"/>
      <c r="K457" s="191">
        <v>0</v>
      </c>
      <c r="L457" s="192"/>
      <c r="M457" s="192"/>
      <c r="N457" s="478"/>
    </row>
    <row r="458" spans="1:14" s="37" customFormat="1" ht="18.75" customHeight="1">
      <c r="A458" s="146" t="s">
        <v>430</v>
      </c>
      <c r="B458" s="110"/>
      <c r="C458" s="75" t="s">
        <v>524</v>
      </c>
      <c r="D458" s="188">
        <f>SUM(D459:D476)</f>
        <v>282846</v>
      </c>
      <c r="E458" s="188">
        <f>SUM(E459:E476)</f>
        <v>9250</v>
      </c>
      <c r="F458" s="188">
        <f>SUM(F459:F476)</f>
        <v>16000</v>
      </c>
      <c r="G458" s="188">
        <f>SUM(G459:G476)</f>
        <v>276096</v>
      </c>
      <c r="H458" s="188">
        <f aca="true" t="shared" si="95" ref="H458:N458">SUM(H459:H476)</f>
        <v>276096</v>
      </c>
      <c r="I458" s="188">
        <f t="shared" si="95"/>
        <v>190940</v>
      </c>
      <c r="J458" s="188">
        <f t="shared" si="95"/>
        <v>35062</v>
      </c>
      <c r="K458" s="188">
        <f t="shared" si="95"/>
        <v>0</v>
      </c>
      <c r="L458" s="188">
        <f t="shared" si="95"/>
        <v>0</v>
      </c>
      <c r="M458" s="188">
        <f t="shared" si="95"/>
        <v>0</v>
      </c>
      <c r="N458" s="189">
        <f t="shared" si="95"/>
        <v>0</v>
      </c>
    </row>
    <row r="459" spans="1:14" s="37" customFormat="1" ht="16.5" customHeight="1">
      <c r="A459" s="91"/>
      <c r="B459" s="103" t="s">
        <v>338</v>
      </c>
      <c r="C459" s="26" t="s">
        <v>19</v>
      </c>
      <c r="D459" s="192">
        <v>185839</v>
      </c>
      <c r="E459" s="192">
        <v>1750</v>
      </c>
      <c r="F459" s="192">
        <v>16000</v>
      </c>
      <c r="G459" s="192">
        <f>D459+E459-F459</f>
        <v>171589</v>
      </c>
      <c r="H459" s="192">
        <f>G459</f>
        <v>171589</v>
      </c>
      <c r="I459" s="192">
        <f>H459</f>
        <v>171589</v>
      </c>
      <c r="J459" s="191"/>
      <c r="K459" s="191">
        <v>0</v>
      </c>
      <c r="L459" s="192"/>
      <c r="M459" s="192"/>
      <c r="N459" s="478"/>
    </row>
    <row r="460" spans="1:14" s="37" customFormat="1" ht="16.5" customHeight="1">
      <c r="A460" s="91"/>
      <c r="B460" s="103" t="s">
        <v>341</v>
      </c>
      <c r="C460" s="26" t="s">
        <v>403</v>
      </c>
      <c r="D460" s="192">
        <v>14351</v>
      </c>
      <c r="E460" s="192">
        <v>0</v>
      </c>
      <c r="F460" s="192">
        <v>0</v>
      </c>
      <c r="G460" s="192">
        <f>D460+E460-F460</f>
        <v>14351</v>
      </c>
      <c r="H460" s="192">
        <f aca="true" t="shared" si="96" ref="H460:H476">G460</f>
        <v>14351</v>
      </c>
      <c r="I460" s="192">
        <f>H460</f>
        <v>14351</v>
      </c>
      <c r="J460" s="191"/>
      <c r="K460" s="191">
        <v>0</v>
      </c>
      <c r="L460" s="192"/>
      <c r="M460" s="192"/>
      <c r="N460" s="478"/>
    </row>
    <row r="461" spans="1:14" s="37" customFormat="1" ht="15.75" customHeight="1">
      <c r="A461" s="91"/>
      <c r="B461" s="103" t="s">
        <v>368</v>
      </c>
      <c r="C461" s="26" t="s">
        <v>403</v>
      </c>
      <c r="D461" s="192">
        <v>30233</v>
      </c>
      <c r="E461" s="192"/>
      <c r="F461" s="192"/>
      <c r="G461" s="192">
        <f aca="true" t="shared" si="97" ref="G461:G476">D461+E461-F461</f>
        <v>30233</v>
      </c>
      <c r="H461" s="192">
        <f t="shared" si="96"/>
        <v>30233</v>
      </c>
      <c r="I461" s="192">
        <v>0</v>
      </c>
      <c r="J461" s="191">
        <f>H461</f>
        <v>30233</v>
      </c>
      <c r="K461" s="191">
        <v>0</v>
      </c>
      <c r="L461" s="192"/>
      <c r="M461" s="192"/>
      <c r="N461" s="478"/>
    </row>
    <row r="462" spans="1:14" s="37" customFormat="1" ht="16.5" customHeight="1">
      <c r="A462" s="91"/>
      <c r="B462" s="103" t="s">
        <v>343</v>
      </c>
      <c r="C462" s="27" t="s">
        <v>344</v>
      </c>
      <c r="D462" s="192">
        <v>4329</v>
      </c>
      <c r="E462" s="192">
        <v>500</v>
      </c>
      <c r="F462" s="192"/>
      <c r="G462" s="192">
        <f t="shared" si="97"/>
        <v>4829</v>
      </c>
      <c r="H462" s="192">
        <f t="shared" si="96"/>
        <v>4829</v>
      </c>
      <c r="I462" s="192">
        <v>0</v>
      </c>
      <c r="J462" s="191">
        <f>H462</f>
        <v>4829</v>
      </c>
      <c r="K462" s="191">
        <v>0</v>
      </c>
      <c r="L462" s="192"/>
      <c r="M462" s="192"/>
      <c r="N462" s="478"/>
    </row>
    <row r="463" spans="1:14" s="37" customFormat="1" ht="16.5" customHeight="1">
      <c r="A463" s="96"/>
      <c r="B463" s="30" t="s">
        <v>773</v>
      </c>
      <c r="C463" s="27" t="s">
        <v>774</v>
      </c>
      <c r="D463" s="86">
        <v>5000</v>
      </c>
      <c r="E463" s="86"/>
      <c r="F463" s="86"/>
      <c r="G463" s="192">
        <f t="shared" si="97"/>
        <v>5000</v>
      </c>
      <c r="H463" s="192">
        <f t="shared" si="96"/>
        <v>5000</v>
      </c>
      <c r="I463" s="86">
        <f>H463</f>
        <v>5000</v>
      </c>
      <c r="J463" s="191"/>
      <c r="K463" s="191">
        <v>0</v>
      </c>
      <c r="L463" s="192"/>
      <c r="M463" s="192"/>
      <c r="N463" s="478"/>
    </row>
    <row r="464" spans="1:14" s="37" customFormat="1" ht="15.75" customHeight="1">
      <c r="A464" s="96"/>
      <c r="B464" s="30" t="s">
        <v>345</v>
      </c>
      <c r="C464" s="27" t="s">
        <v>459</v>
      </c>
      <c r="D464" s="86">
        <v>8030</v>
      </c>
      <c r="E464" s="86"/>
      <c r="F464" s="86"/>
      <c r="G464" s="192">
        <f t="shared" si="97"/>
        <v>8030</v>
      </c>
      <c r="H464" s="192">
        <f t="shared" si="96"/>
        <v>8030</v>
      </c>
      <c r="I464" s="86">
        <v>0</v>
      </c>
      <c r="J464" s="191"/>
      <c r="K464" s="191">
        <v>0</v>
      </c>
      <c r="L464" s="192"/>
      <c r="M464" s="192"/>
      <c r="N464" s="478"/>
    </row>
    <row r="465" spans="1:14" s="37" customFormat="1" ht="15.75" customHeight="1">
      <c r="A465" s="96"/>
      <c r="B465" s="30" t="s">
        <v>347</v>
      </c>
      <c r="C465" s="27" t="s">
        <v>419</v>
      </c>
      <c r="D465" s="86">
        <v>9645</v>
      </c>
      <c r="E465" s="86"/>
      <c r="F465" s="86"/>
      <c r="G465" s="192">
        <f t="shared" si="97"/>
        <v>9645</v>
      </c>
      <c r="H465" s="192">
        <f t="shared" si="96"/>
        <v>9645</v>
      </c>
      <c r="I465" s="86">
        <v>0</v>
      </c>
      <c r="J465" s="191"/>
      <c r="K465" s="191">
        <v>0</v>
      </c>
      <c r="L465" s="192"/>
      <c r="M465" s="192"/>
      <c r="N465" s="478"/>
    </row>
    <row r="466" spans="1:14" s="37" customFormat="1" ht="15.75" customHeight="1">
      <c r="A466" s="96"/>
      <c r="B466" s="30" t="s">
        <v>409</v>
      </c>
      <c r="C466" s="27" t="s">
        <v>410</v>
      </c>
      <c r="D466" s="86">
        <v>300</v>
      </c>
      <c r="E466" s="86"/>
      <c r="F466" s="86"/>
      <c r="G466" s="192">
        <f t="shared" si="97"/>
        <v>300</v>
      </c>
      <c r="H466" s="192">
        <f t="shared" si="96"/>
        <v>300</v>
      </c>
      <c r="I466" s="86">
        <v>0</v>
      </c>
      <c r="J466" s="191"/>
      <c r="K466" s="191">
        <v>0</v>
      </c>
      <c r="L466" s="192"/>
      <c r="M466" s="192"/>
      <c r="N466" s="478"/>
    </row>
    <row r="467" spans="1:14" s="37" customFormat="1" ht="15.75" customHeight="1">
      <c r="A467" s="96"/>
      <c r="B467" s="30" t="s">
        <v>351</v>
      </c>
      <c r="C467" s="27" t="s">
        <v>421</v>
      </c>
      <c r="D467" s="86">
        <v>5740</v>
      </c>
      <c r="E467" s="86">
        <v>7000</v>
      </c>
      <c r="F467" s="86"/>
      <c r="G467" s="192">
        <f t="shared" si="97"/>
        <v>12740</v>
      </c>
      <c r="H467" s="192">
        <f t="shared" si="96"/>
        <v>12740</v>
      </c>
      <c r="I467" s="86">
        <v>0</v>
      </c>
      <c r="J467" s="191"/>
      <c r="K467" s="191">
        <v>0</v>
      </c>
      <c r="L467" s="192"/>
      <c r="M467" s="192"/>
      <c r="N467" s="478"/>
    </row>
    <row r="468" spans="1:14" s="37" customFormat="1" ht="15.75" customHeight="1">
      <c r="A468" s="96"/>
      <c r="B468" s="30" t="s">
        <v>775</v>
      </c>
      <c r="C468" s="27" t="s">
        <v>776</v>
      </c>
      <c r="D468" s="86">
        <v>994</v>
      </c>
      <c r="E468" s="86"/>
      <c r="F468" s="86"/>
      <c r="G468" s="192">
        <f t="shared" si="97"/>
        <v>994</v>
      </c>
      <c r="H468" s="192">
        <f t="shared" si="96"/>
        <v>994</v>
      </c>
      <c r="I468" s="86">
        <v>0</v>
      </c>
      <c r="J468" s="191"/>
      <c r="K468" s="191">
        <v>0</v>
      </c>
      <c r="L468" s="192"/>
      <c r="M468" s="192"/>
      <c r="N468" s="478"/>
    </row>
    <row r="469" spans="1:14" s="37" customFormat="1" ht="15.75" customHeight="1">
      <c r="A469" s="96"/>
      <c r="B469" s="30" t="s">
        <v>547</v>
      </c>
      <c r="C469" s="26" t="s">
        <v>549</v>
      </c>
      <c r="D469" s="86">
        <v>1700</v>
      </c>
      <c r="E469" s="86"/>
      <c r="F469" s="86"/>
      <c r="G469" s="192">
        <f t="shared" si="97"/>
        <v>1700</v>
      </c>
      <c r="H469" s="192">
        <f t="shared" si="96"/>
        <v>1700</v>
      </c>
      <c r="I469" s="86">
        <v>0</v>
      </c>
      <c r="J469" s="191"/>
      <c r="K469" s="191">
        <v>0</v>
      </c>
      <c r="L469" s="192"/>
      <c r="M469" s="192"/>
      <c r="N469" s="478"/>
    </row>
    <row r="470" spans="1:14" s="37" customFormat="1" ht="15.75" customHeight="1">
      <c r="A470" s="96"/>
      <c r="B470" s="30" t="s">
        <v>540</v>
      </c>
      <c r="C470" s="26" t="s">
        <v>544</v>
      </c>
      <c r="D470" s="86">
        <v>3310</v>
      </c>
      <c r="E470" s="86"/>
      <c r="F470" s="86"/>
      <c r="G470" s="192">
        <f t="shared" si="97"/>
        <v>3310</v>
      </c>
      <c r="H470" s="192">
        <f t="shared" si="96"/>
        <v>3310</v>
      </c>
      <c r="I470" s="86">
        <v>0</v>
      </c>
      <c r="J470" s="191"/>
      <c r="K470" s="191">
        <v>0</v>
      </c>
      <c r="L470" s="192"/>
      <c r="M470" s="192"/>
      <c r="N470" s="478"/>
    </row>
    <row r="471" spans="1:14" s="37" customFormat="1" ht="15" customHeight="1">
      <c r="A471" s="96"/>
      <c r="B471" s="30" t="s">
        <v>353</v>
      </c>
      <c r="C471" s="27" t="s">
        <v>354</v>
      </c>
      <c r="D471" s="86">
        <v>1800</v>
      </c>
      <c r="E471" s="86"/>
      <c r="F471" s="86"/>
      <c r="G471" s="192">
        <f t="shared" si="97"/>
        <v>1800</v>
      </c>
      <c r="H471" s="192">
        <f t="shared" si="96"/>
        <v>1800</v>
      </c>
      <c r="I471" s="86">
        <v>0</v>
      </c>
      <c r="J471" s="191"/>
      <c r="K471" s="191">
        <v>0</v>
      </c>
      <c r="L471" s="192"/>
      <c r="M471" s="192"/>
      <c r="N471" s="478"/>
    </row>
    <row r="472" spans="1:14" s="37" customFormat="1" ht="15" customHeight="1">
      <c r="A472" s="96"/>
      <c r="B472" s="30" t="s">
        <v>357</v>
      </c>
      <c r="C472" s="27" t="s">
        <v>358</v>
      </c>
      <c r="D472" s="86">
        <v>6878</v>
      </c>
      <c r="E472" s="86"/>
      <c r="F472" s="86"/>
      <c r="G472" s="192">
        <f t="shared" si="97"/>
        <v>6878</v>
      </c>
      <c r="H472" s="192">
        <f t="shared" si="96"/>
        <v>6878</v>
      </c>
      <c r="I472" s="86">
        <v>0</v>
      </c>
      <c r="J472" s="191"/>
      <c r="K472" s="191">
        <v>0</v>
      </c>
      <c r="L472" s="192"/>
      <c r="M472" s="192"/>
      <c r="N472" s="478"/>
    </row>
    <row r="473" spans="1:14" s="37" customFormat="1" ht="14.25" customHeight="1">
      <c r="A473" s="96"/>
      <c r="B473" s="30" t="s">
        <v>780</v>
      </c>
      <c r="C473" s="27" t="s">
        <v>696</v>
      </c>
      <c r="D473" s="86">
        <v>120</v>
      </c>
      <c r="E473" s="86"/>
      <c r="F473" s="86"/>
      <c r="G473" s="192">
        <f t="shared" si="97"/>
        <v>120</v>
      </c>
      <c r="H473" s="192">
        <f t="shared" si="96"/>
        <v>120</v>
      </c>
      <c r="I473" s="86">
        <v>0</v>
      </c>
      <c r="J473" s="191"/>
      <c r="K473" s="191">
        <v>0</v>
      </c>
      <c r="L473" s="192"/>
      <c r="M473" s="192"/>
      <c r="N473" s="478"/>
    </row>
    <row r="474" spans="1:14" s="37" customFormat="1" ht="14.25" customHeight="1">
      <c r="A474" s="96"/>
      <c r="B474" s="30" t="s">
        <v>541</v>
      </c>
      <c r="C474" s="26" t="s">
        <v>293</v>
      </c>
      <c r="D474" s="86">
        <v>2000</v>
      </c>
      <c r="E474" s="86"/>
      <c r="F474" s="86"/>
      <c r="G474" s="192">
        <f t="shared" si="97"/>
        <v>2000</v>
      </c>
      <c r="H474" s="192">
        <f t="shared" si="96"/>
        <v>2000</v>
      </c>
      <c r="I474" s="86">
        <v>0</v>
      </c>
      <c r="J474" s="191"/>
      <c r="K474" s="191">
        <v>0</v>
      </c>
      <c r="L474" s="192"/>
      <c r="M474" s="192"/>
      <c r="N474" s="478"/>
    </row>
    <row r="475" spans="1:14" s="37" customFormat="1" ht="14.25" customHeight="1">
      <c r="A475" s="96"/>
      <c r="B475" s="30" t="s">
        <v>542</v>
      </c>
      <c r="C475" s="26" t="s">
        <v>545</v>
      </c>
      <c r="D475" s="86">
        <v>1250</v>
      </c>
      <c r="E475" s="86"/>
      <c r="F475" s="86"/>
      <c r="G475" s="192">
        <f t="shared" si="97"/>
        <v>1250</v>
      </c>
      <c r="H475" s="192">
        <f t="shared" si="96"/>
        <v>1250</v>
      </c>
      <c r="I475" s="86">
        <v>0</v>
      </c>
      <c r="J475" s="191"/>
      <c r="K475" s="191">
        <v>0</v>
      </c>
      <c r="L475" s="192"/>
      <c r="M475" s="192"/>
      <c r="N475" s="478"/>
    </row>
    <row r="476" spans="1:14" s="37" customFormat="1" ht="14.25" customHeight="1">
      <c r="A476" s="96"/>
      <c r="B476" s="30" t="s">
        <v>543</v>
      </c>
      <c r="C476" s="26" t="s">
        <v>301</v>
      </c>
      <c r="D476" s="86">
        <v>1327</v>
      </c>
      <c r="E476" s="86"/>
      <c r="F476" s="86"/>
      <c r="G476" s="192">
        <f t="shared" si="97"/>
        <v>1327</v>
      </c>
      <c r="H476" s="192">
        <f t="shared" si="96"/>
        <v>1327</v>
      </c>
      <c r="I476" s="86">
        <v>0</v>
      </c>
      <c r="J476" s="191"/>
      <c r="K476" s="191">
        <v>0</v>
      </c>
      <c r="L476" s="192"/>
      <c r="M476" s="192"/>
      <c r="N476" s="478"/>
    </row>
    <row r="477" spans="1:14" s="36" customFormat="1" ht="36" customHeight="1">
      <c r="A477" s="146" t="s">
        <v>605</v>
      </c>
      <c r="B477" s="111"/>
      <c r="C477" s="75" t="s">
        <v>330</v>
      </c>
      <c r="D477" s="188">
        <f>SUM(D478:D487)</f>
        <v>48580</v>
      </c>
      <c r="E477" s="188">
        <f aca="true" t="shared" si="98" ref="E477:N477">SUM(E478:E487)</f>
        <v>0</v>
      </c>
      <c r="F477" s="188">
        <f t="shared" si="98"/>
        <v>0</v>
      </c>
      <c r="G477" s="188">
        <f t="shared" si="98"/>
        <v>48580</v>
      </c>
      <c r="H477" s="188">
        <f t="shared" si="98"/>
        <v>48580</v>
      </c>
      <c r="I477" s="188">
        <f t="shared" si="98"/>
        <v>15072</v>
      </c>
      <c r="J477" s="188">
        <f t="shared" si="98"/>
        <v>3041</v>
      </c>
      <c r="K477" s="188">
        <f t="shared" si="98"/>
        <v>0</v>
      </c>
      <c r="L477" s="188">
        <f t="shared" si="98"/>
        <v>0</v>
      </c>
      <c r="M477" s="188">
        <f t="shared" si="98"/>
        <v>0</v>
      </c>
      <c r="N477" s="189">
        <f t="shared" si="98"/>
        <v>0</v>
      </c>
    </row>
    <row r="478" spans="1:14" s="36" customFormat="1" ht="16.5" customHeight="1">
      <c r="A478" s="91"/>
      <c r="B478" s="128" t="s">
        <v>338</v>
      </c>
      <c r="C478" s="26" t="s">
        <v>19</v>
      </c>
      <c r="D478" s="194">
        <v>15072</v>
      </c>
      <c r="E478" s="194"/>
      <c r="F478" s="194"/>
      <c r="G478" s="194">
        <f aca="true" t="shared" si="99" ref="G478:G487">D478+E478+-F478</f>
        <v>15072</v>
      </c>
      <c r="H478" s="194">
        <f>G478</f>
        <v>15072</v>
      </c>
      <c r="I478" s="194">
        <f>H478</f>
        <v>15072</v>
      </c>
      <c r="J478" s="194"/>
      <c r="K478" s="194"/>
      <c r="L478" s="194"/>
      <c r="M478" s="194"/>
      <c r="N478" s="559"/>
    </row>
    <row r="479" spans="1:14" s="36" customFormat="1" ht="16.5" customHeight="1">
      <c r="A479" s="91"/>
      <c r="B479" s="128" t="s">
        <v>368</v>
      </c>
      <c r="C479" s="26" t="s">
        <v>403</v>
      </c>
      <c r="D479" s="194">
        <v>2672</v>
      </c>
      <c r="E479" s="194"/>
      <c r="F479" s="194"/>
      <c r="G479" s="194">
        <f t="shared" si="99"/>
        <v>2672</v>
      </c>
      <c r="H479" s="194">
        <f aca="true" t="shared" si="100" ref="H479:H487">G479</f>
        <v>2672</v>
      </c>
      <c r="I479" s="194"/>
      <c r="J479" s="194">
        <f>H479</f>
        <v>2672</v>
      </c>
      <c r="K479" s="194"/>
      <c r="L479" s="194"/>
      <c r="M479" s="194"/>
      <c r="N479" s="559"/>
    </row>
    <row r="480" spans="1:14" s="36" customFormat="1" ht="16.5" customHeight="1">
      <c r="A480" s="91"/>
      <c r="B480" s="128" t="s">
        <v>343</v>
      </c>
      <c r="C480" s="26" t="s">
        <v>403</v>
      </c>
      <c r="D480" s="194">
        <v>369</v>
      </c>
      <c r="E480" s="194"/>
      <c r="F480" s="194"/>
      <c r="G480" s="194">
        <f t="shared" si="99"/>
        <v>369</v>
      </c>
      <c r="H480" s="194">
        <f t="shared" si="100"/>
        <v>369</v>
      </c>
      <c r="I480" s="194"/>
      <c r="J480" s="194">
        <f>H480</f>
        <v>369</v>
      </c>
      <c r="K480" s="194"/>
      <c r="L480" s="194"/>
      <c r="M480" s="194"/>
      <c r="N480" s="559"/>
    </row>
    <row r="481" spans="1:14" s="36" customFormat="1" ht="16.5" customHeight="1">
      <c r="A481" s="91"/>
      <c r="B481" s="128" t="s">
        <v>345</v>
      </c>
      <c r="C481" s="27" t="s">
        <v>459</v>
      </c>
      <c r="D481" s="194">
        <v>6990</v>
      </c>
      <c r="E481" s="194"/>
      <c r="F481" s="194"/>
      <c r="G481" s="194">
        <f t="shared" si="99"/>
        <v>6990</v>
      </c>
      <c r="H481" s="194">
        <f t="shared" si="100"/>
        <v>6990</v>
      </c>
      <c r="I481" s="194"/>
      <c r="J481" s="194"/>
      <c r="K481" s="194"/>
      <c r="L481" s="194"/>
      <c r="M481" s="194"/>
      <c r="N481" s="559"/>
    </row>
    <row r="482" spans="1:14" s="37" customFormat="1" ht="14.25" customHeight="1">
      <c r="A482" s="96"/>
      <c r="B482" s="147" t="s">
        <v>347</v>
      </c>
      <c r="C482" s="27" t="s">
        <v>421</v>
      </c>
      <c r="D482" s="197">
        <v>7304</v>
      </c>
      <c r="E482" s="197"/>
      <c r="F482" s="197"/>
      <c r="G482" s="194">
        <f t="shared" si="99"/>
        <v>7304</v>
      </c>
      <c r="H482" s="194">
        <f t="shared" si="100"/>
        <v>7304</v>
      </c>
      <c r="I482" s="197">
        <v>0</v>
      </c>
      <c r="J482" s="197"/>
      <c r="K482" s="194">
        <v>0</v>
      </c>
      <c r="L482" s="194"/>
      <c r="M482" s="194"/>
      <c r="N482" s="565"/>
    </row>
    <row r="483" spans="1:14" s="37" customFormat="1" ht="14.25" customHeight="1">
      <c r="A483" s="96"/>
      <c r="B483" s="147" t="s">
        <v>351</v>
      </c>
      <c r="C483" s="27" t="s">
        <v>421</v>
      </c>
      <c r="D483" s="197">
        <v>7800</v>
      </c>
      <c r="E483" s="197"/>
      <c r="F483" s="197"/>
      <c r="G483" s="194">
        <f t="shared" si="99"/>
        <v>7800</v>
      </c>
      <c r="H483" s="194">
        <f t="shared" si="100"/>
        <v>7800</v>
      </c>
      <c r="I483" s="197"/>
      <c r="J483" s="197"/>
      <c r="K483" s="194"/>
      <c r="L483" s="194"/>
      <c r="M483" s="194"/>
      <c r="N483" s="565"/>
    </row>
    <row r="484" spans="1:14" s="37" customFormat="1" ht="14.25" customHeight="1">
      <c r="A484" s="96"/>
      <c r="B484" s="147" t="s">
        <v>540</v>
      </c>
      <c r="C484" s="26" t="s">
        <v>544</v>
      </c>
      <c r="D484" s="197">
        <v>1800</v>
      </c>
      <c r="E484" s="197"/>
      <c r="F484" s="197"/>
      <c r="G484" s="194">
        <f t="shared" si="99"/>
        <v>1800</v>
      </c>
      <c r="H484" s="194">
        <f t="shared" si="100"/>
        <v>1800</v>
      </c>
      <c r="I484" s="197"/>
      <c r="J484" s="197"/>
      <c r="K484" s="194"/>
      <c r="L484" s="194"/>
      <c r="M484" s="194"/>
      <c r="N484" s="565"/>
    </row>
    <row r="485" spans="1:14" s="37" customFormat="1" ht="14.25" customHeight="1">
      <c r="A485" s="96"/>
      <c r="B485" s="147" t="s">
        <v>353</v>
      </c>
      <c r="C485" s="27" t="s">
        <v>354</v>
      </c>
      <c r="D485" s="197">
        <v>200</v>
      </c>
      <c r="E485" s="197"/>
      <c r="F485" s="197"/>
      <c r="G485" s="194">
        <f t="shared" si="99"/>
        <v>200</v>
      </c>
      <c r="H485" s="194">
        <f t="shared" si="100"/>
        <v>200</v>
      </c>
      <c r="I485" s="197"/>
      <c r="J485" s="197"/>
      <c r="K485" s="194"/>
      <c r="L485" s="194"/>
      <c r="M485" s="194"/>
      <c r="N485" s="565"/>
    </row>
    <row r="486" spans="1:14" s="37" customFormat="1" ht="14.25" customHeight="1">
      <c r="A486" s="96"/>
      <c r="B486" s="147" t="s">
        <v>541</v>
      </c>
      <c r="C486" s="26" t="s">
        <v>293</v>
      </c>
      <c r="D486" s="197">
        <v>2000</v>
      </c>
      <c r="E486" s="197"/>
      <c r="F486" s="197"/>
      <c r="G486" s="194">
        <f t="shared" si="99"/>
        <v>2000</v>
      </c>
      <c r="H486" s="194">
        <f t="shared" si="100"/>
        <v>2000</v>
      </c>
      <c r="I486" s="197"/>
      <c r="J486" s="197"/>
      <c r="K486" s="194"/>
      <c r="L486" s="194"/>
      <c r="M486" s="194"/>
      <c r="N486" s="565"/>
    </row>
    <row r="487" spans="1:14" s="37" customFormat="1" ht="14.25" customHeight="1">
      <c r="A487" s="96"/>
      <c r="B487" s="147" t="s">
        <v>543</v>
      </c>
      <c r="C487" s="26" t="s">
        <v>301</v>
      </c>
      <c r="D487" s="197">
        <v>4373</v>
      </c>
      <c r="E487" s="197"/>
      <c r="F487" s="197"/>
      <c r="G487" s="194">
        <f t="shared" si="99"/>
        <v>4373</v>
      </c>
      <c r="H487" s="194">
        <f t="shared" si="100"/>
        <v>4373</v>
      </c>
      <c r="I487" s="197"/>
      <c r="J487" s="197"/>
      <c r="K487" s="194"/>
      <c r="L487" s="194"/>
      <c r="M487" s="194"/>
      <c r="N487" s="565"/>
    </row>
    <row r="488" spans="1:14" s="37" customFormat="1" ht="17.25" customHeight="1">
      <c r="A488" s="146" t="s">
        <v>623</v>
      </c>
      <c r="B488" s="115"/>
      <c r="C488" s="75" t="s">
        <v>624</v>
      </c>
      <c r="D488" s="188">
        <f>D489+D490</f>
        <v>2070</v>
      </c>
      <c r="E488" s="188">
        <f aca="true" t="shared" si="101" ref="E488:N488">E489+E490</f>
        <v>2070</v>
      </c>
      <c r="F488" s="188">
        <f t="shared" si="101"/>
        <v>2070</v>
      </c>
      <c r="G488" s="188">
        <f t="shared" si="101"/>
        <v>2070</v>
      </c>
      <c r="H488" s="188">
        <f t="shared" si="101"/>
        <v>2070</v>
      </c>
      <c r="I488" s="188">
        <f t="shared" si="101"/>
        <v>0</v>
      </c>
      <c r="J488" s="188">
        <f t="shared" si="101"/>
        <v>0</v>
      </c>
      <c r="K488" s="188">
        <f t="shared" si="101"/>
        <v>0</v>
      </c>
      <c r="L488" s="188">
        <f t="shared" si="101"/>
        <v>0</v>
      </c>
      <c r="M488" s="188">
        <f t="shared" si="101"/>
        <v>0</v>
      </c>
      <c r="N488" s="189">
        <f t="shared" si="101"/>
        <v>0</v>
      </c>
    </row>
    <row r="489" spans="1:14" s="37" customFormat="1" ht="15.75" customHeight="1">
      <c r="A489" s="96"/>
      <c r="B489" s="30" t="s">
        <v>351</v>
      </c>
      <c r="C489" s="26" t="s">
        <v>421</v>
      </c>
      <c r="D489" s="86">
        <v>2070</v>
      </c>
      <c r="E489" s="86"/>
      <c r="F489" s="86">
        <v>2070</v>
      </c>
      <c r="G489" s="192">
        <f>D489+E489-F489</f>
        <v>0</v>
      </c>
      <c r="H489" s="86">
        <f>G489</f>
        <v>0</v>
      </c>
      <c r="I489" s="86">
        <v>0</v>
      </c>
      <c r="J489" s="190"/>
      <c r="K489" s="191">
        <v>0</v>
      </c>
      <c r="L489" s="192"/>
      <c r="M489" s="192"/>
      <c r="N489" s="478"/>
    </row>
    <row r="490" spans="1:14" s="37" customFormat="1" ht="15.75" customHeight="1">
      <c r="A490" s="96"/>
      <c r="B490" s="30" t="s">
        <v>541</v>
      </c>
      <c r="C490" s="26" t="s">
        <v>293</v>
      </c>
      <c r="D490" s="86">
        <v>0</v>
      </c>
      <c r="E490" s="86">
        <v>2070</v>
      </c>
      <c r="F490" s="86"/>
      <c r="G490" s="192">
        <f>D490+E490-F490</f>
        <v>2070</v>
      </c>
      <c r="H490" s="86">
        <f>G490</f>
        <v>2070</v>
      </c>
      <c r="I490" s="86"/>
      <c r="J490" s="190"/>
      <c r="K490" s="191"/>
      <c r="L490" s="192"/>
      <c r="M490" s="192"/>
      <c r="N490" s="478"/>
    </row>
    <row r="491" spans="1:14" s="37" customFormat="1" ht="17.25" customHeight="1">
      <c r="A491" s="146" t="s">
        <v>432</v>
      </c>
      <c r="B491" s="115"/>
      <c r="C491" s="75" t="s">
        <v>405</v>
      </c>
      <c r="D491" s="188">
        <f>SUM(D492:D501)</f>
        <v>6030</v>
      </c>
      <c r="E491" s="188">
        <f aca="true" t="shared" si="102" ref="E491:N491">SUM(E492:E501)</f>
        <v>239500</v>
      </c>
      <c r="F491" s="188">
        <f t="shared" si="102"/>
        <v>0</v>
      </c>
      <c r="G491" s="188">
        <f t="shared" si="102"/>
        <v>245530</v>
      </c>
      <c r="H491" s="188">
        <f t="shared" si="102"/>
        <v>245530</v>
      </c>
      <c r="I491" s="188">
        <f t="shared" si="102"/>
        <v>31913</v>
      </c>
      <c r="J491" s="188">
        <f t="shared" si="102"/>
        <v>6172</v>
      </c>
      <c r="K491" s="188">
        <f t="shared" si="102"/>
        <v>0</v>
      </c>
      <c r="L491" s="188">
        <f t="shared" si="102"/>
        <v>0</v>
      </c>
      <c r="M491" s="188">
        <f t="shared" si="102"/>
        <v>0</v>
      </c>
      <c r="N491" s="189">
        <f t="shared" si="102"/>
        <v>0</v>
      </c>
    </row>
    <row r="492" spans="1:14" s="37" customFormat="1" ht="17.25" customHeight="1">
      <c r="A492" s="107"/>
      <c r="B492" s="552" t="s">
        <v>338</v>
      </c>
      <c r="C492" s="26" t="s">
        <v>19</v>
      </c>
      <c r="D492" s="553"/>
      <c r="E492" s="553">
        <v>25700</v>
      </c>
      <c r="F492" s="553"/>
      <c r="G492" s="191">
        <f aca="true" t="shared" si="103" ref="G492:G501">D492+E492-F492</f>
        <v>25700</v>
      </c>
      <c r="H492" s="190">
        <f aca="true" t="shared" si="104" ref="H492:I495">G492</f>
        <v>25700</v>
      </c>
      <c r="I492" s="553">
        <f>H492</f>
        <v>25700</v>
      </c>
      <c r="J492" s="554"/>
      <c r="K492" s="554"/>
      <c r="L492" s="554"/>
      <c r="M492" s="555"/>
      <c r="N492" s="566"/>
    </row>
    <row r="493" spans="1:14" s="37" customFormat="1" ht="17.25" customHeight="1">
      <c r="A493" s="107"/>
      <c r="B493" s="552" t="s">
        <v>368</v>
      </c>
      <c r="C493" s="26" t="s">
        <v>403</v>
      </c>
      <c r="D493" s="556"/>
      <c r="E493" s="553">
        <v>5353</v>
      </c>
      <c r="F493" s="553"/>
      <c r="G493" s="191">
        <f t="shared" si="103"/>
        <v>5353</v>
      </c>
      <c r="H493" s="190">
        <f t="shared" si="104"/>
        <v>5353</v>
      </c>
      <c r="I493" s="553"/>
      <c r="J493" s="553">
        <f>H493</f>
        <v>5353</v>
      </c>
      <c r="K493" s="554"/>
      <c r="L493" s="554"/>
      <c r="M493" s="555"/>
      <c r="N493" s="566"/>
    </row>
    <row r="494" spans="1:14" s="37" customFormat="1" ht="17.25" customHeight="1">
      <c r="A494" s="107"/>
      <c r="B494" s="552" t="s">
        <v>343</v>
      </c>
      <c r="C494" s="26" t="s">
        <v>403</v>
      </c>
      <c r="D494" s="556"/>
      <c r="E494" s="553">
        <v>819</v>
      </c>
      <c r="F494" s="553"/>
      <c r="G494" s="191">
        <f t="shared" si="103"/>
        <v>819</v>
      </c>
      <c r="H494" s="190">
        <f t="shared" si="104"/>
        <v>819</v>
      </c>
      <c r="I494" s="553"/>
      <c r="J494" s="553">
        <f>H494</f>
        <v>819</v>
      </c>
      <c r="K494" s="554"/>
      <c r="L494" s="554"/>
      <c r="M494" s="555"/>
      <c r="N494" s="566"/>
    </row>
    <row r="495" spans="1:14" s="37" customFormat="1" ht="17.25" customHeight="1">
      <c r="A495" s="107"/>
      <c r="B495" s="552" t="s">
        <v>773</v>
      </c>
      <c r="C495" s="26" t="s">
        <v>774</v>
      </c>
      <c r="D495" s="556"/>
      <c r="E495" s="553">
        <v>6213</v>
      </c>
      <c r="F495" s="553"/>
      <c r="G495" s="191">
        <f t="shared" si="103"/>
        <v>6213</v>
      </c>
      <c r="H495" s="190">
        <f t="shared" si="104"/>
        <v>6213</v>
      </c>
      <c r="I495" s="553">
        <f t="shared" si="104"/>
        <v>6213</v>
      </c>
      <c r="J495" s="553"/>
      <c r="K495" s="554"/>
      <c r="L495" s="554"/>
      <c r="M495" s="555"/>
      <c r="N495" s="566"/>
    </row>
    <row r="496" spans="1:14" s="37" customFormat="1" ht="14.25" customHeight="1">
      <c r="A496" s="107"/>
      <c r="B496" s="477" t="s">
        <v>345</v>
      </c>
      <c r="C496" s="27" t="s">
        <v>459</v>
      </c>
      <c r="D496" s="86"/>
      <c r="E496" s="190">
        <v>54115</v>
      </c>
      <c r="F496" s="190"/>
      <c r="G496" s="191">
        <f t="shared" si="103"/>
        <v>54115</v>
      </c>
      <c r="H496" s="190">
        <f aca="true" t="shared" si="105" ref="H496:H501">G496</f>
        <v>54115</v>
      </c>
      <c r="I496" s="553"/>
      <c r="J496" s="190"/>
      <c r="K496" s="191">
        <v>0</v>
      </c>
      <c r="L496" s="191"/>
      <c r="M496" s="191"/>
      <c r="N496" s="560"/>
    </row>
    <row r="497" spans="1:14" s="37" customFormat="1" ht="14.25" customHeight="1">
      <c r="A497" s="107"/>
      <c r="B497" s="477" t="s">
        <v>349</v>
      </c>
      <c r="C497" s="27" t="s">
        <v>420</v>
      </c>
      <c r="D497" s="86"/>
      <c r="E497" s="86">
        <v>140000</v>
      </c>
      <c r="F497" s="86"/>
      <c r="G497" s="191">
        <f t="shared" si="103"/>
        <v>140000</v>
      </c>
      <c r="H497" s="190">
        <f t="shared" si="105"/>
        <v>140000</v>
      </c>
      <c r="I497" s="86"/>
      <c r="J497" s="86"/>
      <c r="K497" s="192"/>
      <c r="L497" s="192"/>
      <c r="M497" s="192"/>
      <c r="N497" s="478"/>
    </row>
    <row r="498" spans="1:14" s="37" customFormat="1" ht="14.25" customHeight="1">
      <c r="A498" s="96"/>
      <c r="B498" s="477" t="s">
        <v>351</v>
      </c>
      <c r="C498" s="26" t="s">
        <v>352</v>
      </c>
      <c r="D498" s="86">
        <v>500</v>
      </c>
      <c r="E498" s="86">
        <v>800</v>
      </c>
      <c r="F498" s="86"/>
      <c r="G498" s="192">
        <f t="shared" si="103"/>
        <v>1300</v>
      </c>
      <c r="H498" s="86">
        <f t="shared" si="105"/>
        <v>1300</v>
      </c>
      <c r="I498" s="86">
        <v>0</v>
      </c>
      <c r="J498" s="190"/>
      <c r="K498" s="191">
        <v>0</v>
      </c>
      <c r="L498" s="192"/>
      <c r="M498" s="192"/>
      <c r="N498" s="478"/>
    </row>
    <row r="499" spans="1:14" s="37" customFormat="1" ht="14.25" customHeight="1">
      <c r="A499" s="96"/>
      <c r="B499" s="477" t="s">
        <v>357</v>
      </c>
      <c r="C499" s="26" t="s">
        <v>609</v>
      </c>
      <c r="D499" s="86">
        <v>5530</v>
      </c>
      <c r="E499" s="86"/>
      <c r="F499" s="86"/>
      <c r="G499" s="192">
        <f t="shared" si="103"/>
        <v>5530</v>
      </c>
      <c r="H499" s="86">
        <f t="shared" si="105"/>
        <v>5530</v>
      </c>
      <c r="I499" s="86"/>
      <c r="J499" s="190"/>
      <c r="K499" s="191"/>
      <c r="L499" s="192"/>
      <c r="M499" s="192"/>
      <c r="N499" s="478"/>
    </row>
    <row r="500" spans="1:14" s="37" customFormat="1" ht="14.25" customHeight="1">
      <c r="A500" s="96"/>
      <c r="B500" s="477" t="s">
        <v>541</v>
      </c>
      <c r="C500" s="26" t="s">
        <v>293</v>
      </c>
      <c r="D500" s="86"/>
      <c r="E500" s="86">
        <v>3000</v>
      </c>
      <c r="F500" s="86"/>
      <c r="G500" s="192">
        <f t="shared" si="103"/>
        <v>3000</v>
      </c>
      <c r="H500" s="86">
        <f t="shared" si="105"/>
        <v>3000</v>
      </c>
      <c r="I500" s="86"/>
      <c r="J500" s="190"/>
      <c r="K500" s="191"/>
      <c r="L500" s="192"/>
      <c r="M500" s="192"/>
      <c r="N500" s="478"/>
    </row>
    <row r="501" spans="1:14" s="37" customFormat="1" ht="14.25" customHeight="1">
      <c r="A501" s="96"/>
      <c r="B501" s="477" t="s">
        <v>543</v>
      </c>
      <c r="C501" s="26" t="s">
        <v>301</v>
      </c>
      <c r="D501" s="86"/>
      <c r="E501" s="86">
        <v>3500</v>
      </c>
      <c r="F501" s="86"/>
      <c r="G501" s="192">
        <f t="shared" si="103"/>
        <v>3500</v>
      </c>
      <c r="H501" s="86">
        <f t="shared" si="105"/>
        <v>3500</v>
      </c>
      <c r="I501" s="86"/>
      <c r="J501" s="190"/>
      <c r="K501" s="191"/>
      <c r="L501" s="192"/>
      <c r="M501" s="192"/>
      <c r="N501" s="478"/>
    </row>
    <row r="502" spans="1:14" s="37" customFormat="1" ht="24" customHeight="1">
      <c r="A502" s="109" t="s">
        <v>514</v>
      </c>
      <c r="B502" s="113"/>
      <c r="C502" s="69" t="s">
        <v>431</v>
      </c>
      <c r="D502" s="119">
        <f>D503+D505+D512</f>
        <v>1002632</v>
      </c>
      <c r="E502" s="119">
        <f>E503+E505+E512</f>
        <v>59063</v>
      </c>
      <c r="F502" s="119">
        <f>F503+F505+F512</f>
        <v>3977</v>
      </c>
      <c r="G502" s="119">
        <f>G503+G505+G512</f>
        <v>1057718</v>
      </c>
      <c r="H502" s="119">
        <f>H503+H505+H512</f>
        <v>1057718</v>
      </c>
      <c r="I502" s="119">
        <f aca="true" t="shared" si="106" ref="I502:N502">I503+I505+I512</f>
        <v>727733</v>
      </c>
      <c r="J502" s="119">
        <f t="shared" si="106"/>
        <v>148815</v>
      </c>
      <c r="K502" s="119">
        <f t="shared" si="106"/>
        <v>11889</v>
      </c>
      <c r="L502" s="119">
        <f t="shared" si="106"/>
        <v>0</v>
      </c>
      <c r="M502" s="119">
        <f t="shared" si="106"/>
        <v>0</v>
      </c>
      <c r="N502" s="120">
        <f t="shared" si="106"/>
        <v>0</v>
      </c>
    </row>
    <row r="503" spans="1:14" s="37" customFormat="1" ht="26.25" customHeight="1">
      <c r="A503" s="146" t="s">
        <v>534</v>
      </c>
      <c r="B503" s="115"/>
      <c r="C503" s="75" t="s">
        <v>239</v>
      </c>
      <c r="D503" s="188">
        <f>D504</f>
        <v>11889</v>
      </c>
      <c r="E503" s="188">
        <f>E504</f>
        <v>0</v>
      </c>
      <c r="F503" s="188">
        <f>F504</f>
        <v>0</v>
      </c>
      <c r="G503" s="188">
        <f>G504</f>
        <v>11889</v>
      </c>
      <c r="H503" s="188">
        <f aca="true" t="shared" si="107" ref="H503:N503">H504</f>
        <v>11889</v>
      </c>
      <c r="I503" s="188">
        <f t="shared" si="107"/>
        <v>0</v>
      </c>
      <c r="J503" s="188">
        <f t="shared" si="107"/>
        <v>0</v>
      </c>
      <c r="K503" s="188">
        <f t="shared" si="107"/>
        <v>11889</v>
      </c>
      <c r="L503" s="188">
        <f t="shared" si="107"/>
        <v>0</v>
      </c>
      <c r="M503" s="188">
        <f t="shared" si="107"/>
        <v>0</v>
      </c>
      <c r="N503" s="189">
        <f t="shared" si="107"/>
        <v>0</v>
      </c>
    </row>
    <row r="504" spans="1:14" s="37" customFormat="1" ht="22.5" customHeight="1">
      <c r="A504" s="91"/>
      <c r="B504" s="103" t="s">
        <v>395</v>
      </c>
      <c r="C504" s="76" t="s">
        <v>240</v>
      </c>
      <c r="D504" s="192">
        <v>11889</v>
      </c>
      <c r="E504" s="192"/>
      <c r="F504" s="192"/>
      <c r="G504" s="192">
        <f>D504+E504-F504</f>
        <v>11889</v>
      </c>
      <c r="H504" s="192">
        <f>G504</f>
        <v>11889</v>
      </c>
      <c r="I504" s="198"/>
      <c r="J504" s="198"/>
      <c r="K504" s="192">
        <f>H504</f>
        <v>11889</v>
      </c>
      <c r="L504" s="192"/>
      <c r="M504" s="192"/>
      <c r="N504" s="478"/>
    </row>
    <row r="505" spans="1:14" s="37" customFormat="1" ht="15" customHeight="1">
      <c r="A505" s="146" t="s">
        <v>525</v>
      </c>
      <c r="B505" s="115"/>
      <c r="C505" s="75" t="s">
        <v>759</v>
      </c>
      <c r="D505" s="188">
        <f>SUM(D506:D511)</f>
        <v>18821</v>
      </c>
      <c r="E505" s="188">
        <f>SUM(E506:E511)</f>
        <v>21</v>
      </c>
      <c r="F505" s="188">
        <f>SUM(F506:F511)</f>
        <v>21</v>
      </c>
      <c r="G505" s="188">
        <f>SUM(G506:G511)</f>
        <v>18821</v>
      </c>
      <c r="H505" s="188">
        <f aca="true" t="shared" si="108" ref="H505:N505">SUM(H506:H511)</f>
        <v>18821</v>
      </c>
      <c r="I505" s="188">
        <f t="shared" si="108"/>
        <v>14878</v>
      </c>
      <c r="J505" s="188">
        <f t="shared" si="108"/>
        <v>2909</v>
      </c>
      <c r="K505" s="188">
        <f t="shared" si="108"/>
        <v>0</v>
      </c>
      <c r="L505" s="188">
        <f t="shared" si="108"/>
        <v>0</v>
      </c>
      <c r="M505" s="188">
        <f t="shared" si="108"/>
        <v>0</v>
      </c>
      <c r="N505" s="189">
        <f t="shared" si="108"/>
        <v>0</v>
      </c>
    </row>
    <row r="506" spans="1:14" s="37" customFormat="1" ht="13.5" customHeight="1">
      <c r="A506" s="96"/>
      <c r="B506" s="30" t="s">
        <v>338</v>
      </c>
      <c r="C506" s="26" t="s">
        <v>19</v>
      </c>
      <c r="D506" s="86">
        <v>13603</v>
      </c>
      <c r="E506" s="86"/>
      <c r="F506" s="86"/>
      <c r="G506" s="192">
        <f aca="true" t="shared" si="109" ref="G506:G511">D506+E506-F506</f>
        <v>13603</v>
      </c>
      <c r="H506" s="192">
        <f>G506</f>
        <v>13603</v>
      </c>
      <c r="I506" s="86">
        <f>H506</f>
        <v>13603</v>
      </c>
      <c r="J506" s="190"/>
      <c r="K506" s="191">
        <v>0</v>
      </c>
      <c r="L506" s="192"/>
      <c r="M506" s="192"/>
      <c r="N506" s="478"/>
    </row>
    <row r="507" spans="1:14" s="37" customFormat="1" ht="13.5" customHeight="1">
      <c r="A507" s="96"/>
      <c r="B507" s="30" t="s">
        <v>341</v>
      </c>
      <c r="C507" s="26" t="s">
        <v>342</v>
      </c>
      <c r="D507" s="86">
        <v>1275</v>
      </c>
      <c r="E507" s="86"/>
      <c r="F507" s="86"/>
      <c r="G507" s="192">
        <f t="shared" si="109"/>
        <v>1275</v>
      </c>
      <c r="H507" s="192">
        <f>G507</f>
        <v>1275</v>
      </c>
      <c r="I507" s="86">
        <f>H507</f>
        <v>1275</v>
      </c>
      <c r="J507" s="190"/>
      <c r="K507" s="191">
        <v>0</v>
      </c>
      <c r="L507" s="192"/>
      <c r="M507" s="192"/>
      <c r="N507" s="478"/>
    </row>
    <row r="508" spans="1:14" s="37" customFormat="1" ht="14.25" customHeight="1">
      <c r="A508" s="96"/>
      <c r="B508" s="104" t="s">
        <v>368</v>
      </c>
      <c r="C508" s="26" t="s">
        <v>526</v>
      </c>
      <c r="D508" s="86">
        <v>2565</v>
      </c>
      <c r="E508" s="86"/>
      <c r="F508" s="86">
        <v>21</v>
      </c>
      <c r="G508" s="192">
        <f t="shared" si="109"/>
        <v>2544</v>
      </c>
      <c r="H508" s="192">
        <f>G508</f>
        <v>2544</v>
      </c>
      <c r="I508" s="86">
        <v>0</v>
      </c>
      <c r="J508" s="190">
        <f>H508</f>
        <v>2544</v>
      </c>
      <c r="K508" s="191">
        <v>0</v>
      </c>
      <c r="L508" s="192"/>
      <c r="M508" s="192"/>
      <c r="N508" s="478"/>
    </row>
    <row r="509" spans="1:14" s="37" customFormat="1" ht="13.5" customHeight="1">
      <c r="A509" s="96"/>
      <c r="B509" s="104" t="s">
        <v>343</v>
      </c>
      <c r="C509" s="26" t="s">
        <v>344</v>
      </c>
      <c r="D509" s="86">
        <v>365</v>
      </c>
      <c r="E509" s="86"/>
      <c r="F509" s="86"/>
      <c r="G509" s="192">
        <f t="shared" si="109"/>
        <v>365</v>
      </c>
      <c r="H509" s="192">
        <f>G509</f>
        <v>365</v>
      </c>
      <c r="I509" s="86">
        <v>0</v>
      </c>
      <c r="J509" s="190">
        <f>H509</f>
        <v>365</v>
      </c>
      <c r="K509" s="191">
        <v>0</v>
      </c>
      <c r="L509" s="192"/>
      <c r="M509" s="192"/>
      <c r="N509" s="478"/>
    </row>
    <row r="510" spans="1:14" s="37" customFormat="1" ht="14.25" customHeight="1">
      <c r="A510" s="96"/>
      <c r="B510" s="30" t="s">
        <v>351</v>
      </c>
      <c r="C510" s="26" t="s">
        <v>421</v>
      </c>
      <c r="D510" s="86">
        <v>561</v>
      </c>
      <c r="E510" s="86">
        <v>21</v>
      </c>
      <c r="F510" s="86"/>
      <c r="G510" s="192">
        <f t="shared" si="109"/>
        <v>582</v>
      </c>
      <c r="H510" s="192">
        <f>G510</f>
        <v>582</v>
      </c>
      <c r="I510" s="86">
        <v>0</v>
      </c>
      <c r="J510" s="190"/>
      <c r="K510" s="191">
        <v>0</v>
      </c>
      <c r="L510" s="192"/>
      <c r="M510" s="192"/>
      <c r="N510" s="478"/>
    </row>
    <row r="511" spans="1:14" s="37" customFormat="1" ht="12.75" customHeight="1">
      <c r="A511" s="96"/>
      <c r="B511" s="30" t="s">
        <v>357</v>
      </c>
      <c r="C511" s="26" t="s">
        <v>358</v>
      </c>
      <c r="D511" s="86">
        <v>452</v>
      </c>
      <c r="E511" s="86"/>
      <c r="F511" s="86"/>
      <c r="G511" s="192">
        <f t="shared" si="109"/>
        <v>452</v>
      </c>
      <c r="H511" s="192">
        <f>G511</f>
        <v>452</v>
      </c>
      <c r="I511" s="86">
        <v>0</v>
      </c>
      <c r="J511" s="190"/>
      <c r="K511" s="191">
        <v>0</v>
      </c>
      <c r="L511" s="192"/>
      <c r="M511" s="192"/>
      <c r="N511" s="478"/>
    </row>
    <row r="512" spans="1:14" s="37" customFormat="1" ht="16.5" customHeight="1">
      <c r="A512" s="146" t="s">
        <v>558</v>
      </c>
      <c r="B512" s="116"/>
      <c r="C512" s="75" t="s">
        <v>559</v>
      </c>
      <c r="D512" s="188">
        <f>SUM(D513:D531)</f>
        <v>971922</v>
      </c>
      <c r="E512" s="188">
        <f aca="true" t="shared" si="110" ref="E512:N512">SUM(E513:E531)</f>
        <v>59042</v>
      </c>
      <c r="F512" s="188">
        <f t="shared" si="110"/>
        <v>3956</v>
      </c>
      <c r="G512" s="188">
        <f t="shared" si="110"/>
        <v>1027008</v>
      </c>
      <c r="H512" s="188">
        <f t="shared" si="110"/>
        <v>1027008</v>
      </c>
      <c r="I512" s="188">
        <f t="shared" si="110"/>
        <v>712855</v>
      </c>
      <c r="J512" s="188">
        <f t="shared" si="110"/>
        <v>145906</v>
      </c>
      <c r="K512" s="188">
        <f t="shared" si="110"/>
        <v>0</v>
      </c>
      <c r="L512" s="188">
        <f t="shared" si="110"/>
        <v>0</v>
      </c>
      <c r="M512" s="188">
        <f t="shared" si="110"/>
        <v>0</v>
      </c>
      <c r="N512" s="189">
        <f t="shared" si="110"/>
        <v>0</v>
      </c>
    </row>
    <row r="513" spans="1:14" s="37" customFormat="1" ht="13.5" customHeight="1">
      <c r="A513" s="107"/>
      <c r="B513" s="30" t="s">
        <v>41</v>
      </c>
      <c r="C513" s="27" t="s">
        <v>510</v>
      </c>
      <c r="D513" s="192">
        <v>1000</v>
      </c>
      <c r="E513" s="192"/>
      <c r="F513" s="192"/>
      <c r="G513" s="192">
        <f>D513+E513-F513</f>
        <v>1000</v>
      </c>
      <c r="H513" s="192">
        <f>G513</f>
        <v>1000</v>
      </c>
      <c r="I513" s="89">
        <v>0</v>
      </c>
      <c r="J513" s="86"/>
      <c r="K513" s="89"/>
      <c r="L513" s="192"/>
      <c r="M513" s="192"/>
      <c r="N513" s="478"/>
    </row>
    <row r="514" spans="1:14" s="37" customFormat="1" ht="14.25" customHeight="1">
      <c r="A514" s="96"/>
      <c r="B514" s="30" t="s">
        <v>338</v>
      </c>
      <c r="C514" s="26" t="s">
        <v>19</v>
      </c>
      <c r="D514" s="192">
        <v>656840</v>
      </c>
      <c r="E514" s="192"/>
      <c r="F514" s="192"/>
      <c r="G514" s="192">
        <f aca="true" t="shared" si="111" ref="G514:G531">D514+E514-F514</f>
        <v>656840</v>
      </c>
      <c r="H514" s="192">
        <f aca="true" t="shared" si="112" ref="H514:H531">G514</f>
        <v>656840</v>
      </c>
      <c r="I514" s="86">
        <f>H514</f>
        <v>656840</v>
      </c>
      <c r="J514" s="86"/>
      <c r="K514" s="190">
        <v>0</v>
      </c>
      <c r="L514" s="192"/>
      <c r="M514" s="192"/>
      <c r="N514" s="478"/>
    </row>
    <row r="515" spans="1:14" s="37" customFormat="1" ht="15" customHeight="1">
      <c r="A515" s="96"/>
      <c r="B515" s="30" t="s">
        <v>341</v>
      </c>
      <c r="C515" s="26" t="s">
        <v>342</v>
      </c>
      <c r="D515" s="192">
        <v>49015</v>
      </c>
      <c r="E515" s="192"/>
      <c r="F515" s="192"/>
      <c r="G515" s="192">
        <f t="shared" si="111"/>
        <v>49015</v>
      </c>
      <c r="H515" s="192">
        <f t="shared" si="112"/>
        <v>49015</v>
      </c>
      <c r="I515" s="86">
        <f>H515</f>
        <v>49015</v>
      </c>
      <c r="J515" s="86"/>
      <c r="K515" s="190">
        <v>0</v>
      </c>
      <c r="L515" s="192"/>
      <c r="M515" s="192"/>
      <c r="N515" s="478"/>
    </row>
    <row r="516" spans="1:14" s="37" customFormat="1" ht="15" customHeight="1">
      <c r="A516" s="96"/>
      <c r="B516" s="104" t="s">
        <v>389</v>
      </c>
      <c r="C516" s="26" t="s">
        <v>403</v>
      </c>
      <c r="D516" s="192">
        <v>81829</v>
      </c>
      <c r="E516" s="192">
        <v>40042</v>
      </c>
      <c r="F516" s="192"/>
      <c r="G516" s="192">
        <f t="shared" si="111"/>
        <v>121871</v>
      </c>
      <c r="H516" s="192">
        <f t="shared" si="112"/>
        <v>121871</v>
      </c>
      <c r="I516" s="86">
        <v>0</v>
      </c>
      <c r="J516" s="86">
        <f>H516</f>
        <v>121871</v>
      </c>
      <c r="K516" s="190">
        <v>0</v>
      </c>
      <c r="L516" s="192"/>
      <c r="M516" s="192"/>
      <c r="N516" s="478"/>
    </row>
    <row r="517" spans="1:14" s="37" customFormat="1" ht="15" customHeight="1">
      <c r="A517" s="96"/>
      <c r="B517" s="104" t="s">
        <v>343</v>
      </c>
      <c r="C517" s="26" t="s">
        <v>344</v>
      </c>
      <c r="D517" s="192">
        <v>13622</v>
      </c>
      <c r="E517" s="192">
        <v>10413</v>
      </c>
      <c r="F517" s="192"/>
      <c r="G517" s="192">
        <f t="shared" si="111"/>
        <v>24035</v>
      </c>
      <c r="H517" s="192">
        <f t="shared" si="112"/>
        <v>24035</v>
      </c>
      <c r="I517" s="86">
        <v>0</v>
      </c>
      <c r="J517" s="86">
        <f>H517</f>
        <v>24035</v>
      </c>
      <c r="K517" s="190">
        <v>0</v>
      </c>
      <c r="L517" s="192"/>
      <c r="M517" s="192"/>
      <c r="N517" s="478"/>
    </row>
    <row r="518" spans="1:14" s="37" customFormat="1" ht="14.25" customHeight="1">
      <c r="A518" s="96"/>
      <c r="B518" s="30" t="s">
        <v>773</v>
      </c>
      <c r="C518" s="26" t="s">
        <v>774</v>
      </c>
      <c r="D518" s="192">
        <v>7000</v>
      </c>
      <c r="E518" s="192"/>
      <c r="F518" s="192"/>
      <c r="G518" s="192">
        <f t="shared" si="111"/>
        <v>7000</v>
      </c>
      <c r="H518" s="192">
        <f t="shared" si="112"/>
        <v>7000</v>
      </c>
      <c r="I518" s="86">
        <f>H518</f>
        <v>7000</v>
      </c>
      <c r="J518" s="86"/>
      <c r="K518" s="190">
        <v>0</v>
      </c>
      <c r="L518" s="192"/>
      <c r="M518" s="192"/>
      <c r="N518" s="478"/>
    </row>
    <row r="519" spans="1:14" s="37" customFormat="1" ht="14.25" customHeight="1">
      <c r="A519" s="96"/>
      <c r="B519" s="30" t="s">
        <v>345</v>
      </c>
      <c r="C519" s="26" t="s">
        <v>459</v>
      </c>
      <c r="D519" s="192">
        <v>86400</v>
      </c>
      <c r="E519" s="192"/>
      <c r="F519" s="192">
        <v>3806</v>
      </c>
      <c r="G519" s="192">
        <f t="shared" si="111"/>
        <v>82594</v>
      </c>
      <c r="H519" s="192">
        <f t="shared" si="112"/>
        <v>82594</v>
      </c>
      <c r="I519" s="86">
        <v>0</v>
      </c>
      <c r="J519" s="86"/>
      <c r="K519" s="190">
        <v>0</v>
      </c>
      <c r="L519" s="192"/>
      <c r="M519" s="192"/>
      <c r="N519" s="478"/>
    </row>
    <row r="520" spans="1:14" s="37" customFormat="1" ht="13.5" customHeight="1">
      <c r="A520" s="96"/>
      <c r="B520" s="30" t="s">
        <v>347</v>
      </c>
      <c r="C520" s="26" t="s">
        <v>419</v>
      </c>
      <c r="D520" s="192">
        <v>16600</v>
      </c>
      <c r="E520" s="192"/>
      <c r="F520" s="192"/>
      <c r="G520" s="192">
        <f t="shared" si="111"/>
        <v>16600</v>
      </c>
      <c r="H520" s="192">
        <f t="shared" si="112"/>
        <v>16600</v>
      </c>
      <c r="I520" s="86">
        <v>0</v>
      </c>
      <c r="J520" s="86"/>
      <c r="K520" s="190">
        <v>0</v>
      </c>
      <c r="L520" s="192"/>
      <c r="M520" s="192"/>
      <c r="N520" s="478"/>
    </row>
    <row r="521" spans="1:14" s="37" customFormat="1" ht="13.5" customHeight="1">
      <c r="A521" s="96"/>
      <c r="B521" s="30" t="s">
        <v>349</v>
      </c>
      <c r="C521" s="27" t="s">
        <v>420</v>
      </c>
      <c r="D521" s="192">
        <v>5000</v>
      </c>
      <c r="E521" s="192">
        <v>1501</v>
      </c>
      <c r="F521" s="192"/>
      <c r="G521" s="192">
        <f t="shared" si="111"/>
        <v>6501</v>
      </c>
      <c r="H521" s="192">
        <f t="shared" si="112"/>
        <v>6501</v>
      </c>
      <c r="I521" s="86">
        <v>0</v>
      </c>
      <c r="J521" s="86"/>
      <c r="K521" s="190"/>
      <c r="L521" s="192"/>
      <c r="M521" s="192"/>
      <c r="N521" s="478"/>
    </row>
    <row r="522" spans="1:14" s="37" customFormat="1" ht="13.5" customHeight="1">
      <c r="A522" s="96"/>
      <c r="B522" s="30" t="s">
        <v>409</v>
      </c>
      <c r="C522" s="27" t="s">
        <v>410</v>
      </c>
      <c r="D522" s="192">
        <v>1100</v>
      </c>
      <c r="E522" s="192"/>
      <c r="F522" s="192"/>
      <c r="G522" s="192">
        <f t="shared" si="111"/>
        <v>1100</v>
      </c>
      <c r="H522" s="192">
        <f t="shared" si="112"/>
        <v>1100</v>
      </c>
      <c r="I522" s="86">
        <v>0</v>
      </c>
      <c r="J522" s="86"/>
      <c r="K522" s="190"/>
      <c r="L522" s="192"/>
      <c r="M522" s="192"/>
      <c r="N522" s="478"/>
    </row>
    <row r="523" spans="1:14" s="37" customFormat="1" ht="15" customHeight="1">
      <c r="A523" s="96"/>
      <c r="B523" s="30" t="s">
        <v>351</v>
      </c>
      <c r="C523" s="26" t="s">
        <v>421</v>
      </c>
      <c r="D523" s="192">
        <v>9305</v>
      </c>
      <c r="E523" s="192">
        <v>2305</v>
      </c>
      <c r="F523" s="192">
        <v>150</v>
      </c>
      <c r="G523" s="192">
        <f t="shared" si="111"/>
        <v>11460</v>
      </c>
      <c r="H523" s="192">
        <f t="shared" si="112"/>
        <v>11460</v>
      </c>
      <c r="I523" s="86">
        <v>0</v>
      </c>
      <c r="J523" s="86"/>
      <c r="K523" s="190">
        <v>0</v>
      </c>
      <c r="L523" s="192"/>
      <c r="M523" s="192"/>
      <c r="N523" s="478"/>
    </row>
    <row r="524" spans="1:14" s="37" customFormat="1" ht="15" customHeight="1">
      <c r="A524" s="96"/>
      <c r="B524" s="30" t="s">
        <v>547</v>
      </c>
      <c r="C524" s="26" t="s">
        <v>549</v>
      </c>
      <c r="D524" s="192">
        <v>1000</v>
      </c>
      <c r="E524" s="192"/>
      <c r="F524" s="192"/>
      <c r="G524" s="192">
        <f t="shared" si="111"/>
        <v>1000</v>
      </c>
      <c r="H524" s="192">
        <f t="shared" si="112"/>
        <v>1000</v>
      </c>
      <c r="I524" s="86">
        <v>0</v>
      </c>
      <c r="J524" s="86"/>
      <c r="K524" s="190"/>
      <c r="L524" s="192"/>
      <c r="M524" s="192"/>
      <c r="N524" s="478"/>
    </row>
    <row r="525" spans="1:14" s="37" customFormat="1" ht="15" customHeight="1">
      <c r="A525" s="96"/>
      <c r="B525" s="30" t="s">
        <v>540</v>
      </c>
      <c r="C525" s="26" t="s">
        <v>544</v>
      </c>
      <c r="D525" s="192">
        <v>2410</v>
      </c>
      <c r="E525" s="192"/>
      <c r="F525" s="192"/>
      <c r="G525" s="192">
        <f t="shared" si="111"/>
        <v>2410</v>
      </c>
      <c r="H525" s="192">
        <f t="shared" si="112"/>
        <v>2410</v>
      </c>
      <c r="I525" s="86">
        <v>0</v>
      </c>
      <c r="J525" s="86"/>
      <c r="K525" s="190"/>
      <c r="L525" s="192"/>
      <c r="M525" s="192"/>
      <c r="N525" s="478"/>
    </row>
    <row r="526" spans="1:14" s="37" customFormat="1" ht="14.25" customHeight="1">
      <c r="A526" s="96"/>
      <c r="B526" s="30" t="s">
        <v>554</v>
      </c>
      <c r="C526" s="26" t="s">
        <v>249</v>
      </c>
      <c r="D526" s="192">
        <v>914</v>
      </c>
      <c r="E526" s="192"/>
      <c r="F526" s="192"/>
      <c r="G526" s="192">
        <f t="shared" si="111"/>
        <v>914</v>
      </c>
      <c r="H526" s="192">
        <f t="shared" si="112"/>
        <v>914</v>
      </c>
      <c r="I526" s="86"/>
      <c r="J526" s="86"/>
      <c r="K526" s="190"/>
      <c r="L526" s="192"/>
      <c r="M526" s="192"/>
      <c r="N526" s="478"/>
    </row>
    <row r="527" spans="1:14" s="37" customFormat="1" ht="14.25" customHeight="1">
      <c r="A527" s="96"/>
      <c r="B527" s="30" t="s">
        <v>353</v>
      </c>
      <c r="C527" s="26" t="s">
        <v>354</v>
      </c>
      <c r="D527" s="192">
        <v>2000</v>
      </c>
      <c r="E527" s="192"/>
      <c r="F527" s="192"/>
      <c r="G527" s="192">
        <f t="shared" si="111"/>
        <v>2000</v>
      </c>
      <c r="H527" s="192">
        <f t="shared" si="112"/>
        <v>2000</v>
      </c>
      <c r="I527" s="86">
        <v>0</v>
      </c>
      <c r="J527" s="86"/>
      <c r="K527" s="190">
        <v>0</v>
      </c>
      <c r="L527" s="192"/>
      <c r="M527" s="192"/>
      <c r="N527" s="478"/>
    </row>
    <row r="528" spans="1:14" s="37" customFormat="1" ht="14.25" customHeight="1">
      <c r="A528" s="96"/>
      <c r="B528" s="30" t="s">
        <v>357</v>
      </c>
      <c r="C528" s="26" t="s">
        <v>358</v>
      </c>
      <c r="D528" s="192">
        <v>29806</v>
      </c>
      <c r="E528" s="192">
        <v>4631</v>
      </c>
      <c r="F528" s="192"/>
      <c r="G528" s="192">
        <f t="shared" si="111"/>
        <v>34437</v>
      </c>
      <c r="H528" s="192">
        <f t="shared" si="112"/>
        <v>34437</v>
      </c>
      <c r="I528" s="86">
        <v>0</v>
      </c>
      <c r="J528" s="86"/>
      <c r="K528" s="190">
        <v>0</v>
      </c>
      <c r="L528" s="192"/>
      <c r="M528" s="192"/>
      <c r="N528" s="478"/>
    </row>
    <row r="529" spans="1:14" s="37" customFormat="1" ht="15.75" customHeight="1">
      <c r="A529" s="96"/>
      <c r="B529" s="30" t="s">
        <v>373</v>
      </c>
      <c r="C529" s="26" t="s">
        <v>374</v>
      </c>
      <c r="D529" s="192">
        <v>3168</v>
      </c>
      <c r="E529" s="192"/>
      <c r="F529" s="192"/>
      <c r="G529" s="192">
        <f t="shared" si="111"/>
        <v>3168</v>
      </c>
      <c r="H529" s="192">
        <f t="shared" si="112"/>
        <v>3168</v>
      </c>
      <c r="I529" s="86">
        <v>0</v>
      </c>
      <c r="J529" s="86"/>
      <c r="K529" s="190">
        <v>0</v>
      </c>
      <c r="L529" s="192"/>
      <c r="M529" s="192"/>
      <c r="N529" s="478"/>
    </row>
    <row r="530" spans="1:14" s="37" customFormat="1" ht="15.75" customHeight="1">
      <c r="A530" s="96"/>
      <c r="B530" s="30" t="s">
        <v>424</v>
      </c>
      <c r="C530" s="27" t="s">
        <v>425</v>
      </c>
      <c r="D530" s="192">
        <v>3393</v>
      </c>
      <c r="E530" s="192"/>
      <c r="F530" s="192"/>
      <c r="G530" s="192">
        <f t="shared" si="111"/>
        <v>3393</v>
      </c>
      <c r="H530" s="192">
        <f t="shared" si="112"/>
        <v>3393</v>
      </c>
      <c r="I530" s="86"/>
      <c r="J530" s="86"/>
      <c r="K530" s="190"/>
      <c r="L530" s="192"/>
      <c r="M530" s="192"/>
      <c r="N530" s="478"/>
    </row>
    <row r="531" spans="1:14" s="37" customFormat="1" ht="15.75" customHeight="1">
      <c r="A531" s="96"/>
      <c r="B531" s="30" t="s">
        <v>541</v>
      </c>
      <c r="C531" s="27" t="s">
        <v>311</v>
      </c>
      <c r="D531" s="192">
        <v>1520</v>
      </c>
      <c r="E531" s="192">
        <v>150</v>
      </c>
      <c r="F531" s="192"/>
      <c r="G531" s="192">
        <f t="shared" si="111"/>
        <v>1670</v>
      </c>
      <c r="H531" s="192">
        <f t="shared" si="112"/>
        <v>1670</v>
      </c>
      <c r="I531" s="86"/>
      <c r="J531" s="86"/>
      <c r="K531" s="190"/>
      <c r="L531" s="192"/>
      <c r="M531" s="192"/>
      <c r="N531" s="478"/>
    </row>
    <row r="532" spans="1:14" s="36" customFormat="1" ht="18.75" customHeight="1">
      <c r="A532" s="109" t="s">
        <v>561</v>
      </c>
      <c r="B532" s="113"/>
      <c r="C532" s="69" t="s">
        <v>562</v>
      </c>
      <c r="D532" s="119">
        <f aca="true" t="shared" si="113" ref="D532:N532">D533+D553+D573+D614+D619+D593</f>
        <v>3038682</v>
      </c>
      <c r="E532" s="119">
        <f t="shared" si="113"/>
        <v>101310</v>
      </c>
      <c r="F532" s="119">
        <f t="shared" si="113"/>
        <v>36273</v>
      </c>
      <c r="G532" s="119">
        <f t="shared" si="113"/>
        <v>3103719</v>
      </c>
      <c r="H532" s="119">
        <f t="shared" si="113"/>
        <v>3103719</v>
      </c>
      <c r="I532" s="119">
        <f t="shared" si="113"/>
        <v>1599990</v>
      </c>
      <c r="J532" s="119">
        <f t="shared" si="113"/>
        <v>295419</v>
      </c>
      <c r="K532" s="119">
        <f t="shared" si="113"/>
        <v>1500</v>
      </c>
      <c r="L532" s="119">
        <f t="shared" si="113"/>
        <v>0</v>
      </c>
      <c r="M532" s="119">
        <f t="shared" si="113"/>
        <v>0</v>
      </c>
      <c r="N532" s="120">
        <f t="shared" si="113"/>
        <v>0</v>
      </c>
    </row>
    <row r="533" spans="1:14" s="37" customFormat="1" ht="22.5" customHeight="1">
      <c r="A533" s="146" t="s">
        <v>563</v>
      </c>
      <c r="B533" s="116"/>
      <c r="C533" s="75" t="s">
        <v>564</v>
      </c>
      <c r="D533" s="188">
        <f>SUM(D534:D552)</f>
        <v>1169779</v>
      </c>
      <c r="E533" s="188">
        <f>SUM(E534:E552)</f>
        <v>100350</v>
      </c>
      <c r="F533" s="188">
        <f>SUM(F534:F552)</f>
        <v>35748</v>
      </c>
      <c r="G533" s="188">
        <f>SUM(G534:G552)</f>
        <v>1234381</v>
      </c>
      <c r="H533" s="188">
        <f aca="true" t="shared" si="114" ref="H533:N533">SUM(H534:H552)</f>
        <v>1234381</v>
      </c>
      <c r="I533" s="188">
        <f t="shared" si="114"/>
        <v>716083</v>
      </c>
      <c r="J533" s="188">
        <f t="shared" si="114"/>
        <v>135958</v>
      </c>
      <c r="K533" s="188">
        <f t="shared" si="114"/>
        <v>0</v>
      </c>
      <c r="L533" s="188">
        <f t="shared" si="114"/>
        <v>0</v>
      </c>
      <c r="M533" s="188">
        <f t="shared" si="114"/>
        <v>0</v>
      </c>
      <c r="N533" s="189">
        <f t="shared" si="114"/>
        <v>0</v>
      </c>
    </row>
    <row r="534" spans="1:14" s="37" customFormat="1" ht="13.5" customHeight="1">
      <c r="A534" s="96"/>
      <c r="B534" s="104" t="s">
        <v>41</v>
      </c>
      <c r="C534" s="26" t="s">
        <v>462</v>
      </c>
      <c r="D534" s="86">
        <v>4000</v>
      </c>
      <c r="E534" s="86"/>
      <c r="F534" s="86">
        <v>1112</v>
      </c>
      <c r="G534" s="192">
        <f>D534+E534-F534</f>
        <v>2888</v>
      </c>
      <c r="H534" s="192">
        <f>G534</f>
        <v>2888</v>
      </c>
      <c r="I534" s="86">
        <v>0</v>
      </c>
      <c r="J534" s="190"/>
      <c r="K534" s="191">
        <v>0</v>
      </c>
      <c r="L534" s="192"/>
      <c r="M534" s="192"/>
      <c r="N534" s="478"/>
    </row>
    <row r="535" spans="1:14" s="37" customFormat="1" ht="13.5" customHeight="1">
      <c r="A535" s="96"/>
      <c r="B535" s="30" t="s">
        <v>338</v>
      </c>
      <c r="C535" s="26" t="s">
        <v>19</v>
      </c>
      <c r="D535" s="86">
        <v>690198</v>
      </c>
      <c r="E535" s="86"/>
      <c r="F535" s="86">
        <v>20000</v>
      </c>
      <c r="G535" s="192">
        <f aca="true" t="shared" si="115" ref="G535:G552">D535+E535-F535</f>
        <v>670198</v>
      </c>
      <c r="H535" s="192">
        <f aca="true" t="shared" si="116" ref="H535:H552">G535</f>
        <v>670198</v>
      </c>
      <c r="I535" s="86">
        <f>H535</f>
        <v>670198</v>
      </c>
      <c r="J535" s="190"/>
      <c r="K535" s="191">
        <v>0</v>
      </c>
      <c r="L535" s="192"/>
      <c r="M535" s="192"/>
      <c r="N535" s="478"/>
    </row>
    <row r="536" spans="1:14" s="37" customFormat="1" ht="14.25" customHeight="1">
      <c r="A536" s="96"/>
      <c r="B536" s="30" t="s">
        <v>341</v>
      </c>
      <c r="C536" s="26" t="s">
        <v>342</v>
      </c>
      <c r="D536" s="86">
        <v>45885</v>
      </c>
      <c r="E536" s="86"/>
      <c r="F536" s="86"/>
      <c r="G536" s="192">
        <f t="shared" si="115"/>
        <v>45885</v>
      </c>
      <c r="H536" s="192">
        <f t="shared" si="116"/>
        <v>45885</v>
      </c>
      <c r="I536" s="86">
        <f>H536</f>
        <v>45885</v>
      </c>
      <c r="J536" s="190"/>
      <c r="K536" s="191">
        <v>0</v>
      </c>
      <c r="L536" s="192"/>
      <c r="M536" s="192"/>
      <c r="N536" s="478"/>
    </row>
    <row r="537" spans="1:14" s="37" customFormat="1" ht="14.25" customHeight="1">
      <c r="A537" s="96"/>
      <c r="B537" s="104" t="s">
        <v>368</v>
      </c>
      <c r="C537" s="26" t="s">
        <v>403</v>
      </c>
      <c r="D537" s="86">
        <v>129984</v>
      </c>
      <c r="E537" s="86"/>
      <c r="F537" s="86">
        <v>12000</v>
      </c>
      <c r="G537" s="192">
        <f t="shared" si="115"/>
        <v>117984</v>
      </c>
      <c r="H537" s="192">
        <f t="shared" si="116"/>
        <v>117984</v>
      </c>
      <c r="I537" s="86">
        <v>0</v>
      </c>
      <c r="J537" s="190">
        <f>H537</f>
        <v>117984</v>
      </c>
      <c r="K537" s="191">
        <v>0</v>
      </c>
      <c r="L537" s="192"/>
      <c r="M537" s="192"/>
      <c r="N537" s="478"/>
    </row>
    <row r="538" spans="1:14" s="37" customFormat="1" ht="15" customHeight="1">
      <c r="A538" s="96"/>
      <c r="B538" s="104" t="s">
        <v>343</v>
      </c>
      <c r="C538" s="26" t="s">
        <v>344</v>
      </c>
      <c r="D538" s="86">
        <v>17974</v>
      </c>
      <c r="E538" s="86"/>
      <c r="F538" s="86"/>
      <c r="G538" s="192">
        <f t="shared" si="115"/>
        <v>17974</v>
      </c>
      <c r="H538" s="192">
        <f t="shared" si="116"/>
        <v>17974</v>
      </c>
      <c r="I538" s="86">
        <v>0</v>
      </c>
      <c r="J538" s="190">
        <f>H538</f>
        <v>17974</v>
      </c>
      <c r="K538" s="191">
        <v>0</v>
      </c>
      <c r="L538" s="192"/>
      <c r="M538" s="192"/>
      <c r="N538" s="478"/>
    </row>
    <row r="539" spans="1:14" s="37" customFormat="1" ht="13.5" customHeight="1">
      <c r="A539" s="96"/>
      <c r="B539" s="104" t="s">
        <v>345</v>
      </c>
      <c r="C539" s="26" t="s">
        <v>459</v>
      </c>
      <c r="D539" s="86">
        <v>53345</v>
      </c>
      <c r="E539" s="86"/>
      <c r="F539" s="86"/>
      <c r="G539" s="192">
        <f t="shared" si="115"/>
        <v>53345</v>
      </c>
      <c r="H539" s="192">
        <f t="shared" si="116"/>
        <v>53345</v>
      </c>
      <c r="I539" s="86">
        <v>0</v>
      </c>
      <c r="J539" s="190"/>
      <c r="K539" s="191">
        <v>0</v>
      </c>
      <c r="L539" s="192"/>
      <c r="M539" s="192"/>
      <c r="N539" s="478"/>
    </row>
    <row r="540" spans="1:14" s="37" customFormat="1" ht="14.25" customHeight="1">
      <c r="A540" s="96"/>
      <c r="B540" s="104" t="s">
        <v>416</v>
      </c>
      <c r="C540" s="26" t="s">
        <v>518</v>
      </c>
      <c r="D540" s="86">
        <v>61140</v>
      </c>
      <c r="E540" s="86"/>
      <c r="F540" s="86"/>
      <c r="G540" s="192">
        <f t="shared" si="115"/>
        <v>61140</v>
      </c>
      <c r="H540" s="192">
        <f t="shared" si="116"/>
        <v>61140</v>
      </c>
      <c r="I540" s="86">
        <v>0</v>
      </c>
      <c r="J540" s="190"/>
      <c r="K540" s="191">
        <v>0</v>
      </c>
      <c r="L540" s="192"/>
      <c r="M540" s="192"/>
      <c r="N540" s="478"/>
    </row>
    <row r="541" spans="1:14" s="37" customFormat="1" ht="14.25" customHeight="1">
      <c r="A541" s="96"/>
      <c r="B541" s="104" t="s">
        <v>347</v>
      </c>
      <c r="C541" s="26" t="s">
        <v>419</v>
      </c>
      <c r="D541" s="86">
        <v>12228</v>
      </c>
      <c r="E541" s="86"/>
      <c r="F541" s="86"/>
      <c r="G541" s="192">
        <f t="shared" si="115"/>
        <v>12228</v>
      </c>
      <c r="H541" s="192">
        <f t="shared" si="116"/>
        <v>12228</v>
      </c>
      <c r="I541" s="86">
        <v>0</v>
      </c>
      <c r="J541" s="190"/>
      <c r="K541" s="191">
        <v>0</v>
      </c>
      <c r="L541" s="192"/>
      <c r="M541" s="192"/>
      <c r="N541" s="478"/>
    </row>
    <row r="542" spans="1:14" s="37" customFormat="1" ht="14.25" customHeight="1">
      <c r="A542" s="96"/>
      <c r="B542" s="104" t="s">
        <v>349</v>
      </c>
      <c r="C542" s="27" t="s">
        <v>420</v>
      </c>
      <c r="D542" s="86">
        <v>73500</v>
      </c>
      <c r="E542" s="86">
        <v>95000</v>
      </c>
      <c r="F542" s="86"/>
      <c r="G542" s="192">
        <f t="shared" si="115"/>
        <v>168500</v>
      </c>
      <c r="H542" s="192">
        <f t="shared" si="116"/>
        <v>168500</v>
      </c>
      <c r="I542" s="86"/>
      <c r="J542" s="190"/>
      <c r="K542" s="191"/>
      <c r="L542" s="192"/>
      <c r="M542" s="192"/>
      <c r="N542" s="478"/>
    </row>
    <row r="543" spans="1:14" s="37" customFormat="1" ht="15" customHeight="1">
      <c r="A543" s="96"/>
      <c r="B543" s="104" t="s">
        <v>409</v>
      </c>
      <c r="C543" s="26" t="s">
        <v>410</v>
      </c>
      <c r="D543" s="86">
        <v>3500</v>
      </c>
      <c r="E543" s="86"/>
      <c r="F543" s="86">
        <v>2000</v>
      </c>
      <c r="G543" s="192">
        <f t="shared" si="115"/>
        <v>1500</v>
      </c>
      <c r="H543" s="192">
        <f t="shared" si="116"/>
        <v>1500</v>
      </c>
      <c r="I543" s="86">
        <v>0</v>
      </c>
      <c r="J543" s="190"/>
      <c r="K543" s="191"/>
      <c r="L543" s="192"/>
      <c r="M543" s="192"/>
      <c r="N543" s="478"/>
    </row>
    <row r="544" spans="1:14" s="37" customFormat="1" ht="15" customHeight="1">
      <c r="A544" s="96"/>
      <c r="B544" s="104" t="s">
        <v>351</v>
      </c>
      <c r="C544" s="26" t="s">
        <v>421</v>
      </c>
      <c r="D544" s="86">
        <v>21891</v>
      </c>
      <c r="E544" s="86"/>
      <c r="F544" s="86"/>
      <c r="G544" s="192">
        <f t="shared" si="115"/>
        <v>21891</v>
      </c>
      <c r="H544" s="192">
        <f t="shared" si="116"/>
        <v>21891</v>
      </c>
      <c r="I544" s="86">
        <v>0</v>
      </c>
      <c r="J544" s="190"/>
      <c r="K544" s="191">
        <v>0</v>
      </c>
      <c r="L544" s="192"/>
      <c r="M544" s="192"/>
      <c r="N544" s="478"/>
    </row>
    <row r="545" spans="1:14" s="37" customFormat="1" ht="15" customHeight="1">
      <c r="A545" s="96"/>
      <c r="B545" s="104" t="s">
        <v>775</v>
      </c>
      <c r="C545" s="27" t="s">
        <v>776</v>
      </c>
      <c r="D545" s="86">
        <v>713</v>
      </c>
      <c r="E545" s="86"/>
      <c r="F545" s="86"/>
      <c r="G545" s="192">
        <f t="shared" si="115"/>
        <v>713</v>
      </c>
      <c r="H545" s="192">
        <f t="shared" si="116"/>
        <v>713</v>
      </c>
      <c r="I545" s="86">
        <v>0</v>
      </c>
      <c r="J545" s="190"/>
      <c r="K545" s="191"/>
      <c r="L545" s="192"/>
      <c r="M545" s="192"/>
      <c r="N545" s="478"/>
    </row>
    <row r="546" spans="1:14" s="37" customFormat="1" ht="14.25" customHeight="1">
      <c r="A546" s="96"/>
      <c r="B546" s="104" t="s">
        <v>540</v>
      </c>
      <c r="C546" s="26" t="s">
        <v>544</v>
      </c>
      <c r="D546" s="86">
        <v>2000</v>
      </c>
      <c r="E546" s="86"/>
      <c r="F546" s="86"/>
      <c r="G546" s="192">
        <f t="shared" si="115"/>
        <v>2000</v>
      </c>
      <c r="H546" s="192">
        <f t="shared" si="116"/>
        <v>2000</v>
      </c>
      <c r="I546" s="86">
        <v>0</v>
      </c>
      <c r="J546" s="190"/>
      <c r="K546" s="191"/>
      <c r="L546" s="192"/>
      <c r="M546" s="192"/>
      <c r="N546" s="478"/>
    </row>
    <row r="547" spans="1:14" s="37" customFormat="1" ht="14.25" customHeight="1">
      <c r="A547" s="96"/>
      <c r="B547" s="104" t="s">
        <v>353</v>
      </c>
      <c r="C547" s="26" t="s">
        <v>354</v>
      </c>
      <c r="D547" s="86">
        <v>3057</v>
      </c>
      <c r="E547" s="86"/>
      <c r="F547" s="86"/>
      <c r="G547" s="192">
        <f t="shared" si="115"/>
        <v>3057</v>
      </c>
      <c r="H547" s="192">
        <f t="shared" si="116"/>
        <v>3057</v>
      </c>
      <c r="I547" s="86">
        <v>0</v>
      </c>
      <c r="J547" s="190"/>
      <c r="K547" s="191">
        <v>0</v>
      </c>
      <c r="L547" s="192"/>
      <c r="M547" s="192"/>
      <c r="N547" s="478"/>
    </row>
    <row r="548" spans="1:14" s="37" customFormat="1" ht="15.75" customHeight="1">
      <c r="A548" s="96"/>
      <c r="B548" s="104" t="s">
        <v>357</v>
      </c>
      <c r="C548" s="26" t="s">
        <v>358</v>
      </c>
      <c r="D548" s="86">
        <v>36492</v>
      </c>
      <c r="E548" s="86"/>
      <c r="F548" s="86"/>
      <c r="G548" s="192">
        <f t="shared" si="115"/>
        <v>36492</v>
      </c>
      <c r="H548" s="192">
        <f t="shared" si="116"/>
        <v>36492</v>
      </c>
      <c r="I548" s="86">
        <v>0</v>
      </c>
      <c r="J548" s="190"/>
      <c r="K548" s="191">
        <v>0</v>
      </c>
      <c r="L548" s="192"/>
      <c r="M548" s="192"/>
      <c r="N548" s="478"/>
    </row>
    <row r="549" spans="1:14" s="37" customFormat="1" ht="14.25" customHeight="1">
      <c r="A549" s="96"/>
      <c r="B549" s="104" t="s">
        <v>373</v>
      </c>
      <c r="C549" s="26" t="s">
        <v>374</v>
      </c>
      <c r="D549" s="86">
        <v>1000</v>
      </c>
      <c r="E549" s="86"/>
      <c r="F549" s="86">
        <v>636</v>
      </c>
      <c r="G549" s="192">
        <f t="shared" si="115"/>
        <v>364</v>
      </c>
      <c r="H549" s="192">
        <f t="shared" si="116"/>
        <v>364</v>
      </c>
      <c r="I549" s="86">
        <v>0</v>
      </c>
      <c r="J549" s="190"/>
      <c r="K549" s="191"/>
      <c r="L549" s="192"/>
      <c r="M549" s="192"/>
      <c r="N549" s="478"/>
    </row>
    <row r="550" spans="1:14" s="37" customFormat="1" ht="14.25" customHeight="1">
      <c r="A550" s="96"/>
      <c r="B550" s="104" t="s">
        <v>424</v>
      </c>
      <c r="C550" s="27" t="s">
        <v>425</v>
      </c>
      <c r="D550" s="86">
        <v>9872</v>
      </c>
      <c r="E550" s="86"/>
      <c r="F550" s="86"/>
      <c r="G550" s="192">
        <f t="shared" si="115"/>
        <v>9872</v>
      </c>
      <c r="H550" s="192">
        <f t="shared" si="116"/>
        <v>9872</v>
      </c>
      <c r="I550" s="86"/>
      <c r="J550" s="190"/>
      <c r="K550" s="191"/>
      <c r="L550" s="192"/>
      <c r="M550" s="192"/>
      <c r="N550" s="478"/>
    </row>
    <row r="551" spans="1:14" s="37" customFormat="1" ht="15.75" customHeight="1">
      <c r="A551" s="96"/>
      <c r="B551" s="104" t="s">
        <v>541</v>
      </c>
      <c r="C551" s="26" t="s">
        <v>293</v>
      </c>
      <c r="D551" s="86">
        <v>2000</v>
      </c>
      <c r="E551" s="86">
        <v>5350</v>
      </c>
      <c r="F551" s="86"/>
      <c r="G551" s="192">
        <f t="shared" si="115"/>
        <v>7350</v>
      </c>
      <c r="H551" s="192">
        <f t="shared" si="116"/>
        <v>7350</v>
      </c>
      <c r="I551" s="86">
        <v>0</v>
      </c>
      <c r="J551" s="190"/>
      <c r="K551" s="191"/>
      <c r="L551" s="192"/>
      <c r="M551" s="192"/>
      <c r="N551" s="478"/>
    </row>
    <row r="552" spans="1:14" s="37" customFormat="1" ht="15.75" customHeight="1">
      <c r="A552" s="96"/>
      <c r="B552" s="114" t="s">
        <v>542</v>
      </c>
      <c r="C552" s="26" t="s">
        <v>545</v>
      </c>
      <c r="D552" s="86">
        <v>1000</v>
      </c>
      <c r="E552" s="86"/>
      <c r="F552" s="86"/>
      <c r="G552" s="192">
        <f t="shared" si="115"/>
        <v>1000</v>
      </c>
      <c r="H552" s="192">
        <f t="shared" si="116"/>
        <v>1000</v>
      </c>
      <c r="I552" s="86">
        <v>0</v>
      </c>
      <c r="J552" s="190"/>
      <c r="K552" s="191"/>
      <c r="L552" s="192"/>
      <c r="M552" s="192"/>
      <c r="N552" s="478"/>
    </row>
    <row r="553" spans="1:14" s="37" customFormat="1" ht="18" customHeight="1">
      <c r="A553" s="146" t="s">
        <v>565</v>
      </c>
      <c r="B553" s="116"/>
      <c r="C553" s="75" t="s">
        <v>566</v>
      </c>
      <c r="D553" s="188">
        <f>SUM(D554:D572)</f>
        <v>414660</v>
      </c>
      <c r="E553" s="188">
        <f>SUM(E554:E572)</f>
        <v>0</v>
      </c>
      <c r="F553" s="188">
        <f>SUM(F554:F572)</f>
        <v>0</v>
      </c>
      <c r="G553" s="188">
        <f>SUM(G554:G572)</f>
        <v>414660</v>
      </c>
      <c r="H553" s="188">
        <f aca="true" t="shared" si="117" ref="H553:N553">SUM(H554:H572)</f>
        <v>414660</v>
      </c>
      <c r="I553" s="188">
        <f t="shared" si="117"/>
        <v>299188</v>
      </c>
      <c r="J553" s="188">
        <f t="shared" si="117"/>
        <v>57637</v>
      </c>
      <c r="K553" s="188">
        <f t="shared" si="117"/>
        <v>0</v>
      </c>
      <c r="L553" s="188">
        <f t="shared" si="117"/>
        <v>0</v>
      </c>
      <c r="M553" s="188">
        <f t="shared" si="117"/>
        <v>0</v>
      </c>
      <c r="N553" s="189">
        <f t="shared" si="117"/>
        <v>0</v>
      </c>
    </row>
    <row r="554" spans="1:14" s="37" customFormat="1" ht="15.75" customHeight="1">
      <c r="A554" s="96"/>
      <c r="B554" s="30" t="s">
        <v>338</v>
      </c>
      <c r="C554" s="26" t="s">
        <v>19</v>
      </c>
      <c r="D554" s="86">
        <v>275776</v>
      </c>
      <c r="E554" s="86"/>
      <c r="F554" s="86"/>
      <c r="G554" s="192">
        <f>D554+E554-F554</f>
        <v>275776</v>
      </c>
      <c r="H554" s="86">
        <f>G554</f>
        <v>275776</v>
      </c>
      <c r="I554" s="86">
        <f>H554</f>
        <v>275776</v>
      </c>
      <c r="J554" s="190"/>
      <c r="K554" s="191">
        <v>0</v>
      </c>
      <c r="L554" s="192"/>
      <c r="M554" s="192"/>
      <c r="N554" s="478"/>
    </row>
    <row r="555" spans="1:14" s="37" customFormat="1" ht="14.25" customHeight="1">
      <c r="A555" s="96"/>
      <c r="B555" s="30" t="s">
        <v>341</v>
      </c>
      <c r="C555" s="26" t="s">
        <v>342</v>
      </c>
      <c r="D555" s="86">
        <v>22412</v>
      </c>
      <c r="E555" s="86"/>
      <c r="F555" s="86"/>
      <c r="G555" s="192">
        <f aca="true" t="shared" si="118" ref="G555:G572">D555+E555-F555</f>
        <v>22412</v>
      </c>
      <c r="H555" s="86">
        <f aca="true" t="shared" si="119" ref="H555:H572">G555</f>
        <v>22412</v>
      </c>
      <c r="I555" s="86">
        <f>H555</f>
        <v>22412</v>
      </c>
      <c r="J555" s="190"/>
      <c r="K555" s="191">
        <v>0</v>
      </c>
      <c r="L555" s="192"/>
      <c r="M555" s="192"/>
      <c r="N555" s="478"/>
    </row>
    <row r="556" spans="1:14" s="37" customFormat="1" ht="14.25" customHeight="1">
      <c r="A556" s="96"/>
      <c r="B556" s="104" t="s">
        <v>389</v>
      </c>
      <c r="C556" s="26" t="s">
        <v>403</v>
      </c>
      <c r="D556" s="86">
        <v>50537</v>
      </c>
      <c r="E556" s="86"/>
      <c r="F556" s="86"/>
      <c r="G556" s="192">
        <f t="shared" si="118"/>
        <v>50537</v>
      </c>
      <c r="H556" s="86">
        <f t="shared" si="119"/>
        <v>50537</v>
      </c>
      <c r="I556" s="86">
        <v>0</v>
      </c>
      <c r="J556" s="190">
        <f>H556</f>
        <v>50537</v>
      </c>
      <c r="K556" s="191">
        <v>0</v>
      </c>
      <c r="L556" s="192"/>
      <c r="M556" s="192"/>
      <c r="N556" s="478"/>
    </row>
    <row r="557" spans="1:14" s="37" customFormat="1" ht="12.75" customHeight="1">
      <c r="A557" s="96"/>
      <c r="B557" s="104" t="s">
        <v>343</v>
      </c>
      <c r="C557" s="26" t="s">
        <v>344</v>
      </c>
      <c r="D557" s="86">
        <v>7100</v>
      </c>
      <c r="E557" s="86"/>
      <c r="F557" s="86"/>
      <c r="G557" s="192">
        <f t="shared" si="118"/>
        <v>7100</v>
      </c>
      <c r="H557" s="86">
        <f t="shared" si="119"/>
        <v>7100</v>
      </c>
      <c r="I557" s="86">
        <v>0</v>
      </c>
      <c r="J557" s="190">
        <f>H557</f>
        <v>7100</v>
      </c>
      <c r="K557" s="191">
        <v>0</v>
      </c>
      <c r="L557" s="192"/>
      <c r="M557" s="192"/>
      <c r="N557" s="478"/>
    </row>
    <row r="558" spans="1:14" s="37" customFormat="1" ht="14.25" customHeight="1">
      <c r="A558" s="96"/>
      <c r="B558" s="104" t="s">
        <v>773</v>
      </c>
      <c r="C558" s="26" t="s">
        <v>774</v>
      </c>
      <c r="D558" s="86">
        <v>1000</v>
      </c>
      <c r="E558" s="86"/>
      <c r="F558" s="86"/>
      <c r="G558" s="192">
        <f t="shared" si="118"/>
        <v>1000</v>
      </c>
      <c r="H558" s="86">
        <f t="shared" si="119"/>
        <v>1000</v>
      </c>
      <c r="I558" s="86">
        <f>H558</f>
        <v>1000</v>
      </c>
      <c r="J558" s="190"/>
      <c r="K558" s="191">
        <v>0</v>
      </c>
      <c r="L558" s="192"/>
      <c r="M558" s="192"/>
      <c r="N558" s="478"/>
    </row>
    <row r="559" spans="1:14" s="37" customFormat="1" ht="12.75" customHeight="1">
      <c r="A559" s="96"/>
      <c r="B559" s="104" t="s">
        <v>345</v>
      </c>
      <c r="C559" s="26" t="s">
        <v>459</v>
      </c>
      <c r="D559" s="86">
        <v>13257</v>
      </c>
      <c r="E559" s="86"/>
      <c r="F559" s="86"/>
      <c r="G559" s="192">
        <f t="shared" si="118"/>
        <v>13257</v>
      </c>
      <c r="H559" s="86">
        <f t="shared" si="119"/>
        <v>13257</v>
      </c>
      <c r="I559" s="86">
        <v>0</v>
      </c>
      <c r="J559" s="190"/>
      <c r="K559" s="191">
        <v>0</v>
      </c>
      <c r="L559" s="192"/>
      <c r="M559" s="192"/>
      <c r="N559" s="478"/>
    </row>
    <row r="560" spans="1:14" s="37" customFormat="1" ht="15" customHeight="1">
      <c r="A560" s="96"/>
      <c r="B560" s="104" t="s">
        <v>453</v>
      </c>
      <c r="C560" s="26" t="s">
        <v>519</v>
      </c>
      <c r="D560" s="86">
        <v>2514</v>
      </c>
      <c r="E560" s="86"/>
      <c r="F560" s="86"/>
      <c r="G560" s="192">
        <f t="shared" si="118"/>
        <v>2514</v>
      </c>
      <c r="H560" s="86">
        <f t="shared" si="119"/>
        <v>2514</v>
      </c>
      <c r="I560" s="86">
        <v>0</v>
      </c>
      <c r="J560" s="190"/>
      <c r="K560" s="191">
        <v>0</v>
      </c>
      <c r="L560" s="192"/>
      <c r="M560" s="192"/>
      <c r="N560" s="478"/>
    </row>
    <row r="561" spans="1:14" s="37" customFormat="1" ht="14.25" customHeight="1">
      <c r="A561" s="96"/>
      <c r="B561" s="104" t="s">
        <v>347</v>
      </c>
      <c r="C561" s="26" t="s">
        <v>419</v>
      </c>
      <c r="D561" s="86">
        <v>9534</v>
      </c>
      <c r="E561" s="86"/>
      <c r="F561" s="86"/>
      <c r="G561" s="192">
        <f t="shared" si="118"/>
        <v>9534</v>
      </c>
      <c r="H561" s="86">
        <f t="shared" si="119"/>
        <v>9534</v>
      </c>
      <c r="I561" s="86">
        <v>0</v>
      </c>
      <c r="J561" s="190"/>
      <c r="K561" s="191">
        <v>0</v>
      </c>
      <c r="L561" s="192"/>
      <c r="M561" s="192"/>
      <c r="N561" s="478"/>
    </row>
    <row r="562" spans="1:14" s="37" customFormat="1" ht="15.75" customHeight="1">
      <c r="A562" s="96"/>
      <c r="B562" s="104" t="s">
        <v>349</v>
      </c>
      <c r="C562" s="26" t="s">
        <v>420</v>
      </c>
      <c r="D562" s="86">
        <v>250</v>
      </c>
      <c r="E562" s="86"/>
      <c r="F562" s="86"/>
      <c r="G562" s="192">
        <f t="shared" si="118"/>
        <v>250</v>
      </c>
      <c r="H562" s="86">
        <f t="shared" si="119"/>
        <v>250</v>
      </c>
      <c r="I562" s="86">
        <v>0</v>
      </c>
      <c r="J562" s="190"/>
      <c r="K562" s="191"/>
      <c r="L562" s="192"/>
      <c r="M562" s="192"/>
      <c r="N562" s="478"/>
    </row>
    <row r="563" spans="1:14" s="37" customFormat="1" ht="15.75" customHeight="1">
      <c r="A563" s="96"/>
      <c r="B563" s="104" t="s">
        <v>409</v>
      </c>
      <c r="C563" s="26" t="s">
        <v>410</v>
      </c>
      <c r="D563" s="86">
        <v>880</v>
      </c>
      <c r="E563" s="86"/>
      <c r="F563" s="86"/>
      <c r="G563" s="192">
        <f t="shared" si="118"/>
        <v>880</v>
      </c>
      <c r="H563" s="86">
        <f t="shared" si="119"/>
        <v>880</v>
      </c>
      <c r="I563" s="86">
        <v>0</v>
      </c>
      <c r="J563" s="190"/>
      <c r="K563" s="191"/>
      <c r="L563" s="192"/>
      <c r="M563" s="192"/>
      <c r="N563" s="478"/>
    </row>
    <row r="564" spans="1:14" s="37" customFormat="1" ht="15" customHeight="1">
      <c r="A564" s="96"/>
      <c r="B564" s="104" t="s">
        <v>351</v>
      </c>
      <c r="C564" s="26" t="s">
        <v>421</v>
      </c>
      <c r="D564" s="86">
        <v>3604</v>
      </c>
      <c r="E564" s="86"/>
      <c r="F564" s="86"/>
      <c r="G564" s="192">
        <f t="shared" si="118"/>
        <v>3604</v>
      </c>
      <c r="H564" s="86">
        <f t="shared" si="119"/>
        <v>3604</v>
      </c>
      <c r="I564" s="86">
        <v>0</v>
      </c>
      <c r="J564" s="190"/>
      <c r="K564" s="191">
        <v>0</v>
      </c>
      <c r="L564" s="192"/>
      <c r="M564" s="192"/>
      <c r="N564" s="478"/>
    </row>
    <row r="565" spans="1:14" s="37" customFormat="1" ht="12.75" customHeight="1">
      <c r="A565" s="96"/>
      <c r="B565" s="104" t="s">
        <v>775</v>
      </c>
      <c r="C565" s="26" t="s">
        <v>689</v>
      </c>
      <c r="D565" s="86">
        <v>540</v>
      </c>
      <c r="E565" s="86"/>
      <c r="F565" s="86"/>
      <c r="G565" s="192">
        <f t="shared" si="118"/>
        <v>540</v>
      </c>
      <c r="H565" s="86">
        <f t="shared" si="119"/>
        <v>540</v>
      </c>
      <c r="I565" s="86">
        <v>0</v>
      </c>
      <c r="J565" s="190"/>
      <c r="K565" s="191">
        <v>0</v>
      </c>
      <c r="L565" s="192"/>
      <c r="M565" s="192"/>
      <c r="N565" s="478"/>
    </row>
    <row r="566" spans="1:14" s="37" customFormat="1" ht="15" customHeight="1">
      <c r="A566" s="96"/>
      <c r="B566" s="104" t="s">
        <v>540</v>
      </c>
      <c r="C566" s="26" t="s">
        <v>544</v>
      </c>
      <c r="D566" s="86">
        <v>1834</v>
      </c>
      <c r="E566" s="86"/>
      <c r="F566" s="86"/>
      <c r="G566" s="192">
        <f t="shared" si="118"/>
        <v>1834</v>
      </c>
      <c r="H566" s="86">
        <f t="shared" si="119"/>
        <v>1834</v>
      </c>
      <c r="I566" s="86">
        <v>0</v>
      </c>
      <c r="J566" s="190"/>
      <c r="K566" s="191"/>
      <c r="L566" s="192"/>
      <c r="M566" s="192"/>
      <c r="N566" s="478"/>
    </row>
    <row r="567" spans="1:14" s="37" customFormat="1" ht="16.5" customHeight="1">
      <c r="A567" s="96"/>
      <c r="B567" s="104" t="s">
        <v>353</v>
      </c>
      <c r="C567" s="26" t="s">
        <v>354</v>
      </c>
      <c r="D567" s="86">
        <v>3668</v>
      </c>
      <c r="E567" s="86"/>
      <c r="F567" s="86"/>
      <c r="G567" s="192">
        <f t="shared" si="118"/>
        <v>3668</v>
      </c>
      <c r="H567" s="86">
        <f t="shared" si="119"/>
        <v>3668</v>
      </c>
      <c r="I567" s="86">
        <v>0</v>
      </c>
      <c r="J567" s="190"/>
      <c r="K567" s="191">
        <v>0</v>
      </c>
      <c r="L567" s="192"/>
      <c r="M567" s="192"/>
      <c r="N567" s="478"/>
    </row>
    <row r="568" spans="1:14" s="37" customFormat="1" ht="15.75" customHeight="1">
      <c r="A568" s="96"/>
      <c r="B568" s="30" t="s">
        <v>357</v>
      </c>
      <c r="C568" s="26" t="s">
        <v>358</v>
      </c>
      <c r="D568" s="86">
        <v>17222</v>
      </c>
      <c r="E568" s="86"/>
      <c r="F568" s="86"/>
      <c r="G568" s="192">
        <f t="shared" si="118"/>
        <v>17222</v>
      </c>
      <c r="H568" s="86">
        <f t="shared" si="119"/>
        <v>17222</v>
      </c>
      <c r="I568" s="86">
        <v>0</v>
      </c>
      <c r="J568" s="190"/>
      <c r="K568" s="191">
        <v>0</v>
      </c>
      <c r="L568" s="192"/>
      <c r="M568" s="192"/>
      <c r="N568" s="478"/>
    </row>
    <row r="569" spans="1:14" s="37" customFormat="1" ht="15.75" customHeight="1">
      <c r="A569" s="96"/>
      <c r="B569" s="30" t="s">
        <v>424</v>
      </c>
      <c r="C569" s="27" t="s">
        <v>425</v>
      </c>
      <c r="D569" s="86">
        <v>1208</v>
      </c>
      <c r="E569" s="86"/>
      <c r="F569" s="86"/>
      <c r="G569" s="192">
        <f t="shared" si="118"/>
        <v>1208</v>
      </c>
      <c r="H569" s="86">
        <f t="shared" si="119"/>
        <v>1208</v>
      </c>
      <c r="I569" s="86"/>
      <c r="J569" s="190"/>
      <c r="K569" s="191"/>
      <c r="L569" s="192"/>
      <c r="M569" s="192"/>
      <c r="N569" s="478"/>
    </row>
    <row r="570" spans="1:14" s="37" customFormat="1" ht="15" customHeight="1">
      <c r="A570" s="96"/>
      <c r="B570" s="30" t="s">
        <v>541</v>
      </c>
      <c r="C570" s="26" t="s">
        <v>280</v>
      </c>
      <c r="D570" s="86">
        <v>1200</v>
      </c>
      <c r="E570" s="86"/>
      <c r="F570" s="86"/>
      <c r="G570" s="192">
        <f t="shared" si="118"/>
        <v>1200</v>
      </c>
      <c r="H570" s="86">
        <f t="shared" si="119"/>
        <v>1200</v>
      </c>
      <c r="I570" s="86">
        <v>0</v>
      </c>
      <c r="J570" s="190"/>
      <c r="K570" s="191"/>
      <c r="L570" s="192"/>
      <c r="M570" s="192"/>
      <c r="N570" s="478"/>
    </row>
    <row r="571" spans="1:14" s="37" customFormat="1" ht="13.5" customHeight="1">
      <c r="A571" s="96"/>
      <c r="B571" s="30" t="s">
        <v>542</v>
      </c>
      <c r="C571" s="26" t="s">
        <v>545</v>
      </c>
      <c r="D571" s="86">
        <v>724</v>
      </c>
      <c r="E571" s="86"/>
      <c r="F571" s="86"/>
      <c r="G571" s="192">
        <f t="shared" si="118"/>
        <v>724</v>
      </c>
      <c r="H571" s="86">
        <f t="shared" si="119"/>
        <v>724</v>
      </c>
      <c r="I571" s="86">
        <v>0</v>
      </c>
      <c r="J571" s="190"/>
      <c r="K571" s="191"/>
      <c r="L571" s="192"/>
      <c r="M571" s="192"/>
      <c r="N571" s="478"/>
    </row>
    <row r="572" spans="1:14" s="37" customFormat="1" ht="12.75" customHeight="1">
      <c r="A572" s="96"/>
      <c r="B572" s="30" t="s">
        <v>543</v>
      </c>
      <c r="C572" s="26" t="s">
        <v>301</v>
      </c>
      <c r="D572" s="86">
        <v>1400</v>
      </c>
      <c r="E572" s="86"/>
      <c r="F572" s="86"/>
      <c r="G572" s="192">
        <f t="shared" si="118"/>
        <v>1400</v>
      </c>
      <c r="H572" s="86">
        <f t="shared" si="119"/>
        <v>1400</v>
      </c>
      <c r="I572" s="86">
        <v>0</v>
      </c>
      <c r="J572" s="190"/>
      <c r="K572" s="191"/>
      <c r="L572" s="192"/>
      <c r="M572" s="192"/>
      <c r="N572" s="478"/>
    </row>
    <row r="573" spans="1:14" s="37" customFormat="1" ht="18.75" customHeight="1">
      <c r="A573" s="146" t="s">
        <v>567</v>
      </c>
      <c r="B573" s="115"/>
      <c r="C573" s="75" t="s">
        <v>568</v>
      </c>
      <c r="D573" s="188">
        <f>SUM(D574:D592)</f>
        <v>1091258</v>
      </c>
      <c r="E573" s="188">
        <f aca="true" t="shared" si="120" ref="E573:N573">SUM(E574:E592)</f>
        <v>525</v>
      </c>
      <c r="F573" s="188">
        <f t="shared" si="120"/>
        <v>525</v>
      </c>
      <c r="G573" s="188">
        <f t="shared" si="120"/>
        <v>1091258</v>
      </c>
      <c r="H573" s="188">
        <f t="shared" si="120"/>
        <v>1091258</v>
      </c>
      <c r="I573" s="188">
        <f t="shared" si="120"/>
        <v>556925</v>
      </c>
      <c r="J573" s="188">
        <f t="shared" si="120"/>
        <v>98301</v>
      </c>
      <c r="K573" s="188">
        <f t="shared" si="120"/>
        <v>0</v>
      </c>
      <c r="L573" s="188">
        <f t="shared" si="120"/>
        <v>0</v>
      </c>
      <c r="M573" s="188">
        <f t="shared" si="120"/>
        <v>0</v>
      </c>
      <c r="N573" s="189">
        <f t="shared" si="120"/>
        <v>0</v>
      </c>
    </row>
    <row r="574" spans="1:14" s="37" customFormat="1" ht="13.5" customHeight="1">
      <c r="A574" s="96"/>
      <c r="B574" s="104" t="s">
        <v>41</v>
      </c>
      <c r="C574" s="26" t="s">
        <v>462</v>
      </c>
      <c r="D574" s="86">
        <v>350</v>
      </c>
      <c r="E574" s="86"/>
      <c r="F574" s="86"/>
      <c r="G574" s="192">
        <f>D574+E574-F574</f>
        <v>350</v>
      </c>
      <c r="H574" s="192">
        <f>G574</f>
        <v>350</v>
      </c>
      <c r="I574" s="86">
        <v>0</v>
      </c>
      <c r="J574" s="190"/>
      <c r="K574" s="191">
        <v>0</v>
      </c>
      <c r="L574" s="192"/>
      <c r="M574" s="192"/>
      <c r="N574" s="478"/>
    </row>
    <row r="575" spans="1:14" s="37" customFormat="1" ht="12.75" customHeight="1">
      <c r="A575" s="96"/>
      <c r="B575" s="30" t="s">
        <v>338</v>
      </c>
      <c r="C575" s="26" t="s">
        <v>19</v>
      </c>
      <c r="D575" s="86">
        <v>514136</v>
      </c>
      <c r="E575" s="86"/>
      <c r="F575" s="86"/>
      <c r="G575" s="192">
        <f aca="true" t="shared" si="121" ref="G575:G592">D575+E575-F575</f>
        <v>514136</v>
      </c>
      <c r="H575" s="192">
        <f aca="true" t="shared" si="122" ref="H575:H592">G575</f>
        <v>514136</v>
      </c>
      <c r="I575" s="86">
        <f>H575</f>
        <v>514136</v>
      </c>
      <c r="J575" s="190"/>
      <c r="K575" s="191">
        <v>0</v>
      </c>
      <c r="L575" s="192"/>
      <c r="M575" s="192"/>
      <c r="N575" s="478"/>
    </row>
    <row r="576" spans="1:14" s="37" customFormat="1" ht="12" customHeight="1">
      <c r="A576" s="96"/>
      <c r="B576" s="30" t="s">
        <v>341</v>
      </c>
      <c r="C576" s="26" t="s">
        <v>342</v>
      </c>
      <c r="D576" s="86">
        <v>37749</v>
      </c>
      <c r="E576" s="86"/>
      <c r="F576" s="86"/>
      <c r="G576" s="192">
        <f t="shared" si="121"/>
        <v>37749</v>
      </c>
      <c r="H576" s="192">
        <f t="shared" si="122"/>
        <v>37749</v>
      </c>
      <c r="I576" s="86">
        <f>H576</f>
        <v>37749</v>
      </c>
      <c r="J576" s="190"/>
      <c r="K576" s="191">
        <v>0</v>
      </c>
      <c r="L576" s="192"/>
      <c r="M576" s="192"/>
      <c r="N576" s="478"/>
    </row>
    <row r="577" spans="1:14" s="37" customFormat="1" ht="12" customHeight="1">
      <c r="A577" s="96"/>
      <c r="B577" s="104" t="s">
        <v>389</v>
      </c>
      <c r="C577" s="26" t="s">
        <v>369</v>
      </c>
      <c r="D577" s="86">
        <v>86201</v>
      </c>
      <c r="E577" s="86"/>
      <c r="F577" s="86"/>
      <c r="G577" s="192">
        <f t="shared" si="121"/>
        <v>86201</v>
      </c>
      <c r="H577" s="192">
        <f t="shared" si="122"/>
        <v>86201</v>
      </c>
      <c r="I577" s="86">
        <v>0</v>
      </c>
      <c r="J577" s="190">
        <f>H577</f>
        <v>86201</v>
      </c>
      <c r="K577" s="191">
        <v>0</v>
      </c>
      <c r="L577" s="192"/>
      <c r="M577" s="192"/>
      <c r="N577" s="478"/>
    </row>
    <row r="578" spans="1:14" s="37" customFormat="1" ht="12.75" customHeight="1">
      <c r="A578" s="96"/>
      <c r="B578" s="104" t="s">
        <v>343</v>
      </c>
      <c r="C578" s="26" t="s">
        <v>344</v>
      </c>
      <c r="D578" s="86">
        <v>12100</v>
      </c>
      <c r="E578" s="86"/>
      <c r="F578" s="86"/>
      <c r="G578" s="192">
        <f t="shared" si="121"/>
        <v>12100</v>
      </c>
      <c r="H578" s="192">
        <f t="shared" si="122"/>
        <v>12100</v>
      </c>
      <c r="I578" s="86">
        <v>0</v>
      </c>
      <c r="J578" s="190">
        <f>H578</f>
        <v>12100</v>
      </c>
      <c r="K578" s="191">
        <v>0</v>
      </c>
      <c r="L578" s="192"/>
      <c r="M578" s="192"/>
      <c r="N578" s="478"/>
    </row>
    <row r="579" spans="1:14" s="37" customFormat="1" ht="13.5" customHeight="1">
      <c r="A579" s="96"/>
      <c r="B579" s="104" t="s">
        <v>773</v>
      </c>
      <c r="C579" s="26" t="s">
        <v>774</v>
      </c>
      <c r="D579" s="86">
        <v>5040</v>
      </c>
      <c r="E579" s="86"/>
      <c r="F579" s="86"/>
      <c r="G579" s="192">
        <f t="shared" si="121"/>
        <v>5040</v>
      </c>
      <c r="H579" s="192">
        <f t="shared" si="122"/>
        <v>5040</v>
      </c>
      <c r="I579" s="86">
        <f>H579</f>
        <v>5040</v>
      </c>
      <c r="J579" s="190"/>
      <c r="K579" s="191">
        <v>0</v>
      </c>
      <c r="L579" s="192"/>
      <c r="M579" s="192"/>
      <c r="N579" s="478"/>
    </row>
    <row r="580" spans="1:14" s="37" customFormat="1" ht="15" customHeight="1">
      <c r="A580" s="96"/>
      <c r="B580" s="104" t="s">
        <v>345</v>
      </c>
      <c r="C580" s="26" t="s">
        <v>372</v>
      </c>
      <c r="D580" s="86">
        <v>234397</v>
      </c>
      <c r="E580" s="86"/>
      <c r="F580" s="86">
        <v>525</v>
      </c>
      <c r="G580" s="192">
        <f t="shared" si="121"/>
        <v>233872</v>
      </c>
      <c r="H580" s="192">
        <f t="shared" si="122"/>
        <v>233872</v>
      </c>
      <c r="I580" s="86">
        <v>0</v>
      </c>
      <c r="J580" s="190"/>
      <c r="K580" s="191">
        <v>0</v>
      </c>
      <c r="L580" s="192"/>
      <c r="M580" s="192"/>
      <c r="N580" s="478"/>
    </row>
    <row r="581" spans="1:14" s="37" customFormat="1" ht="13.5" customHeight="1">
      <c r="A581" s="96"/>
      <c r="B581" s="104" t="s">
        <v>347</v>
      </c>
      <c r="C581" s="26" t="s">
        <v>419</v>
      </c>
      <c r="D581" s="86">
        <v>75180</v>
      </c>
      <c r="E581" s="86"/>
      <c r="F581" s="86"/>
      <c r="G581" s="192">
        <f t="shared" si="121"/>
        <v>75180</v>
      </c>
      <c r="H581" s="192">
        <f t="shared" si="122"/>
        <v>75180</v>
      </c>
      <c r="I581" s="86">
        <v>0</v>
      </c>
      <c r="J581" s="190"/>
      <c r="K581" s="191">
        <v>0</v>
      </c>
      <c r="L581" s="192"/>
      <c r="M581" s="192"/>
      <c r="N581" s="478"/>
    </row>
    <row r="582" spans="1:14" s="37" customFormat="1" ht="13.5" customHeight="1">
      <c r="A582" s="96"/>
      <c r="B582" s="104" t="s">
        <v>349</v>
      </c>
      <c r="C582" s="26" t="s">
        <v>420</v>
      </c>
      <c r="D582" s="86">
        <v>20000</v>
      </c>
      <c r="E582" s="86"/>
      <c r="F582" s="86"/>
      <c r="G582" s="192">
        <f t="shared" si="121"/>
        <v>20000</v>
      </c>
      <c r="H582" s="192">
        <f t="shared" si="122"/>
        <v>20000</v>
      </c>
      <c r="I582" s="86"/>
      <c r="J582" s="190"/>
      <c r="K582" s="191"/>
      <c r="L582" s="192"/>
      <c r="M582" s="192"/>
      <c r="N582" s="478"/>
    </row>
    <row r="583" spans="1:14" s="37" customFormat="1" ht="13.5" customHeight="1">
      <c r="A583" s="96"/>
      <c r="B583" s="104" t="s">
        <v>409</v>
      </c>
      <c r="C583" s="26" t="s">
        <v>410</v>
      </c>
      <c r="D583" s="86">
        <v>600</v>
      </c>
      <c r="E583" s="86"/>
      <c r="F583" s="86"/>
      <c r="G583" s="192">
        <f t="shared" si="121"/>
        <v>600</v>
      </c>
      <c r="H583" s="192">
        <f t="shared" si="122"/>
        <v>600</v>
      </c>
      <c r="I583" s="86">
        <v>0</v>
      </c>
      <c r="J583" s="190"/>
      <c r="K583" s="191">
        <v>0</v>
      </c>
      <c r="L583" s="192"/>
      <c r="M583" s="192"/>
      <c r="N583" s="478"/>
    </row>
    <row r="584" spans="1:14" s="37" customFormat="1" ht="12" customHeight="1">
      <c r="A584" s="96"/>
      <c r="B584" s="104" t="s">
        <v>351</v>
      </c>
      <c r="C584" s="26" t="s">
        <v>421</v>
      </c>
      <c r="D584" s="86">
        <v>45134</v>
      </c>
      <c r="E584" s="86"/>
      <c r="F584" s="86"/>
      <c r="G584" s="192">
        <f t="shared" si="121"/>
        <v>45134</v>
      </c>
      <c r="H584" s="192">
        <f t="shared" si="122"/>
        <v>45134</v>
      </c>
      <c r="I584" s="86">
        <v>0</v>
      </c>
      <c r="J584" s="190"/>
      <c r="K584" s="191">
        <v>0</v>
      </c>
      <c r="L584" s="192"/>
      <c r="M584" s="192"/>
      <c r="N584" s="478"/>
    </row>
    <row r="585" spans="1:14" s="37" customFormat="1" ht="14.25" customHeight="1">
      <c r="A585" s="96"/>
      <c r="B585" s="104" t="s">
        <v>775</v>
      </c>
      <c r="C585" s="26" t="s">
        <v>689</v>
      </c>
      <c r="D585" s="86">
        <v>60</v>
      </c>
      <c r="E585" s="86"/>
      <c r="F585" s="86"/>
      <c r="G585" s="192">
        <f t="shared" si="121"/>
        <v>60</v>
      </c>
      <c r="H585" s="192">
        <f t="shared" si="122"/>
        <v>60</v>
      </c>
      <c r="I585" s="86"/>
      <c r="J585" s="190"/>
      <c r="K585" s="191"/>
      <c r="L585" s="192"/>
      <c r="M585" s="192"/>
      <c r="N585" s="478"/>
    </row>
    <row r="586" spans="1:14" s="37" customFormat="1" ht="14.25" customHeight="1">
      <c r="A586" s="96"/>
      <c r="B586" s="104" t="s">
        <v>547</v>
      </c>
      <c r="C586" s="26" t="s">
        <v>549</v>
      </c>
      <c r="D586" s="86">
        <v>40</v>
      </c>
      <c r="E586" s="86"/>
      <c r="F586" s="86"/>
      <c r="G586" s="192">
        <f t="shared" si="121"/>
        <v>40</v>
      </c>
      <c r="H586" s="192">
        <f t="shared" si="122"/>
        <v>40</v>
      </c>
      <c r="I586" s="86"/>
      <c r="J586" s="190"/>
      <c r="K586" s="191"/>
      <c r="L586" s="192"/>
      <c r="M586" s="192"/>
      <c r="N586" s="478"/>
    </row>
    <row r="587" spans="1:14" s="37" customFormat="1" ht="14.25" customHeight="1">
      <c r="A587" s="96"/>
      <c r="B587" s="104" t="s">
        <v>540</v>
      </c>
      <c r="C587" s="26" t="s">
        <v>544</v>
      </c>
      <c r="D587" s="86">
        <v>1315</v>
      </c>
      <c r="E587" s="86"/>
      <c r="F587" s="86"/>
      <c r="G587" s="192">
        <f t="shared" si="121"/>
        <v>1315</v>
      </c>
      <c r="H587" s="192">
        <f t="shared" si="122"/>
        <v>1315</v>
      </c>
      <c r="I587" s="86"/>
      <c r="J587" s="190"/>
      <c r="K587" s="191"/>
      <c r="L587" s="192"/>
      <c r="M587" s="192"/>
      <c r="N587" s="478"/>
    </row>
    <row r="588" spans="1:14" s="37" customFormat="1" ht="13.5" customHeight="1">
      <c r="A588" s="96"/>
      <c r="B588" s="104" t="s">
        <v>357</v>
      </c>
      <c r="C588" s="26" t="s">
        <v>358</v>
      </c>
      <c r="D588" s="86">
        <v>26601</v>
      </c>
      <c r="E588" s="86"/>
      <c r="F588" s="86"/>
      <c r="G588" s="192">
        <f t="shared" si="121"/>
        <v>26601</v>
      </c>
      <c r="H588" s="192">
        <f t="shared" si="122"/>
        <v>26601</v>
      </c>
      <c r="I588" s="86">
        <v>0</v>
      </c>
      <c r="J588" s="190"/>
      <c r="K588" s="191">
        <v>0</v>
      </c>
      <c r="L588" s="192"/>
      <c r="M588" s="192"/>
      <c r="N588" s="478"/>
    </row>
    <row r="589" spans="1:14" s="37" customFormat="1" ht="14.25" customHeight="1">
      <c r="A589" s="96"/>
      <c r="B589" s="104" t="s">
        <v>373</v>
      </c>
      <c r="C589" s="26" t="s">
        <v>374</v>
      </c>
      <c r="D589" s="86">
        <v>5157</v>
      </c>
      <c r="E589" s="86"/>
      <c r="F589" s="86"/>
      <c r="G589" s="192">
        <f t="shared" si="121"/>
        <v>5157</v>
      </c>
      <c r="H589" s="192">
        <f t="shared" si="122"/>
        <v>5157</v>
      </c>
      <c r="I589" s="86">
        <v>0</v>
      </c>
      <c r="J589" s="190"/>
      <c r="K589" s="191">
        <v>0</v>
      </c>
      <c r="L589" s="192"/>
      <c r="M589" s="192"/>
      <c r="N589" s="478"/>
    </row>
    <row r="590" spans="1:14" s="37" customFormat="1" ht="13.5" customHeight="1">
      <c r="A590" s="96"/>
      <c r="B590" s="104" t="s">
        <v>424</v>
      </c>
      <c r="C590" s="27" t="s">
        <v>425</v>
      </c>
      <c r="D590" s="86">
        <v>26553</v>
      </c>
      <c r="E590" s="86">
        <v>525</v>
      </c>
      <c r="F590" s="86"/>
      <c r="G590" s="192">
        <f t="shared" si="121"/>
        <v>27078</v>
      </c>
      <c r="H590" s="192">
        <f t="shared" si="122"/>
        <v>27078</v>
      </c>
      <c r="I590" s="86"/>
      <c r="J590" s="190"/>
      <c r="K590" s="191"/>
      <c r="L590" s="192"/>
      <c r="M590" s="192"/>
      <c r="N590" s="478"/>
    </row>
    <row r="591" spans="1:14" s="37" customFormat="1" ht="15" customHeight="1">
      <c r="A591" s="96"/>
      <c r="B591" s="104" t="s">
        <v>542</v>
      </c>
      <c r="C591" s="26" t="s">
        <v>545</v>
      </c>
      <c r="D591" s="86">
        <v>180</v>
      </c>
      <c r="E591" s="86"/>
      <c r="F591" s="86"/>
      <c r="G591" s="192">
        <f t="shared" si="121"/>
        <v>180</v>
      </c>
      <c r="H591" s="192">
        <f t="shared" si="122"/>
        <v>180</v>
      </c>
      <c r="I591" s="86"/>
      <c r="J591" s="190"/>
      <c r="K591" s="191"/>
      <c r="L591" s="192"/>
      <c r="M591" s="192"/>
      <c r="N591" s="478"/>
    </row>
    <row r="592" spans="1:14" s="37" customFormat="1" ht="15" customHeight="1">
      <c r="A592" s="96"/>
      <c r="B592" s="104" t="s">
        <v>543</v>
      </c>
      <c r="C592" s="26" t="s">
        <v>301</v>
      </c>
      <c r="D592" s="86">
        <v>465</v>
      </c>
      <c r="E592" s="86"/>
      <c r="F592" s="86"/>
      <c r="G592" s="192">
        <f t="shared" si="121"/>
        <v>465</v>
      </c>
      <c r="H592" s="192">
        <f t="shared" si="122"/>
        <v>465</v>
      </c>
      <c r="I592" s="86"/>
      <c r="J592" s="190"/>
      <c r="K592" s="191"/>
      <c r="L592" s="192"/>
      <c r="M592" s="192"/>
      <c r="N592" s="478"/>
    </row>
    <row r="593" spans="1:14" s="37" customFormat="1" ht="18" customHeight="1">
      <c r="A593" s="146" t="s">
        <v>569</v>
      </c>
      <c r="B593" s="117"/>
      <c r="C593" s="75" t="s">
        <v>570</v>
      </c>
      <c r="D593" s="188">
        <f>SUM(D594:D613)</f>
        <v>330732</v>
      </c>
      <c r="E593" s="358">
        <f>SUM(E594:E613)</f>
        <v>435</v>
      </c>
      <c r="F593" s="188">
        <f>SUM(F594:F613)</f>
        <v>0</v>
      </c>
      <c r="G593" s="188">
        <f>SUM(G594:G613)</f>
        <v>331167</v>
      </c>
      <c r="H593" s="188">
        <f aca="true" t="shared" si="123" ref="H593:N593">SUM(H594:H613)</f>
        <v>331167</v>
      </c>
      <c r="I593" s="188">
        <f t="shared" si="123"/>
        <v>26394</v>
      </c>
      <c r="J593" s="188">
        <f>SUM(J594:J613)</f>
        <v>3523</v>
      </c>
      <c r="K593" s="188">
        <f t="shared" si="123"/>
        <v>0</v>
      </c>
      <c r="L593" s="188">
        <f t="shared" si="123"/>
        <v>0</v>
      </c>
      <c r="M593" s="188">
        <f t="shared" si="123"/>
        <v>0</v>
      </c>
      <c r="N593" s="189">
        <f t="shared" si="123"/>
        <v>0</v>
      </c>
    </row>
    <row r="594" spans="1:14" s="37" customFormat="1" ht="15.75" customHeight="1">
      <c r="A594" s="96"/>
      <c r="B594" s="104" t="s">
        <v>34</v>
      </c>
      <c r="C594" s="26" t="s">
        <v>610</v>
      </c>
      <c r="D594" s="192">
        <v>73600</v>
      </c>
      <c r="E594" s="192"/>
      <c r="F594" s="192"/>
      <c r="G594" s="192">
        <f>D594+E594-F594</f>
        <v>73600</v>
      </c>
      <c r="H594" s="192">
        <f>G594</f>
        <v>73600</v>
      </c>
      <c r="I594" s="86">
        <v>0</v>
      </c>
      <c r="J594" s="190"/>
      <c r="K594" s="190">
        <v>0</v>
      </c>
      <c r="L594" s="192"/>
      <c r="M594" s="192"/>
      <c r="N594" s="478"/>
    </row>
    <row r="595" spans="1:14" s="37" customFormat="1" ht="15.75" customHeight="1">
      <c r="A595" s="96"/>
      <c r="B595" s="104" t="s">
        <v>611</v>
      </c>
      <c r="C595" s="26" t="s">
        <v>610</v>
      </c>
      <c r="D595" s="192">
        <v>127296</v>
      </c>
      <c r="E595" s="192"/>
      <c r="F595" s="192"/>
      <c r="G595" s="192">
        <f aca="true" t="shared" si="124" ref="G595:G613">D595+E595-F595</f>
        <v>127296</v>
      </c>
      <c r="H595" s="192">
        <f aca="true" t="shared" si="125" ref="H595:H613">G595</f>
        <v>127296</v>
      </c>
      <c r="I595" s="86">
        <v>0</v>
      </c>
      <c r="J595" s="190"/>
      <c r="K595" s="190">
        <v>0</v>
      </c>
      <c r="L595" s="192"/>
      <c r="M595" s="192"/>
      <c r="N595" s="478"/>
    </row>
    <row r="596" spans="1:14" s="37" customFormat="1" ht="15" customHeight="1">
      <c r="A596" s="96"/>
      <c r="B596" s="104" t="s">
        <v>612</v>
      </c>
      <c r="C596" s="26" t="s">
        <v>610</v>
      </c>
      <c r="D596" s="192">
        <v>59904</v>
      </c>
      <c r="E596" s="192"/>
      <c r="F596" s="192"/>
      <c r="G596" s="192">
        <f t="shared" si="124"/>
        <v>59904</v>
      </c>
      <c r="H596" s="192">
        <f t="shared" si="125"/>
        <v>59904</v>
      </c>
      <c r="I596" s="86">
        <v>0</v>
      </c>
      <c r="J596" s="190"/>
      <c r="K596" s="190">
        <v>0</v>
      </c>
      <c r="L596" s="192"/>
      <c r="M596" s="192"/>
      <c r="N596" s="478"/>
    </row>
    <row r="597" spans="1:14" s="37" customFormat="1" ht="15.75" customHeight="1">
      <c r="A597" s="96"/>
      <c r="B597" s="104" t="s">
        <v>527</v>
      </c>
      <c r="C597" s="26" t="s">
        <v>19</v>
      </c>
      <c r="D597" s="192">
        <v>3978</v>
      </c>
      <c r="E597" s="192"/>
      <c r="F597" s="192"/>
      <c r="G597" s="192">
        <f t="shared" si="124"/>
        <v>3978</v>
      </c>
      <c r="H597" s="192">
        <f t="shared" si="125"/>
        <v>3978</v>
      </c>
      <c r="I597" s="86">
        <f>H597</f>
        <v>3978</v>
      </c>
      <c r="J597" s="190"/>
      <c r="K597" s="190"/>
      <c r="L597" s="192"/>
      <c r="M597" s="192"/>
      <c r="N597" s="478"/>
    </row>
    <row r="598" spans="1:14" s="37" customFormat="1" ht="13.5" customHeight="1">
      <c r="A598" s="96"/>
      <c r="B598" s="104" t="s">
        <v>528</v>
      </c>
      <c r="C598" s="26" t="s">
        <v>19</v>
      </c>
      <c r="D598" s="192">
        <v>1872</v>
      </c>
      <c r="E598" s="192"/>
      <c r="F598" s="192"/>
      <c r="G598" s="192">
        <f t="shared" si="124"/>
        <v>1872</v>
      </c>
      <c r="H598" s="192">
        <f t="shared" si="125"/>
        <v>1872</v>
      </c>
      <c r="I598" s="86">
        <f>H598</f>
        <v>1872</v>
      </c>
      <c r="J598" s="190"/>
      <c r="K598" s="190"/>
      <c r="L598" s="192"/>
      <c r="M598" s="192"/>
      <c r="N598" s="478"/>
    </row>
    <row r="599" spans="1:14" s="37" customFormat="1" ht="13.5" customHeight="1">
      <c r="A599" s="96"/>
      <c r="B599" s="104" t="s">
        <v>368</v>
      </c>
      <c r="C599" s="26" t="s">
        <v>403</v>
      </c>
      <c r="D599" s="192">
        <v>2130</v>
      </c>
      <c r="E599" s="192"/>
      <c r="F599" s="192"/>
      <c r="G599" s="192">
        <f>D599+E599-F599</f>
        <v>2130</v>
      </c>
      <c r="H599" s="192">
        <f>G599</f>
        <v>2130</v>
      </c>
      <c r="I599" s="86"/>
      <c r="J599" s="190">
        <f>H599</f>
        <v>2130</v>
      </c>
      <c r="K599" s="190"/>
      <c r="L599" s="192"/>
      <c r="M599" s="192"/>
      <c r="N599" s="478"/>
    </row>
    <row r="600" spans="1:14" s="37" customFormat="1" ht="15" customHeight="1">
      <c r="A600" s="96"/>
      <c r="B600" s="104" t="s">
        <v>529</v>
      </c>
      <c r="C600" s="26" t="s">
        <v>403</v>
      </c>
      <c r="D600" s="192">
        <v>680</v>
      </c>
      <c r="E600" s="192"/>
      <c r="F600" s="192"/>
      <c r="G600" s="192">
        <f t="shared" si="124"/>
        <v>680</v>
      </c>
      <c r="H600" s="192">
        <f t="shared" si="125"/>
        <v>680</v>
      </c>
      <c r="I600" s="86">
        <v>0</v>
      </c>
      <c r="J600" s="190">
        <f>H600</f>
        <v>680</v>
      </c>
      <c r="K600" s="190"/>
      <c r="L600" s="192"/>
      <c r="M600" s="192"/>
      <c r="N600" s="478"/>
    </row>
    <row r="601" spans="1:14" s="37" customFormat="1" ht="15.75" customHeight="1">
      <c r="A601" s="96"/>
      <c r="B601" s="104" t="s">
        <v>530</v>
      </c>
      <c r="C601" s="26" t="s">
        <v>403</v>
      </c>
      <c r="D601" s="192">
        <v>320</v>
      </c>
      <c r="E601" s="192"/>
      <c r="F601" s="192"/>
      <c r="G601" s="192">
        <f t="shared" si="124"/>
        <v>320</v>
      </c>
      <c r="H601" s="192">
        <f t="shared" si="125"/>
        <v>320</v>
      </c>
      <c r="I601" s="86">
        <v>0</v>
      </c>
      <c r="J601" s="190">
        <f>H601</f>
        <v>320</v>
      </c>
      <c r="K601" s="190"/>
      <c r="L601" s="192"/>
      <c r="M601" s="192"/>
      <c r="N601" s="478"/>
    </row>
    <row r="602" spans="1:14" s="37" customFormat="1" ht="15" customHeight="1">
      <c r="A602" s="96"/>
      <c r="B602" s="104" t="s">
        <v>343</v>
      </c>
      <c r="C602" s="26" t="s">
        <v>344</v>
      </c>
      <c r="D602" s="192">
        <v>296</v>
      </c>
      <c r="E602" s="192"/>
      <c r="F602" s="192"/>
      <c r="G602" s="192">
        <f>D602+E602+-F602</f>
        <v>296</v>
      </c>
      <c r="H602" s="192">
        <f>G602</f>
        <v>296</v>
      </c>
      <c r="I602" s="86"/>
      <c r="J602" s="190">
        <f>H602</f>
        <v>296</v>
      </c>
      <c r="K602" s="190"/>
      <c r="L602" s="192"/>
      <c r="M602" s="192"/>
      <c r="N602" s="478"/>
    </row>
    <row r="603" spans="1:14" s="37" customFormat="1" ht="14.25" customHeight="1">
      <c r="A603" s="96"/>
      <c r="B603" s="104" t="s">
        <v>531</v>
      </c>
      <c r="C603" s="26" t="s">
        <v>344</v>
      </c>
      <c r="D603" s="192">
        <v>97</v>
      </c>
      <c r="E603" s="192"/>
      <c r="F603" s="192"/>
      <c r="G603" s="192">
        <f t="shared" si="124"/>
        <v>97</v>
      </c>
      <c r="H603" s="192">
        <f t="shared" si="125"/>
        <v>97</v>
      </c>
      <c r="I603" s="86">
        <v>0</v>
      </c>
      <c r="J603" s="190">
        <f>H603</f>
        <v>97</v>
      </c>
      <c r="K603" s="190"/>
      <c r="L603" s="192"/>
      <c r="M603" s="192"/>
      <c r="N603" s="478"/>
    </row>
    <row r="604" spans="1:14" s="37" customFormat="1" ht="13.5" customHeight="1">
      <c r="A604" s="96"/>
      <c r="B604" s="104" t="s">
        <v>532</v>
      </c>
      <c r="C604" s="26" t="s">
        <v>344</v>
      </c>
      <c r="D604" s="192">
        <v>46</v>
      </c>
      <c r="E604" s="192"/>
      <c r="F604" s="192"/>
      <c r="G604" s="192">
        <f t="shared" si="124"/>
        <v>46</v>
      </c>
      <c r="H604" s="192">
        <f t="shared" si="125"/>
        <v>46</v>
      </c>
      <c r="I604" s="86">
        <v>0</v>
      </c>
      <c r="J604" s="190">
        <v>0</v>
      </c>
      <c r="K604" s="190"/>
      <c r="L604" s="192"/>
      <c r="M604" s="192"/>
      <c r="N604" s="478"/>
    </row>
    <row r="605" spans="1:14" s="37" customFormat="1" ht="12.75" customHeight="1">
      <c r="A605" s="96"/>
      <c r="B605" s="104" t="s">
        <v>773</v>
      </c>
      <c r="C605" s="26" t="s">
        <v>774</v>
      </c>
      <c r="D605" s="192">
        <v>20544</v>
      </c>
      <c r="E605" s="192"/>
      <c r="F605" s="192"/>
      <c r="G605" s="192">
        <f>D605+E605+-F605</f>
        <v>20544</v>
      </c>
      <c r="H605" s="192">
        <f>G605</f>
        <v>20544</v>
      </c>
      <c r="I605" s="86">
        <f>H605</f>
        <v>20544</v>
      </c>
      <c r="J605" s="190"/>
      <c r="K605" s="190"/>
      <c r="L605" s="192"/>
      <c r="M605" s="192"/>
      <c r="N605" s="478"/>
    </row>
    <row r="606" spans="1:14" s="37" customFormat="1" ht="14.25" customHeight="1">
      <c r="A606" s="96"/>
      <c r="B606" s="104" t="s">
        <v>345</v>
      </c>
      <c r="C606" s="26" t="s">
        <v>346</v>
      </c>
      <c r="D606" s="192">
        <v>7452</v>
      </c>
      <c r="E606" s="192">
        <v>300</v>
      </c>
      <c r="F606" s="192"/>
      <c r="G606" s="192">
        <f aca="true" t="shared" si="126" ref="G606:G611">D606+E606-F606</f>
        <v>7752</v>
      </c>
      <c r="H606" s="192">
        <f aca="true" t="shared" si="127" ref="H606:H611">G606</f>
        <v>7752</v>
      </c>
      <c r="I606" s="86"/>
      <c r="J606" s="190"/>
      <c r="K606" s="190"/>
      <c r="L606" s="192"/>
      <c r="M606" s="192"/>
      <c r="N606" s="478"/>
    </row>
    <row r="607" spans="1:14" s="37" customFormat="1" ht="14.25" customHeight="1">
      <c r="A607" s="96"/>
      <c r="B607" s="104" t="s">
        <v>598</v>
      </c>
      <c r="C607" s="26" t="s">
        <v>346</v>
      </c>
      <c r="D607" s="192">
        <v>692</v>
      </c>
      <c r="E607" s="192"/>
      <c r="F607" s="192"/>
      <c r="G607" s="192">
        <f t="shared" si="126"/>
        <v>692</v>
      </c>
      <c r="H607" s="192">
        <f t="shared" si="127"/>
        <v>692</v>
      </c>
      <c r="I607" s="86"/>
      <c r="J607" s="190"/>
      <c r="K607" s="190"/>
      <c r="L607" s="192"/>
      <c r="M607" s="192"/>
      <c r="N607" s="478"/>
    </row>
    <row r="608" spans="1:14" s="37" customFormat="1" ht="14.25" customHeight="1">
      <c r="A608" s="96"/>
      <c r="B608" s="104" t="s">
        <v>601</v>
      </c>
      <c r="C608" s="26" t="s">
        <v>346</v>
      </c>
      <c r="D608" s="192">
        <v>325</v>
      </c>
      <c r="E608" s="192"/>
      <c r="F608" s="192"/>
      <c r="G608" s="192">
        <f t="shared" si="126"/>
        <v>325</v>
      </c>
      <c r="H608" s="192">
        <f t="shared" si="127"/>
        <v>325</v>
      </c>
      <c r="I608" s="86"/>
      <c r="J608" s="190"/>
      <c r="K608" s="190"/>
      <c r="L608" s="192"/>
      <c r="M608" s="192"/>
      <c r="N608" s="478"/>
    </row>
    <row r="609" spans="1:14" s="37" customFormat="1" ht="14.25" customHeight="1">
      <c r="A609" s="96"/>
      <c r="B609" s="104" t="s">
        <v>416</v>
      </c>
      <c r="C609" s="26" t="s">
        <v>313</v>
      </c>
      <c r="D609" s="192">
        <v>700</v>
      </c>
      <c r="E609" s="192"/>
      <c r="F609" s="192"/>
      <c r="G609" s="192">
        <f t="shared" si="126"/>
        <v>700</v>
      </c>
      <c r="H609" s="192">
        <f t="shared" si="127"/>
        <v>700</v>
      </c>
      <c r="I609" s="86"/>
      <c r="J609" s="190"/>
      <c r="K609" s="190"/>
      <c r="L609" s="192"/>
      <c r="M609" s="192"/>
      <c r="N609" s="478"/>
    </row>
    <row r="610" spans="1:14" s="37" customFormat="1" ht="12.75" customHeight="1">
      <c r="A610" s="96"/>
      <c r="B610" s="104" t="s">
        <v>453</v>
      </c>
      <c r="C610" s="26" t="s">
        <v>241</v>
      </c>
      <c r="D610" s="192">
        <v>200</v>
      </c>
      <c r="E610" s="192"/>
      <c r="F610" s="192"/>
      <c r="G610" s="192">
        <f t="shared" si="126"/>
        <v>200</v>
      </c>
      <c r="H610" s="192">
        <f t="shared" si="127"/>
        <v>200</v>
      </c>
      <c r="I610" s="86"/>
      <c r="J610" s="190"/>
      <c r="K610" s="190"/>
      <c r="L610" s="192"/>
      <c r="M610" s="192"/>
      <c r="N610" s="478"/>
    </row>
    <row r="611" spans="1:14" s="37" customFormat="1" ht="13.5" customHeight="1">
      <c r="A611" s="96"/>
      <c r="B611" s="104" t="s">
        <v>351</v>
      </c>
      <c r="C611" s="26" t="s">
        <v>421</v>
      </c>
      <c r="D611" s="192">
        <v>25280</v>
      </c>
      <c r="E611" s="192">
        <v>135</v>
      </c>
      <c r="F611" s="192"/>
      <c r="G611" s="192">
        <f t="shared" si="126"/>
        <v>25415</v>
      </c>
      <c r="H611" s="192">
        <f t="shared" si="127"/>
        <v>25415</v>
      </c>
      <c r="I611" s="86"/>
      <c r="J611" s="190"/>
      <c r="K611" s="190"/>
      <c r="L611" s="192"/>
      <c r="M611" s="192"/>
      <c r="N611" s="478"/>
    </row>
    <row r="612" spans="1:14" s="37" customFormat="1" ht="14.25" customHeight="1">
      <c r="A612" s="96"/>
      <c r="B612" s="104" t="s">
        <v>599</v>
      </c>
      <c r="C612" s="26" t="s">
        <v>421</v>
      </c>
      <c r="D612" s="192">
        <v>3618</v>
      </c>
      <c r="E612" s="192"/>
      <c r="F612" s="192"/>
      <c r="G612" s="192">
        <f t="shared" si="124"/>
        <v>3618</v>
      </c>
      <c r="H612" s="192">
        <f t="shared" si="125"/>
        <v>3618</v>
      </c>
      <c r="I612" s="86">
        <v>0</v>
      </c>
      <c r="J612" s="190"/>
      <c r="K612" s="190">
        <v>0</v>
      </c>
      <c r="L612" s="192"/>
      <c r="M612" s="192"/>
      <c r="N612" s="478"/>
    </row>
    <row r="613" spans="1:14" s="37" customFormat="1" ht="14.25" customHeight="1">
      <c r="A613" s="96"/>
      <c r="B613" s="104" t="s">
        <v>600</v>
      </c>
      <c r="C613" s="26" t="s">
        <v>421</v>
      </c>
      <c r="D613" s="192">
        <v>1702</v>
      </c>
      <c r="E613" s="192"/>
      <c r="F613" s="192"/>
      <c r="G613" s="192">
        <f t="shared" si="124"/>
        <v>1702</v>
      </c>
      <c r="H613" s="192">
        <f t="shared" si="125"/>
        <v>1702</v>
      </c>
      <c r="I613" s="86">
        <v>0</v>
      </c>
      <c r="J613" s="190"/>
      <c r="K613" s="190">
        <v>0</v>
      </c>
      <c r="L613" s="192"/>
      <c r="M613" s="192"/>
      <c r="N613" s="478"/>
    </row>
    <row r="614" spans="1:14" s="37" customFormat="1" ht="17.25" customHeight="1">
      <c r="A614" s="146" t="s">
        <v>571</v>
      </c>
      <c r="B614" s="115"/>
      <c r="C614" s="75" t="s">
        <v>572</v>
      </c>
      <c r="D614" s="188">
        <f>SUM(D615:D618)</f>
        <v>3900</v>
      </c>
      <c r="E614" s="188">
        <f>SUM(E615:E618)</f>
        <v>0</v>
      </c>
      <c r="F614" s="188">
        <f>SUM(F615:F618)</f>
        <v>0</v>
      </c>
      <c r="G614" s="188">
        <f>SUM(G615:G618)</f>
        <v>3900</v>
      </c>
      <c r="H614" s="188">
        <f aca="true" t="shared" si="128" ref="H614:N614">SUM(H615:H618)</f>
        <v>3900</v>
      </c>
      <c r="I614" s="188">
        <f t="shared" si="128"/>
        <v>1400</v>
      </c>
      <c r="J614" s="188">
        <f t="shared" si="128"/>
        <v>0</v>
      </c>
      <c r="K614" s="188">
        <f t="shared" si="128"/>
        <v>1500</v>
      </c>
      <c r="L614" s="188">
        <f t="shared" si="128"/>
        <v>0</v>
      </c>
      <c r="M614" s="188">
        <f t="shared" si="128"/>
        <v>0</v>
      </c>
      <c r="N614" s="189">
        <f t="shared" si="128"/>
        <v>0</v>
      </c>
    </row>
    <row r="615" spans="1:14" s="37" customFormat="1" ht="14.25" customHeight="1">
      <c r="A615" s="96"/>
      <c r="B615" s="30" t="s">
        <v>395</v>
      </c>
      <c r="C615" s="26" t="s">
        <v>250</v>
      </c>
      <c r="D615" s="192">
        <v>1500</v>
      </c>
      <c r="E615" s="192"/>
      <c r="F615" s="192"/>
      <c r="G615" s="192">
        <f>D615+E615-F615</f>
        <v>1500</v>
      </c>
      <c r="H615" s="192">
        <f>G615</f>
        <v>1500</v>
      </c>
      <c r="I615" s="86">
        <v>0</v>
      </c>
      <c r="J615" s="190"/>
      <c r="K615" s="191">
        <f>H615</f>
        <v>1500</v>
      </c>
      <c r="L615" s="192"/>
      <c r="M615" s="192"/>
      <c r="N615" s="478"/>
    </row>
    <row r="616" spans="1:14" s="37" customFormat="1" ht="13.5" customHeight="1">
      <c r="A616" s="96"/>
      <c r="B616" s="30" t="s">
        <v>773</v>
      </c>
      <c r="C616" s="26" t="s">
        <v>774</v>
      </c>
      <c r="D616" s="192">
        <v>1400</v>
      </c>
      <c r="E616" s="192"/>
      <c r="F616" s="192"/>
      <c r="G616" s="192">
        <f>D616+E616-F616</f>
        <v>1400</v>
      </c>
      <c r="H616" s="192">
        <f>G616</f>
        <v>1400</v>
      </c>
      <c r="I616" s="86">
        <f>H616</f>
        <v>1400</v>
      </c>
      <c r="J616" s="190"/>
      <c r="K616" s="191">
        <v>0</v>
      </c>
      <c r="L616" s="192"/>
      <c r="M616" s="192"/>
      <c r="N616" s="478"/>
    </row>
    <row r="617" spans="1:14" s="37" customFormat="1" ht="13.5" customHeight="1">
      <c r="A617" s="96"/>
      <c r="B617" s="30" t="s">
        <v>345</v>
      </c>
      <c r="C617" s="26" t="s">
        <v>372</v>
      </c>
      <c r="D617" s="192">
        <v>600</v>
      </c>
      <c r="E617" s="192"/>
      <c r="F617" s="192"/>
      <c r="G617" s="192">
        <f>D617+E617-F617</f>
        <v>600</v>
      </c>
      <c r="H617" s="192">
        <f>G617</f>
        <v>600</v>
      </c>
      <c r="I617" s="86">
        <v>0</v>
      </c>
      <c r="J617" s="190"/>
      <c r="K617" s="191">
        <v>0</v>
      </c>
      <c r="L617" s="192"/>
      <c r="M617" s="192"/>
      <c r="N617" s="478"/>
    </row>
    <row r="618" spans="1:14" s="37" customFormat="1" ht="15.75" customHeight="1">
      <c r="A618" s="96"/>
      <c r="B618" s="30" t="s">
        <v>351</v>
      </c>
      <c r="C618" s="26" t="s">
        <v>352</v>
      </c>
      <c r="D618" s="86">
        <v>400</v>
      </c>
      <c r="E618" s="86"/>
      <c r="F618" s="86"/>
      <c r="G618" s="192">
        <f>D618+E618-F618</f>
        <v>400</v>
      </c>
      <c r="H618" s="192">
        <f>G618</f>
        <v>400</v>
      </c>
      <c r="I618" s="86">
        <v>0</v>
      </c>
      <c r="J618" s="190"/>
      <c r="K618" s="191">
        <v>0</v>
      </c>
      <c r="L618" s="192"/>
      <c r="M618" s="192"/>
      <c r="N618" s="478"/>
    </row>
    <row r="619" spans="1:14" s="37" customFormat="1" ht="17.25" customHeight="1">
      <c r="A619" s="146" t="s">
        <v>573</v>
      </c>
      <c r="B619" s="115"/>
      <c r="C619" s="75" t="s">
        <v>405</v>
      </c>
      <c r="D619" s="188">
        <f aca="true" t="shared" si="129" ref="D619:N619">D620</f>
        <v>28353</v>
      </c>
      <c r="E619" s="188">
        <f t="shared" si="129"/>
        <v>0</v>
      </c>
      <c r="F619" s="188">
        <f t="shared" si="129"/>
        <v>0</v>
      </c>
      <c r="G619" s="188">
        <f t="shared" si="129"/>
        <v>28353</v>
      </c>
      <c r="H619" s="188">
        <f t="shared" si="129"/>
        <v>28353</v>
      </c>
      <c r="I619" s="188">
        <f t="shared" si="129"/>
        <v>0</v>
      </c>
      <c r="J619" s="188">
        <f t="shared" si="129"/>
        <v>0</v>
      </c>
      <c r="K619" s="188">
        <f t="shared" si="129"/>
        <v>0</v>
      </c>
      <c r="L619" s="188">
        <f t="shared" si="129"/>
        <v>0</v>
      </c>
      <c r="M619" s="188">
        <f t="shared" si="129"/>
        <v>0</v>
      </c>
      <c r="N619" s="189">
        <f t="shared" si="129"/>
        <v>0</v>
      </c>
    </row>
    <row r="620" spans="1:14" s="37" customFormat="1" ht="18.75" customHeight="1">
      <c r="A620" s="96"/>
      <c r="B620" s="30" t="s">
        <v>357</v>
      </c>
      <c r="C620" s="26" t="s">
        <v>358</v>
      </c>
      <c r="D620" s="192">
        <v>28353</v>
      </c>
      <c r="E620" s="192"/>
      <c r="F620" s="192"/>
      <c r="G620" s="192">
        <f>D620+E620-F620</f>
        <v>28353</v>
      </c>
      <c r="H620" s="86">
        <f>G620</f>
        <v>28353</v>
      </c>
      <c r="I620" s="86">
        <v>0</v>
      </c>
      <c r="J620" s="190"/>
      <c r="K620" s="191">
        <v>0</v>
      </c>
      <c r="L620" s="192"/>
      <c r="M620" s="192"/>
      <c r="N620" s="478"/>
    </row>
    <row r="621" spans="1:14" s="37" customFormat="1" ht="24.75" customHeight="1">
      <c r="A621" s="109" t="s">
        <v>574</v>
      </c>
      <c r="B621" s="113"/>
      <c r="C621" s="69" t="s">
        <v>48</v>
      </c>
      <c r="D621" s="119">
        <f aca="true" t="shared" si="130" ref="D621:N621">D622+D624</f>
        <v>40100</v>
      </c>
      <c r="E621" s="119">
        <f t="shared" si="130"/>
        <v>0</v>
      </c>
      <c r="F621" s="119">
        <f t="shared" si="130"/>
        <v>0</v>
      </c>
      <c r="G621" s="119">
        <f t="shared" si="130"/>
        <v>40100</v>
      </c>
      <c r="H621" s="119">
        <f t="shared" si="130"/>
        <v>40100</v>
      </c>
      <c r="I621" s="119">
        <f t="shared" si="130"/>
        <v>0</v>
      </c>
      <c r="J621" s="119">
        <f t="shared" si="130"/>
        <v>0</v>
      </c>
      <c r="K621" s="119">
        <f t="shared" si="130"/>
        <v>33000</v>
      </c>
      <c r="L621" s="119">
        <f t="shared" si="130"/>
        <v>0</v>
      </c>
      <c r="M621" s="119">
        <f t="shared" si="130"/>
        <v>0</v>
      </c>
      <c r="N621" s="120">
        <f t="shared" si="130"/>
        <v>0</v>
      </c>
    </row>
    <row r="622" spans="1:14" s="37" customFormat="1" ht="17.25" customHeight="1">
      <c r="A622" s="146" t="s">
        <v>575</v>
      </c>
      <c r="B622" s="115"/>
      <c r="C622" s="75" t="s">
        <v>576</v>
      </c>
      <c r="D622" s="188">
        <f aca="true" t="shared" si="131" ref="D622:N622">D623</f>
        <v>33000</v>
      </c>
      <c r="E622" s="188">
        <f t="shared" si="131"/>
        <v>0</v>
      </c>
      <c r="F622" s="188">
        <f t="shared" si="131"/>
        <v>0</v>
      </c>
      <c r="G622" s="188">
        <f t="shared" si="131"/>
        <v>33000</v>
      </c>
      <c r="H622" s="188">
        <f t="shared" si="131"/>
        <v>33000</v>
      </c>
      <c r="I622" s="188">
        <f t="shared" si="131"/>
        <v>0</v>
      </c>
      <c r="J622" s="188">
        <f t="shared" si="131"/>
        <v>0</v>
      </c>
      <c r="K622" s="188">
        <f t="shared" si="131"/>
        <v>33000</v>
      </c>
      <c r="L622" s="188">
        <f t="shared" si="131"/>
        <v>0</v>
      </c>
      <c r="M622" s="188">
        <f t="shared" si="131"/>
        <v>0</v>
      </c>
      <c r="N622" s="189">
        <f t="shared" si="131"/>
        <v>0</v>
      </c>
    </row>
    <row r="623" spans="1:14" s="37" customFormat="1" ht="22.5" customHeight="1">
      <c r="A623" s="96"/>
      <c r="B623" s="30" t="s">
        <v>395</v>
      </c>
      <c r="C623" s="26" t="s">
        <v>577</v>
      </c>
      <c r="D623" s="192">
        <v>33000</v>
      </c>
      <c r="E623" s="192"/>
      <c r="F623" s="192"/>
      <c r="G623" s="192">
        <f>D623+E623-F623</f>
        <v>33000</v>
      </c>
      <c r="H623" s="192">
        <f>D623</f>
        <v>33000</v>
      </c>
      <c r="I623" s="86">
        <v>0</v>
      </c>
      <c r="J623" s="190">
        <v>0</v>
      </c>
      <c r="K623" s="190">
        <f>H623</f>
        <v>33000</v>
      </c>
      <c r="L623" s="192"/>
      <c r="M623" s="192"/>
      <c r="N623" s="478"/>
    </row>
    <row r="624" spans="1:14" s="37" customFormat="1" ht="18" customHeight="1">
      <c r="A624" s="146" t="s">
        <v>578</v>
      </c>
      <c r="B624" s="116"/>
      <c r="C624" s="75" t="s">
        <v>405</v>
      </c>
      <c r="D624" s="188">
        <f>SUM(D625:D626)</f>
        <v>7100</v>
      </c>
      <c r="E624" s="188">
        <f>SUM(E625:E626)</f>
        <v>0</v>
      </c>
      <c r="F624" s="188">
        <f>SUM(F625:F626)</f>
        <v>0</v>
      </c>
      <c r="G624" s="188">
        <f>SUM(G625:G626)</f>
        <v>7100</v>
      </c>
      <c r="H624" s="188">
        <f aca="true" t="shared" si="132" ref="H624:N624">SUM(H625:H626)</f>
        <v>7100</v>
      </c>
      <c r="I624" s="188">
        <f t="shared" si="132"/>
        <v>0</v>
      </c>
      <c r="J624" s="188">
        <f t="shared" si="132"/>
        <v>0</v>
      </c>
      <c r="K624" s="188">
        <f t="shared" si="132"/>
        <v>0</v>
      </c>
      <c r="L624" s="188">
        <f t="shared" si="132"/>
        <v>0</v>
      </c>
      <c r="M624" s="188">
        <f t="shared" si="132"/>
        <v>0</v>
      </c>
      <c r="N624" s="189">
        <f t="shared" si="132"/>
        <v>0</v>
      </c>
    </row>
    <row r="625" spans="1:14" s="37" customFormat="1" ht="18" customHeight="1">
      <c r="A625" s="107"/>
      <c r="B625" s="30" t="s">
        <v>345</v>
      </c>
      <c r="C625" s="26" t="s">
        <v>372</v>
      </c>
      <c r="D625" s="192">
        <v>5800</v>
      </c>
      <c r="E625" s="192"/>
      <c r="F625" s="192"/>
      <c r="G625" s="192">
        <f>D625+E625-F625</f>
        <v>5800</v>
      </c>
      <c r="H625" s="192">
        <f>G625</f>
        <v>5800</v>
      </c>
      <c r="I625" s="86">
        <v>0</v>
      </c>
      <c r="J625" s="190">
        <v>0</v>
      </c>
      <c r="K625" s="190">
        <v>0</v>
      </c>
      <c r="L625" s="192"/>
      <c r="M625" s="192"/>
      <c r="N625" s="478"/>
    </row>
    <row r="626" spans="1:14" s="37" customFormat="1" ht="16.5" customHeight="1">
      <c r="A626" s="107"/>
      <c r="B626" s="30" t="s">
        <v>351</v>
      </c>
      <c r="C626" s="26" t="s">
        <v>352</v>
      </c>
      <c r="D626" s="192">
        <v>1300</v>
      </c>
      <c r="E626" s="192"/>
      <c r="F626" s="192"/>
      <c r="G626" s="192">
        <f>D626+E626-F626</f>
        <v>1300</v>
      </c>
      <c r="H626" s="192">
        <f>G626</f>
        <v>1300</v>
      </c>
      <c r="I626" s="86">
        <v>0</v>
      </c>
      <c r="J626" s="190">
        <v>0</v>
      </c>
      <c r="K626" s="190">
        <v>0</v>
      </c>
      <c r="L626" s="192"/>
      <c r="M626" s="192"/>
      <c r="N626" s="478"/>
    </row>
    <row r="627" spans="1:14" s="37" customFormat="1" ht="17.25" customHeight="1">
      <c r="A627" s="97" t="s">
        <v>579</v>
      </c>
      <c r="B627" s="112"/>
      <c r="C627" s="69" t="s">
        <v>580</v>
      </c>
      <c r="D627" s="119">
        <f aca="true" t="shared" si="133" ref="D627:N627">D628</f>
        <v>16000</v>
      </c>
      <c r="E627" s="119">
        <f t="shared" si="133"/>
        <v>0</v>
      </c>
      <c r="F627" s="119">
        <f t="shared" si="133"/>
        <v>0</v>
      </c>
      <c r="G627" s="119">
        <f t="shared" si="133"/>
        <v>16000</v>
      </c>
      <c r="H627" s="119">
        <f t="shared" si="133"/>
        <v>16000</v>
      </c>
      <c r="I627" s="119">
        <f t="shared" si="133"/>
        <v>0</v>
      </c>
      <c r="J627" s="119">
        <f t="shared" si="133"/>
        <v>0</v>
      </c>
      <c r="K627" s="119">
        <f t="shared" si="133"/>
        <v>16000</v>
      </c>
      <c r="L627" s="119">
        <f t="shared" si="133"/>
        <v>0</v>
      </c>
      <c r="M627" s="119">
        <f t="shared" si="133"/>
        <v>0</v>
      </c>
      <c r="N627" s="120">
        <f t="shared" si="133"/>
        <v>0</v>
      </c>
    </row>
    <row r="628" spans="1:14" s="37" customFormat="1" ht="18.75" customHeight="1">
      <c r="A628" s="146" t="s">
        <v>581</v>
      </c>
      <c r="B628" s="111"/>
      <c r="C628" s="75" t="s">
        <v>405</v>
      </c>
      <c r="D628" s="188">
        <f aca="true" t="shared" si="134" ref="D628:N628">D629</f>
        <v>16000</v>
      </c>
      <c r="E628" s="188">
        <f t="shared" si="134"/>
        <v>0</v>
      </c>
      <c r="F628" s="188">
        <f t="shared" si="134"/>
        <v>0</v>
      </c>
      <c r="G628" s="188">
        <f t="shared" si="134"/>
        <v>16000</v>
      </c>
      <c r="H628" s="188">
        <f t="shared" si="134"/>
        <v>16000</v>
      </c>
      <c r="I628" s="188">
        <f t="shared" si="134"/>
        <v>0</v>
      </c>
      <c r="J628" s="188">
        <f t="shared" si="134"/>
        <v>0</v>
      </c>
      <c r="K628" s="188">
        <f t="shared" si="134"/>
        <v>16000</v>
      </c>
      <c r="L628" s="188">
        <f t="shared" si="134"/>
        <v>0</v>
      </c>
      <c r="M628" s="188">
        <f t="shared" si="134"/>
        <v>0</v>
      </c>
      <c r="N628" s="189">
        <f t="shared" si="134"/>
        <v>0</v>
      </c>
    </row>
    <row r="629" spans="1:14" s="37" customFormat="1" ht="27" customHeight="1">
      <c r="A629" s="107"/>
      <c r="B629" s="30" t="s">
        <v>560</v>
      </c>
      <c r="C629" s="26" t="s">
        <v>47</v>
      </c>
      <c r="D629" s="192">
        <v>16000</v>
      </c>
      <c r="E629" s="192"/>
      <c r="F629" s="192"/>
      <c r="G629" s="192">
        <f>D629+E629-F629</f>
        <v>16000</v>
      </c>
      <c r="H629" s="192">
        <f>D629</f>
        <v>16000</v>
      </c>
      <c r="I629" s="86">
        <v>0</v>
      </c>
      <c r="J629" s="190"/>
      <c r="K629" s="191">
        <f>H629</f>
        <v>16000</v>
      </c>
      <c r="L629" s="192"/>
      <c r="M629" s="192"/>
      <c r="N629" s="478"/>
    </row>
    <row r="630" spans="1:14" s="37" customFormat="1" ht="27.75" customHeight="1" thickBot="1">
      <c r="A630" s="567"/>
      <c r="B630" s="568"/>
      <c r="C630" s="569" t="s">
        <v>582</v>
      </c>
      <c r="D630" s="570">
        <f aca="true" t="shared" si="135" ref="D630:N630">D9+D14+D20+D47+D58+D83+D152+D181+D188+D192+D356+D376+D389+D502+D532+D621+D627</f>
        <v>36206208</v>
      </c>
      <c r="E630" s="570">
        <f t="shared" si="135"/>
        <v>1320820</v>
      </c>
      <c r="F630" s="570">
        <f t="shared" si="135"/>
        <v>641526</v>
      </c>
      <c r="G630" s="570">
        <f t="shared" si="135"/>
        <v>36885502</v>
      </c>
      <c r="H630" s="570">
        <f t="shared" si="135"/>
        <v>28434845</v>
      </c>
      <c r="I630" s="570">
        <f t="shared" si="135"/>
        <v>13931205</v>
      </c>
      <c r="J630" s="570">
        <f t="shared" si="135"/>
        <v>2306176</v>
      </c>
      <c r="K630" s="570">
        <f t="shared" si="135"/>
        <v>1961391</v>
      </c>
      <c r="L630" s="570">
        <f t="shared" si="135"/>
        <v>535200</v>
      </c>
      <c r="M630" s="570">
        <f t="shared" si="135"/>
        <v>0</v>
      </c>
      <c r="N630" s="571">
        <f t="shared" si="135"/>
        <v>8450657</v>
      </c>
    </row>
    <row r="631" spans="4:8" s="37" customFormat="1" ht="9.75" customHeight="1">
      <c r="D631" s="118"/>
      <c r="E631" s="118"/>
      <c r="F631" s="118"/>
      <c r="G631" s="118"/>
      <c r="H631" s="118"/>
    </row>
    <row r="632" spans="9:12" s="37" customFormat="1" ht="10.5" customHeight="1">
      <c r="I632" s="526" t="s">
        <v>32</v>
      </c>
      <c r="J632" s="526"/>
      <c r="K632" s="526"/>
      <c r="L632" s="526"/>
    </row>
    <row r="633" s="37" customFormat="1" ht="12.75"/>
    <row r="634" spans="1:14" s="37" customFormat="1" ht="10.5" customHeight="1">
      <c r="A634"/>
      <c r="B634"/>
      <c r="C634"/>
      <c r="D634"/>
      <c r="E634"/>
      <c r="F634"/>
      <c r="G634"/>
      <c r="H634"/>
      <c r="I634"/>
      <c r="J634" t="s">
        <v>44</v>
      </c>
      <c r="K634"/>
      <c r="L634"/>
      <c r="M634"/>
      <c r="N634"/>
    </row>
    <row r="635" spans="1:14" s="37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37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37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37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37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37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37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37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37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37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37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37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37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37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37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37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37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37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37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37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37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37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37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37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37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37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37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37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37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37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37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37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37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37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37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37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37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37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37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37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37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37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37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37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37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37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37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37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37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37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37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37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37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37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37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37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37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37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37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37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37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37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37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37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37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37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37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37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37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37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37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37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37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37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37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37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37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37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37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37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37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37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37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37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37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37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37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37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37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37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37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37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37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37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37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37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37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37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37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37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37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37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37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37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37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37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37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37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37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37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37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37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37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37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37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37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37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37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37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37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37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37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37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37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37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37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37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37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37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37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37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37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37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37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37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37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37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37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37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37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37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37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37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37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37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37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37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37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37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37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37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37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37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37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37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37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37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37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37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37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37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37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37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37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37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37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37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37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37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37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37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37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37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37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37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37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37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37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37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37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37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37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37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37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37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37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37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37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37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37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37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37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37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37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37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37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37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37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37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37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37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37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37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37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37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37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37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37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37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37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37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37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37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37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37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37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37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37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37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37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37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37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37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37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37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37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37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37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37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37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37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37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37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37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37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37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37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37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37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37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37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37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37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37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37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37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37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37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37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37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37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37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37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37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37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37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37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37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37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37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37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37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37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37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37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37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37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37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37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37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37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37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37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37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37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37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37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37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37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37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37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37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37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37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37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37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37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37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37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37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37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37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37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37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37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37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37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37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37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37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37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37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37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37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37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37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37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37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37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37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37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37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37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37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37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37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37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37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37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37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37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37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37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37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37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37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37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37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37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37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37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37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37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37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37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37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37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37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37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37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37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37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37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37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37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37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37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37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37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37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37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37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37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37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37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37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37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37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37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37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37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37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37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37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37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37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37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37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37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37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37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37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37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37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37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37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37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37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37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37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37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37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37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37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37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37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37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37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37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37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37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37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37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37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37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37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37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37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37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37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37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37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37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37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37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37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37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37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37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37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37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37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37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37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37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37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37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37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37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37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37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37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37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37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37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37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37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37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37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37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37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37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37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37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37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37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37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37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37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37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37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37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37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37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37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37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37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37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37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37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37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37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37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37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37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37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37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37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37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37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37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37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37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37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37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37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37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37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37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37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37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37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37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37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37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37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37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37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37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37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37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37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37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37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37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37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37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37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37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37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37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37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37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37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37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37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37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37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37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37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37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37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37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37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37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37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37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37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37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37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37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37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37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37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37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37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37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37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37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37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37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37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37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37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37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37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37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37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37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37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37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37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37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37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37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37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37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37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37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37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37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37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37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37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37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37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37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37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37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37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37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37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37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37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37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37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37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37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37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37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37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37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37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37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37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37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37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37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37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37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37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37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37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37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37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37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37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37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37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37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37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37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37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37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37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37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37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37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37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37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37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37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37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37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37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37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37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37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37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37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37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37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37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37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37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37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37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37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37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37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37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37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37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37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37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37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37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37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37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37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37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37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37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37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37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37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37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37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37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37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37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37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37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37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37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37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37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37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37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37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37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37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37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37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37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37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37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37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37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37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37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37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37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37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37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37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37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37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37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37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37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37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37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37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37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37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37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37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37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37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37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37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37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37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37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37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37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37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37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37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37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37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37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37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37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37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37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37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37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37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37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37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37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37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37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37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37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37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37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37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37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37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37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37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37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37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37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37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37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37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37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37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37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37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37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37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37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37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37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37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37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37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37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37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37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37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37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37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37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37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37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37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37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37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37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37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37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37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37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37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37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37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37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37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37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37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37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37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37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37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37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37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37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37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37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37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37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37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37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37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37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37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37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37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37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37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37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37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37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37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37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37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37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37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37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37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37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37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37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37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37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37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37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37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37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37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37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37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37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37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37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37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37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37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37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37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37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37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37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37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37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37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37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37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37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37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37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37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37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37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37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37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37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37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37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37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37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37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37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37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37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37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37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37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37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37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37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37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37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37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37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37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37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37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37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37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37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37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37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37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37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37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37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37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37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37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37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37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37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37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37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37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37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37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37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37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37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37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37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37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37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37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37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37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37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37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37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37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37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37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37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37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37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37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37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37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37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37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37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37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37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37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37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37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37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37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37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37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37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37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37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37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37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37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37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37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37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37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37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37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37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37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37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37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37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37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37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37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37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37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37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37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37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37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37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37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37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37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37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37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37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37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37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37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37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37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37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37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37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37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37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37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37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37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37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37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37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37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37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37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37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37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37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37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37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37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37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37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37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37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37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37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37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37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37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37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37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37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37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37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37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37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37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37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37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37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37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37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37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37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37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37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37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37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37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37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37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37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37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37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37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37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37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37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37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37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37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37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37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37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37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37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37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37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37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37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37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37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37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37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37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37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37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37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37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37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37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37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37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37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37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37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37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37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37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37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37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37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37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37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37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37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37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37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37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37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37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37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37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37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37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37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37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37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37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37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37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37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37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37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37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37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37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37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37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37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37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37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37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37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37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37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37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37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37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37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37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37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37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37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37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37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37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37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37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37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37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37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37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37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37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37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37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37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37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37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37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37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37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37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37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37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37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37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37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37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37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37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37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37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37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37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37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37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37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37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37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37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37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37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37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37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37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37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37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37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37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37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37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37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37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37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37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37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37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37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37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37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37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37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37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37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37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37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37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37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37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37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37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37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37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37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37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37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37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37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37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37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37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37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37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37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37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37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37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37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37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37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37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37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37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37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37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37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37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37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37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37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37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37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37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37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37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37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37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37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37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37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37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37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37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37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37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37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37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37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37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37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37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37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37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37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37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37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37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37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37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37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37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37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37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37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37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37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37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37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37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37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37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37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37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37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37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37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37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37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37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37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37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37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37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37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37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37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37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37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37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37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37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37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37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37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37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37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37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37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37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37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37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37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37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37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37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37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37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37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37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37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37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37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37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37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37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37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37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37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37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37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37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37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37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37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37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37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37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37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37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37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37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37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37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37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37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37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37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37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37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37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37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37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37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37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37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37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37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37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37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37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37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37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37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37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37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37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37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37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37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37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37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37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37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37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37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37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37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37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37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37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37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37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37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37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37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37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37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37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37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37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37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37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37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37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37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37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37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37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37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37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37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37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37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37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37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37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37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37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37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37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37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37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37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37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37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37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37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37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37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37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37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37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37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37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37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37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37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37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37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37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37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37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37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37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37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37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37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37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37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37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37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37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37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37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37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37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37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37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37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37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37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37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37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37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37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37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37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37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37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37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37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37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37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37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37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37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37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37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37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37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37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37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37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37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37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37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37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37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37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37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37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37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37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37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37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37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37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37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37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37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37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37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37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37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37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37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37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37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37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37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37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37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37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37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37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37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37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37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37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37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37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37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37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37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37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37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37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37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37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37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37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37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37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37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37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</sheetData>
  <mergeCells count="19">
    <mergeCell ref="B2:K2"/>
    <mergeCell ref="L2:R2"/>
    <mergeCell ref="B4:B7"/>
    <mergeCell ref="C4:C7"/>
    <mergeCell ref="H4:N4"/>
    <mergeCell ref="C3:K3"/>
    <mergeCell ref="N5:N7"/>
    <mergeCell ref="D4:D7"/>
    <mergeCell ref="I5:M5"/>
    <mergeCell ref="I632:L632"/>
    <mergeCell ref="A315:A318"/>
    <mergeCell ref="M6:M7"/>
    <mergeCell ref="L6:L7"/>
    <mergeCell ref="K6:K7"/>
    <mergeCell ref="J6:J7"/>
    <mergeCell ref="I6:I7"/>
    <mergeCell ref="G4:G7"/>
    <mergeCell ref="A4:A7"/>
    <mergeCell ref="H5:H7"/>
  </mergeCells>
  <printOptions/>
  <pageMargins left="0.39" right="0" top="0" bottom="0.1968503937007874" header="0.15748031496062992" footer="0.15748031496062992"/>
  <pageSetup horizontalDpi="600" verticalDpi="600" orientation="landscape" paperSize="9" scale="90" r:id="rId1"/>
  <headerFooter alignWithMargins="0">
    <oddFooter>&amp;CStrona &amp;P</oddFooter>
  </headerFooter>
  <rowBreaks count="18" manualBreakCount="18">
    <brk id="37" max="14" man="1"/>
    <brk id="69" max="14" man="1"/>
    <brk id="103" max="14" man="1"/>
    <brk id="137" max="14" man="1"/>
    <brk id="163" max="14" man="1"/>
    <brk id="194" max="14" man="1"/>
    <brk id="225" max="14" man="1"/>
    <brk id="262" max="14" man="1"/>
    <brk id="332" max="14" man="1"/>
    <brk id="361" max="14" man="1"/>
    <brk id="388" max="14" man="1"/>
    <brk id="420" max="14" man="1"/>
    <brk id="453" max="14" man="1"/>
    <brk id="486" max="14" man="1"/>
    <brk id="519" max="14" man="1"/>
    <brk id="552" max="14" man="1"/>
    <brk id="590" max="14" man="1"/>
    <brk id="620" max="14" man="1"/>
  </rowBreaks>
  <colBreaks count="2" manualBreakCount="2">
    <brk id="15" max="591" man="1"/>
    <brk id="57" max="65535" man="1"/>
  </colBreaks>
  <ignoredErrors>
    <ignoredError sqref="G46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E4">
      <selection activeCell="Q6" sqref="Q6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26.25390625" style="0" customWidth="1"/>
    <col min="6" max="6" width="11.25390625" style="0" customWidth="1"/>
    <col min="7" max="7" width="10.75390625" style="0" customWidth="1"/>
    <col min="8" max="8" width="9.75390625" style="0" customWidth="1"/>
    <col min="9" max="9" width="10.125" style="0" hidden="1" customWidth="1"/>
    <col min="10" max="10" width="9.75390625" style="0" customWidth="1"/>
    <col min="11" max="11" width="2.875" style="0" customWidth="1"/>
    <col min="12" max="12" width="9.25390625" style="0" bestFit="1" customWidth="1"/>
    <col min="13" max="13" width="10.875" style="0" customWidth="1"/>
    <col min="14" max="14" width="10.375" style="0" customWidth="1"/>
    <col min="15" max="15" width="10.75390625" style="0" customWidth="1"/>
    <col min="16" max="16" width="15.75390625" style="0" customWidth="1"/>
  </cols>
  <sheetData>
    <row r="1" spans="6:16" ht="12.75" customHeight="1">
      <c r="F1" s="17"/>
      <c r="J1" s="494" t="s">
        <v>225</v>
      </c>
      <c r="K1" s="494"/>
      <c r="L1" s="494"/>
      <c r="M1" s="494"/>
      <c r="N1" s="494"/>
      <c r="O1" s="494"/>
      <c r="P1" s="494"/>
    </row>
    <row r="2" spans="1:16" ht="18.75" customHeight="1" thickBot="1">
      <c r="A2" s="492" t="s">
        <v>91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</row>
    <row r="3" spans="1:16" ht="12.75" customHeight="1">
      <c r="A3" s="505" t="s">
        <v>647</v>
      </c>
      <c r="B3" s="495" t="s">
        <v>619</v>
      </c>
      <c r="C3" s="495" t="s">
        <v>620</v>
      </c>
      <c r="D3" s="495" t="s">
        <v>37</v>
      </c>
      <c r="E3" s="493" t="s">
        <v>92</v>
      </c>
      <c r="F3" s="493" t="s">
        <v>93</v>
      </c>
      <c r="G3" s="498" t="s">
        <v>653</v>
      </c>
      <c r="H3" s="498"/>
      <c r="I3" s="498"/>
      <c r="J3" s="498"/>
      <c r="K3" s="498"/>
      <c r="L3" s="498"/>
      <c r="M3" s="498"/>
      <c r="N3" s="498"/>
      <c r="O3" s="498"/>
      <c r="P3" s="488" t="s">
        <v>94</v>
      </c>
    </row>
    <row r="4" spans="1:16" ht="12.75" customHeight="1">
      <c r="A4" s="487"/>
      <c r="B4" s="496"/>
      <c r="C4" s="496"/>
      <c r="D4" s="496"/>
      <c r="E4" s="491"/>
      <c r="F4" s="491"/>
      <c r="G4" s="491" t="s">
        <v>95</v>
      </c>
      <c r="H4" s="490" t="s">
        <v>96</v>
      </c>
      <c r="I4" s="490"/>
      <c r="J4" s="490"/>
      <c r="K4" s="490"/>
      <c r="L4" s="490"/>
      <c r="M4" s="490"/>
      <c r="N4" s="496" t="s">
        <v>97</v>
      </c>
      <c r="O4" s="496" t="s">
        <v>98</v>
      </c>
      <c r="P4" s="489"/>
    </row>
    <row r="5" spans="1:16" ht="52.5" customHeight="1">
      <c r="A5" s="487"/>
      <c r="B5" s="496"/>
      <c r="C5" s="496"/>
      <c r="D5" s="496"/>
      <c r="E5" s="491"/>
      <c r="F5" s="491"/>
      <c r="G5" s="491"/>
      <c r="H5" s="215" t="s">
        <v>99</v>
      </c>
      <c r="I5" s="215" t="s">
        <v>100</v>
      </c>
      <c r="J5" s="215" t="s">
        <v>101</v>
      </c>
      <c r="K5" s="491" t="s">
        <v>102</v>
      </c>
      <c r="L5" s="491"/>
      <c r="M5" s="215" t="s">
        <v>103</v>
      </c>
      <c r="N5" s="496"/>
      <c r="O5" s="496"/>
      <c r="P5" s="489"/>
    </row>
    <row r="6" spans="1:16" ht="11.25" customHeight="1">
      <c r="A6" s="354">
        <v>1</v>
      </c>
      <c r="B6" s="353">
        <v>2</v>
      </c>
      <c r="C6" s="353">
        <v>3</v>
      </c>
      <c r="D6" s="353">
        <v>4</v>
      </c>
      <c r="E6" s="353">
        <v>5</v>
      </c>
      <c r="F6" s="353">
        <v>6</v>
      </c>
      <c r="G6" s="353">
        <v>7</v>
      </c>
      <c r="H6" s="353">
        <v>8</v>
      </c>
      <c r="I6" s="353">
        <v>8</v>
      </c>
      <c r="J6" s="353">
        <v>9</v>
      </c>
      <c r="K6" s="499">
        <v>10</v>
      </c>
      <c r="L6" s="499"/>
      <c r="M6" s="353">
        <v>11</v>
      </c>
      <c r="N6" s="353">
        <v>12</v>
      </c>
      <c r="O6" s="353">
        <v>13</v>
      </c>
      <c r="P6" s="355">
        <v>14</v>
      </c>
    </row>
    <row r="7" spans="1:16" ht="13.5" customHeight="1">
      <c r="A7" s="506" t="s">
        <v>657</v>
      </c>
      <c r="B7" s="507">
        <v>600</v>
      </c>
      <c r="C7" s="507">
        <v>60014</v>
      </c>
      <c r="D7" s="497" t="s">
        <v>106</v>
      </c>
      <c r="E7" s="509" t="s">
        <v>107</v>
      </c>
      <c r="F7" s="508">
        <v>6480990</v>
      </c>
      <c r="G7" s="508">
        <f>H7+J7+L7+M7</f>
        <v>2285208</v>
      </c>
      <c r="H7" s="508">
        <v>52950</v>
      </c>
      <c r="I7" s="214">
        <v>0</v>
      </c>
      <c r="J7" s="508">
        <v>334439</v>
      </c>
      <c r="K7" s="222" t="s">
        <v>629</v>
      </c>
      <c r="L7" s="225">
        <v>223273</v>
      </c>
      <c r="M7" s="508">
        <v>1674546</v>
      </c>
      <c r="N7" s="508">
        <v>0</v>
      </c>
      <c r="O7" s="508">
        <v>0</v>
      </c>
      <c r="P7" s="517" t="s">
        <v>105</v>
      </c>
    </row>
    <row r="8" spans="1:16" ht="14.25" customHeight="1">
      <c r="A8" s="506"/>
      <c r="B8" s="507"/>
      <c r="C8" s="507"/>
      <c r="D8" s="497"/>
      <c r="E8" s="509"/>
      <c r="F8" s="508"/>
      <c r="G8" s="508"/>
      <c r="H8" s="508"/>
      <c r="I8" s="214"/>
      <c r="J8" s="508"/>
      <c r="K8" s="222" t="s">
        <v>630</v>
      </c>
      <c r="L8" s="225"/>
      <c r="M8" s="508"/>
      <c r="N8" s="508"/>
      <c r="O8" s="508"/>
      <c r="P8" s="517"/>
    </row>
    <row r="9" spans="1:16" ht="14.25" customHeight="1">
      <c r="A9" s="506"/>
      <c r="B9" s="507"/>
      <c r="C9" s="507"/>
      <c r="D9" s="497"/>
      <c r="E9" s="509"/>
      <c r="F9" s="508"/>
      <c r="G9" s="508"/>
      <c r="H9" s="508"/>
      <c r="I9" s="214"/>
      <c r="J9" s="508"/>
      <c r="K9" s="222" t="s">
        <v>631</v>
      </c>
      <c r="L9" s="225"/>
      <c r="M9" s="508"/>
      <c r="N9" s="508"/>
      <c r="O9" s="508"/>
      <c r="P9" s="517"/>
    </row>
    <row r="10" spans="1:16" ht="12.75" customHeight="1">
      <c r="A10" s="506" t="s">
        <v>658</v>
      </c>
      <c r="B10" s="507">
        <v>600</v>
      </c>
      <c r="C10" s="507">
        <v>60014</v>
      </c>
      <c r="D10" s="507">
        <v>6050</v>
      </c>
      <c r="E10" s="509" t="s">
        <v>110</v>
      </c>
      <c r="F10" s="508">
        <v>6312400</v>
      </c>
      <c r="G10" s="508">
        <f>H10+J10+L11+M10</f>
        <v>147986</v>
      </c>
      <c r="H10" s="508">
        <v>147986</v>
      </c>
      <c r="I10" s="226">
        <v>0</v>
      </c>
      <c r="J10" s="508"/>
      <c r="K10" s="222" t="s">
        <v>629</v>
      </c>
      <c r="L10" s="225"/>
      <c r="M10" s="508">
        <v>0</v>
      </c>
      <c r="N10" s="508">
        <v>2138614</v>
      </c>
      <c r="O10" s="508">
        <v>4025800</v>
      </c>
      <c r="P10" s="517" t="s">
        <v>105</v>
      </c>
    </row>
    <row r="11" spans="1:16" ht="12" customHeight="1">
      <c r="A11" s="506"/>
      <c r="B11" s="507"/>
      <c r="C11" s="507"/>
      <c r="D11" s="507"/>
      <c r="E11" s="509"/>
      <c r="F11" s="508"/>
      <c r="G11" s="508"/>
      <c r="H11" s="508"/>
      <c r="I11" s="226"/>
      <c r="J11" s="508"/>
      <c r="K11" s="222" t="s">
        <v>630</v>
      </c>
      <c r="L11" s="225">
        <v>0</v>
      </c>
      <c r="M11" s="508"/>
      <c r="N11" s="508"/>
      <c r="O11" s="508"/>
      <c r="P11" s="517"/>
    </row>
    <row r="12" spans="1:16" ht="12.75" customHeight="1">
      <c r="A12" s="506"/>
      <c r="B12" s="507"/>
      <c r="C12" s="507"/>
      <c r="D12" s="507"/>
      <c r="E12" s="509"/>
      <c r="F12" s="508"/>
      <c r="G12" s="508"/>
      <c r="H12" s="508"/>
      <c r="I12" s="226"/>
      <c r="J12" s="508"/>
      <c r="K12" s="222" t="s">
        <v>631</v>
      </c>
      <c r="L12" s="225"/>
      <c r="M12" s="508"/>
      <c r="N12" s="508"/>
      <c r="O12" s="508"/>
      <c r="P12" s="517"/>
    </row>
    <row r="13" spans="1:16" ht="16.5" customHeight="1">
      <c r="A13" s="506" t="s">
        <v>660</v>
      </c>
      <c r="B13" s="507">
        <v>600</v>
      </c>
      <c r="C13" s="507">
        <v>60014</v>
      </c>
      <c r="D13" s="507">
        <v>6050</v>
      </c>
      <c r="E13" s="509" t="s">
        <v>268</v>
      </c>
      <c r="F13" s="508">
        <v>4045000</v>
      </c>
      <c r="G13" s="508">
        <f>H13</f>
        <v>75640</v>
      </c>
      <c r="H13" s="508">
        <v>75640</v>
      </c>
      <c r="I13" s="226"/>
      <c r="J13" s="508"/>
      <c r="K13" s="222" t="s">
        <v>629</v>
      </c>
      <c r="L13" s="225"/>
      <c r="M13" s="508">
        <v>0</v>
      </c>
      <c r="N13" s="508">
        <v>1334360</v>
      </c>
      <c r="O13" s="508">
        <v>2635000</v>
      </c>
      <c r="P13" s="517" t="s">
        <v>105</v>
      </c>
    </row>
    <row r="14" spans="1:16" ht="16.5" customHeight="1">
      <c r="A14" s="506"/>
      <c r="B14" s="507"/>
      <c r="C14" s="507"/>
      <c r="D14" s="507"/>
      <c r="E14" s="509"/>
      <c r="F14" s="508"/>
      <c r="G14" s="508"/>
      <c r="H14" s="508"/>
      <c r="I14" s="226"/>
      <c r="J14" s="508"/>
      <c r="K14" s="222" t="s">
        <v>630</v>
      </c>
      <c r="L14" s="225"/>
      <c r="M14" s="508"/>
      <c r="N14" s="508"/>
      <c r="O14" s="508"/>
      <c r="P14" s="517"/>
    </row>
    <row r="15" spans="1:16" ht="15.75" customHeight="1">
      <c r="A15" s="506"/>
      <c r="B15" s="507"/>
      <c r="C15" s="507"/>
      <c r="D15" s="507"/>
      <c r="E15" s="509"/>
      <c r="F15" s="508"/>
      <c r="G15" s="508"/>
      <c r="H15" s="508"/>
      <c r="I15" s="226"/>
      <c r="J15" s="508"/>
      <c r="K15" s="222" t="s">
        <v>631</v>
      </c>
      <c r="L15" s="225"/>
      <c r="M15" s="508"/>
      <c r="N15" s="508"/>
      <c r="O15" s="508"/>
      <c r="P15" s="517"/>
    </row>
    <row r="16" spans="1:16" ht="12.75" customHeight="1">
      <c r="A16" s="506" t="s">
        <v>662</v>
      </c>
      <c r="B16" s="507">
        <v>600</v>
      </c>
      <c r="C16" s="507">
        <v>60014</v>
      </c>
      <c r="D16" s="507">
        <v>6050</v>
      </c>
      <c r="E16" s="509" t="s">
        <v>111</v>
      </c>
      <c r="F16" s="508">
        <v>5159300</v>
      </c>
      <c r="G16" s="508">
        <f>H16+J16+L17+M16</f>
        <v>79300</v>
      </c>
      <c r="H16" s="508">
        <v>79300</v>
      </c>
      <c r="I16" s="226"/>
      <c r="J16" s="508"/>
      <c r="K16" s="222" t="s">
        <v>629</v>
      </c>
      <c r="L16" s="225"/>
      <c r="M16" s="508">
        <v>0</v>
      </c>
      <c r="N16" s="508">
        <v>2540000</v>
      </c>
      <c r="O16" s="508">
        <v>2540000</v>
      </c>
      <c r="P16" s="517" t="s">
        <v>105</v>
      </c>
    </row>
    <row r="17" spans="1:16" ht="14.25" customHeight="1">
      <c r="A17" s="506"/>
      <c r="B17" s="507"/>
      <c r="C17" s="507"/>
      <c r="D17" s="507"/>
      <c r="E17" s="509"/>
      <c r="F17" s="508"/>
      <c r="G17" s="508"/>
      <c r="H17" s="508"/>
      <c r="I17" s="226"/>
      <c r="J17" s="508"/>
      <c r="K17" s="222" t="s">
        <v>630</v>
      </c>
      <c r="L17" s="225">
        <v>0</v>
      </c>
      <c r="M17" s="508"/>
      <c r="N17" s="508"/>
      <c r="O17" s="508"/>
      <c r="P17" s="517"/>
    </row>
    <row r="18" spans="1:16" ht="14.25" customHeight="1">
      <c r="A18" s="506"/>
      <c r="B18" s="507"/>
      <c r="C18" s="507"/>
      <c r="D18" s="507"/>
      <c r="E18" s="509"/>
      <c r="F18" s="508"/>
      <c r="G18" s="508"/>
      <c r="H18" s="508"/>
      <c r="I18" s="226"/>
      <c r="J18" s="508"/>
      <c r="K18" s="222" t="s">
        <v>631</v>
      </c>
      <c r="L18" s="225"/>
      <c r="M18" s="508"/>
      <c r="N18" s="508"/>
      <c r="O18" s="508"/>
      <c r="P18" s="517"/>
    </row>
    <row r="19" spans="1:16" ht="14.25" customHeight="1">
      <c r="A19" s="601">
        <v>5</v>
      </c>
      <c r="B19" s="507">
        <v>600</v>
      </c>
      <c r="C19" s="507">
        <v>60014</v>
      </c>
      <c r="D19" s="507">
        <v>6050</v>
      </c>
      <c r="E19" s="509" t="s">
        <v>112</v>
      </c>
      <c r="F19" s="508">
        <v>8200000</v>
      </c>
      <c r="G19" s="598">
        <f>H19</f>
        <v>54900</v>
      </c>
      <c r="H19" s="508">
        <v>54900</v>
      </c>
      <c r="I19" s="226"/>
      <c r="J19" s="508"/>
      <c r="K19" s="222" t="s">
        <v>629</v>
      </c>
      <c r="L19" s="225"/>
      <c r="M19" s="598"/>
      <c r="N19" s="598">
        <v>88938</v>
      </c>
      <c r="O19" s="598">
        <v>3810000</v>
      </c>
      <c r="P19" s="517" t="s">
        <v>105</v>
      </c>
    </row>
    <row r="20" spans="1:16" ht="14.25" customHeight="1">
      <c r="A20" s="602"/>
      <c r="B20" s="507"/>
      <c r="C20" s="507"/>
      <c r="D20" s="507"/>
      <c r="E20" s="509"/>
      <c r="F20" s="508"/>
      <c r="G20" s="599"/>
      <c r="H20" s="508"/>
      <c r="I20" s="226"/>
      <c r="J20" s="508"/>
      <c r="K20" s="222" t="s">
        <v>630</v>
      </c>
      <c r="L20" s="225"/>
      <c r="M20" s="599"/>
      <c r="N20" s="599"/>
      <c r="O20" s="599"/>
      <c r="P20" s="517"/>
    </row>
    <row r="21" spans="1:16" ht="14.25" customHeight="1">
      <c r="A21" s="603"/>
      <c r="B21" s="507"/>
      <c r="C21" s="507"/>
      <c r="D21" s="507"/>
      <c r="E21" s="509"/>
      <c r="F21" s="508"/>
      <c r="G21" s="600"/>
      <c r="H21" s="508"/>
      <c r="I21" s="226"/>
      <c r="J21" s="508"/>
      <c r="K21" s="222" t="s">
        <v>631</v>
      </c>
      <c r="L21" s="225"/>
      <c r="M21" s="600"/>
      <c r="N21" s="600"/>
      <c r="O21" s="600"/>
      <c r="P21" s="517"/>
    </row>
    <row r="22" spans="1:16" ht="14.25" customHeight="1">
      <c r="A22" s="506">
        <v>6</v>
      </c>
      <c r="B22" s="507">
        <v>600</v>
      </c>
      <c r="C22" s="507">
        <v>60014</v>
      </c>
      <c r="D22" s="507">
        <v>6060</v>
      </c>
      <c r="E22" s="509" t="s">
        <v>269</v>
      </c>
      <c r="F22" s="508">
        <f>G22+N22</f>
        <v>310000</v>
      </c>
      <c r="G22" s="508">
        <f>H22</f>
        <v>245000</v>
      </c>
      <c r="H22" s="508">
        <v>245000</v>
      </c>
      <c r="I22" s="226"/>
      <c r="J22" s="508"/>
      <c r="K22" s="222"/>
      <c r="L22" s="225"/>
      <c r="M22" s="598"/>
      <c r="N22" s="508">
        <v>65000</v>
      </c>
      <c r="O22" s="508"/>
      <c r="P22" s="517" t="s">
        <v>105</v>
      </c>
    </row>
    <row r="23" spans="1:16" ht="14.25" customHeight="1">
      <c r="A23" s="506"/>
      <c r="B23" s="507"/>
      <c r="C23" s="507"/>
      <c r="D23" s="507"/>
      <c r="E23" s="509"/>
      <c r="F23" s="508"/>
      <c r="G23" s="508"/>
      <c r="H23" s="508"/>
      <c r="I23" s="226"/>
      <c r="J23" s="508"/>
      <c r="K23" s="222"/>
      <c r="L23" s="225"/>
      <c r="M23" s="599"/>
      <c r="N23" s="508"/>
      <c r="O23" s="508"/>
      <c r="P23" s="517"/>
    </row>
    <row r="24" spans="1:16" ht="14.25" customHeight="1">
      <c r="A24" s="506"/>
      <c r="B24" s="507"/>
      <c r="C24" s="507"/>
      <c r="D24" s="507"/>
      <c r="E24" s="509"/>
      <c r="F24" s="508"/>
      <c r="G24" s="508"/>
      <c r="H24" s="508"/>
      <c r="I24" s="226"/>
      <c r="J24" s="508"/>
      <c r="K24" s="222"/>
      <c r="L24" s="225"/>
      <c r="M24" s="600"/>
      <c r="N24" s="508"/>
      <c r="O24" s="508"/>
      <c r="P24" s="517"/>
    </row>
    <row r="25" spans="1:17" ht="12.75" customHeight="1">
      <c r="A25" s="506" t="s">
        <v>687</v>
      </c>
      <c r="B25" s="507">
        <v>851</v>
      </c>
      <c r="C25" s="507">
        <v>85111</v>
      </c>
      <c r="D25" s="595" t="s">
        <v>113</v>
      </c>
      <c r="E25" s="509" t="s">
        <v>114</v>
      </c>
      <c r="F25" s="508">
        <v>8329464</v>
      </c>
      <c r="G25" s="508">
        <f>H25+I25+L25+J25+M25+L26+L27</f>
        <v>4573870</v>
      </c>
      <c r="H25" s="508">
        <v>258125</v>
      </c>
      <c r="I25" s="226">
        <v>0</v>
      </c>
      <c r="J25" s="508"/>
      <c r="K25" s="222" t="s">
        <v>629</v>
      </c>
      <c r="L25" s="225">
        <v>432142</v>
      </c>
      <c r="M25" s="508">
        <v>2474580</v>
      </c>
      <c r="N25" s="508">
        <v>2102853</v>
      </c>
      <c r="O25" s="508"/>
      <c r="P25" s="597" t="s">
        <v>115</v>
      </c>
      <c r="Q25" s="227"/>
    </row>
    <row r="26" spans="1:17" ht="14.25" customHeight="1">
      <c r="A26" s="506"/>
      <c r="B26" s="507"/>
      <c r="C26" s="507"/>
      <c r="D26" s="595"/>
      <c r="E26" s="509"/>
      <c r="F26" s="508"/>
      <c r="G26" s="508"/>
      <c r="H26" s="508"/>
      <c r="I26" s="226"/>
      <c r="J26" s="508"/>
      <c r="K26" s="222" t="s">
        <v>630</v>
      </c>
      <c r="L26" s="225">
        <v>745421</v>
      </c>
      <c r="M26" s="508"/>
      <c r="N26" s="508"/>
      <c r="O26" s="508"/>
      <c r="P26" s="597"/>
      <c r="Q26" s="227"/>
    </row>
    <row r="27" spans="1:17" ht="13.5" customHeight="1">
      <c r="A27" s="506"/>
      <c r="B27" s="507"/>
      <c r="C27" s="507"/>
      <c r="D27" s="595"/>
      <c r="E27" s="509"/>
      <c r="F27" s="508"/>
      <c r="G27" s="508"/>
      <c r="H27" s="508"/>
      <c r="I27" s="226"/>
      <c r="J27" s="508"/>
      <c r="K27" s="222" t="s">
        <v>631</v>
      </c>
      <c r="L27" s="225">
        <v>663602</v>
      </c>
      <c r="M27" s="508"/>
      <c r="N27" s="508"/>
      <c r="O27" s="508"/>
      <c r="P27" s="597"/>
      <c r="Q27" s="227"/>
    </row>
    <row r="28" spans="1:16" ht="26.25" customHeight="1" thickBot="1">
      <c r="A28" s="503" t="s">
        <v>713</v>
      </c>
      <c r="B28" s="504"/>
      <c r="C28" s="504"/>
      <c r="D28" s="504"/>
      <c r="E28" s="504"/>
      <c r="F28" s="352">
        <f>F7+F10+F13+F16+F19+F22+F25</f>
        <v>38837154</v>
      </c>
      <c r="G28" s="357">
        <f>G7+G10+G13+G16+G19+G22+G25</f>
        <v>7461904</v>
      </c>
      <c r="H28" s="352">
        <f>H7+H10+H13+H16+H19+H22+H25</f>
        <v>913901</v>
      </c>
      <c r="I28" s="352">
        <f>I7+I10+I13+I16+I19+I22+I25</f>
        <v>0</v>
      </c>
      <c r="J28" s="352">
        <f>J7+J10+J16+J25</f>
        <v>334439</v>
      </c>
      <c r="K28" s="502">
        <f>L7+L11+L17+L25+L26+L27</f>
        <v>2064438</v>
      </c>
      <c r="L28" s="502"/>
      <c r="M28" s="352">
        <f>M7+M10+M13+M16+M19+M22+M25</f>
        <v>4149126</v>
      </c>
      <c r="N28" s="352">
        <f>N7+N10+N13+N16+N25</f>
        <v>8115827</v>
      </c>
      <c r="O28" s="352">
        <f>O7+O10+O13+O16+O25</f>
        <v>9200800</v>
      </c>
      <c r="P28" s="356" t="s">
        <v>116</v>
      </c>
    </row>
    <row r="29" spans="1:15" ht="12" customHeight="1">
      <c r="A29" s="596" t="s">
        <v>117</v>
      </c>
      <c r="B29" s="596"/>
      <c r="C29" s="596"/>
      <c r="D29" s="596"/>
      <c r="E29" s="596"/>
      <c r="F29" s="596"/>
      <c r="G29" s="596"/>
      <c r="H29" s="24"/>
      <c r="I29" s="24"/>
      <c r="J29" s="24"/>
      <c r="K29" s="24"/>
      <c r="L29" s="24"/>
      <c r="M29" s="24"/>
      <c r="N29" s="24"/>
      <c r="O29" s="24"/>
    </row>
    <row r="30" spans="1:15" ht="12" customHeight="1">
      <c r="A30" s="516" t="s">
        <v>118</v>
      </c>
      <c r="B30" s="516"/>
      <c r="C30" s="516"/>
      <c r="D30" s="516"/>
      <c r="E30" s="516"/>
      <c r="F30" s="516"/>
      <c r="G30" s="516"/>
      <c r="H30" s="24"/>
      <c r="I30" s="24"/>
      <c r="J30" s="594" t="s">
        <v>32</v>
      </c>
      <c r="K30" s="594"/>
      <c r="L30" s="594"/>
      <c r="M30" s="594"/>
      <c r="N30" s="594"/>
      <c r="O30" s="594"/>
    </row>
    <row r="31" spans="1:15" ht="12.75" customHeight="1" hidden="1">
      <c r="A31" s="500" t="s">
        <v>119</v>
      </c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01"/>
      <c r="M31" s="501"/>
      <c r="N31" s="213"/>
      <c r="O31" s="213"/>
    </row>
    <row r="32" spans="1:15" ht="9.75" customHeight="1" hidden="1">
      <c r="A32" s="500"/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24"/>
      <c r="M32" s="24"/>
      <c r="N32" s="24"/>
      <c r="O32" s="24"/>
    </row>
    <row r="33" spans="1:15" ht="10.5" customHeight="1">
      <c r="A33" s="500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24"/>
      <c r="M33" s="24"/>
      <c r="N33" s="24"/>
      <c r="O33" s="24"/>
    </row>
    <row r="34" spans="1:15" ht="12.75" customHeight="1">
      <c r="A34" s="516" t="s">
        <v>120</v>
      </c>
      <c r="B34" s="516"/>
      <c r="C34" s="516"/>
      <c r="D34" s="516"/>
      <c r="E34" s="24"/>
      <c r="F34" s="24"/>
      <c r="G34" s="24"/>
      <c r="H34" s="24"/>
      <c r="I34" s="24"/>
      <c r="J34" s="24"/>
      <c r="K34" s="24"/>
      <c r="L34" s="24"/>
      <c r="M34" s="24"/>
      <c r="N34" s="24" t="s">
        <v>45</v>
      </c>
      <c r="O34" s="24"/>
    </row>
    <row r="35" spans="2:15" ht="12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2" customHeight="1"/>
    <row r="37" ht="12.75" hidden="1"/>
    <row r="38" ht="18" customHeight="1"/>
  </sheetData>
  <mergeCells count="115">
    <mergeCell ref="N22:N24"/>
    <mergeCell ref="O22:O24"/>
    <mergeCell ref="P22:P24"/>
    <mergeCell ref="M19:M21"/>
    <mergeCell ref="N19:N21"/>
    <mergeCell ref="O19:O21"/>
    <mergeCell ref="M22:M24"/>
    <mergeCell ref="G22:G24"/>
    <mergeCell ref="H22:H24"/>
    <mergeCell ref="J22:J24"/>
    <mergeCell ref="A19:A21"/>
    <mergeCell ref="D22:D24"/>
    <mergeCell ref="C22:C24"/>
    <mergeCell ref="B22:B24"/>
    <mergeCell ref="A22:A24"/>
    <mergeCell ref="B19:B21"/>
    <mergeCell ref="C19:C21"/>
    <mergeCell ref="F19:F21"/>
    <mergeCell ref="M16:M18"/>
    <mergeCell ref="D19:D21"/>
    <mergeCell ref="N13:N15"/>
    <mergeCell ref="F13:F15"/>
    <mergeCell ref="G13:G15"/>
    <mergeCell ref="E16:E18"/>
    <mergeCell ref="E13:E15"/>
    <mergeCell ref="O13:O15"/>
    <mergeCell ref="H13:H15"/>
    <mergeCell ref="J13:J15"/>
    <mergeCell ref="M13:M15"/>
    <mergeCell ref="G25:G27"/>
    <mergeCell ref="E19:E21"/>
    <mergeCell ref="P19:P21"/>
    <mergeCell ref="H25:H27"/>
    <mergeCell ref="P25:P27"/>
    <mergeCell ref="G19:G21"/>
    <mergeCell ref="J19:J21"/>
    <mergeCell ref="H19:H21"/>
    <mergeCell ref="E22:E24"/>
    <mergeCell ref="F22:F24"/>
    <mergeCell ref="A13:A15"/>
    <mergeCell ref="C13:C15"/>
    <mergeCell ref="B13:B15"/>
    <mergeCell ref="D13:D15"/>
    <mergeCell ref="J30:O30"/>
    <mergeCell ref="N25:N27"/>
    <mergeCell ref="O25:O27"/>
    <mergeCell ref="A25:A27"/>
    <mergeCell ref="B25:B27"/>
    <mergeCell ref="C25:C27"/>
    <mergeCell ref="M25:M27"/>
    <mergeCell ref="J25:J27"/>
    <mergeCell ref="D25:D27"/>
    <mergeCell ref="A29:G29"/>
    <mergeCell ref="J7:J9"/>
    <mergeCell ref="G3:O3"/>
    <mergeCell ref="N4:N5"/>
    <mergeCell ref="O4:O5"/>
    <mergeCell ref="K6:L6"/>
    <mergeCell ref="K5:L5"/>
    <mergeCell ref="J1:P1"/>
    <mergeCell ref="B3:B5"/>
    <mergeCell ref="C3:C5"/>
    <mergeCell ref="B7:B9"/>
    <mergeCell ref="N7:N9"/>
    <mergeCell ref="O7:O9"/>
    <mergeCell ref="P7:P9"/>
    <mergeCell ref="M7:M9"/>
    <mergeCell ref="D3:D5"/>
    <mergeCell ref="D7:D9"/>
    <mergeCell ref="A2:P2"/>
    <mergeCell ref="H10:H12"/>
    <mergeCell ref="C10:C12"/>
    <mergeCell ref="D10:D12"/>
    <mergeCell ref="F10:F12"/>
    <mergeCell ref="N10:N12"/>
    <mergeCell ref="O10:O12"/>
    <mergeCell ref="G10:G12"/>
    <mergeCell ref="F3:F5"/>
    <mergeCell ref="E3:E5"/>
    <mergeCell ref="A3:A5"/>
    <mergeCell ref="A7:A9"/>
    <mergeCell ref="P3:P5"/>
    <mergeCell ref="H4:M4"/>
    <mergeCell ref="C7:C9"/>
    <mergeCell ref="E7:E9"/>
    <mergeCell ref="G4:G5"/>
    <mergeCell ref="H7:H9"/>
    <mergeCell ref="F7:F9"/>
    <mergeCell ref="G7:G9"/>
    <mergeCell ref="J10:J12"/>
    <mergeCell ref="M10:M12"/>
    <mergeCell ref="P10:P12"/>
    <mergeCell ref="A10:A12"/>
    <mergeCell ref="B10:B12"/>
    <mergeCell ref="E10:E12"/>
    <mergeCell ref="P16:P18"/>
    <mergeCell ref="H16:H18"/>
    <mergeCell ref="A31:K33"/>
    <mergeCell ref="L31:M31"/>
    <mergeCell ref="K28:L28"/>
    <mergeCell ref="A28:E28"/>
    <mergeCell ref="J16:J18"/>
    <mergeCell ref="O16:O18"/>
    <mergeCell ref="N16:N18"/>
    <mergeCell ref="A30:G30"/>
    <mergeCell ref="A34:D34"/>
    <mergeCell ref="P13:P15"/>
    <mergeCell ref="A16:A18"/>
    <mergeCell ref="B16:B18"/>
    <mergeCell ref="C16:C18"/>
    <mergeCell ref="D16:D18"/>
    <mergeCell ref="F16:F18"/>
    <mergeCell ref="G16:G18"/>
    <mergeCell ref="E25:E27"/>
    <mergeCell ref="F25:F27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workbookViewId="0" topLeftCell="A5">
      <selection activeCell="F21" sqref="F21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9.125" style="0" customWidth="1"/>
  </cols>
  <sheetData>
    <row r="2" spans="6:14" ht="25.5" customHeight="1">
      <c r="F2" s="17"/>
      <c r="H2" s="494" t="s">
        <v>226</v>
      </c>
      <c r="I2" s="494"/>
      <c r="J2" s="494"/>
      <c r="K2" s="494"/>
      <c r="L2" s="494"/>
      <c r="M2" s="494"/>
      <c r="N2" s="494"/>
    </row>
    <row r="3" spans="1:14" ht="27" customHeight="1">
      <c r="A3" s="613" t="s">
        <v>121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</row>
    <row r="4" spans="1:14" ht="24.75" customHeight="1">
      <c r="A4" s="620" t="s">
        <v>647</v>
      </c>
      <c r="B4" s="617" t="s">
        <v>619</v>
      </c>
      <c r="C4" s="617" t="s">
        <v>620</v>
      </c>
      <c r="D4" s="625" t="s">
        <v>37</v>
      </c>
      <c r="E4" s="619" t="s">
        <v>92</v>
      </c>
      <c r="F4" s="619" t="s">
        <v>93</v>
      </c>
      <c r="G4" s="618" t="s">
        <v>653</v>
      </c>
      <c r="H4" s="618"/>
      <c r="I4" s="618"/>
      <c r="J4" s="618"/>
      <c r="K4" s="618"/>
      <c r="L4" s="618"/>
      <c r="M4" s="618"/>
      <c r="N4" s="620" t="s">
        <v>94</v>
      </c>
    </row>
    <row r="5" spans="1:14" ht="22.5" customHeight="1">
      <c r="A5" s="624"/>
      <c r="B5" s="617"/>
      <c r="C5" s="617"/>
      <c r="D5" s="626"/>
      <c r="E5" s="619"/>
      <c r="F5" s="619"/>
      <c r="G5" s="620" t="s">
        <v>95</v>
      </c>
      <c r="H5" s="614" t="s">
        <v>96</v>
      </c>
      <c r="I5" s="615"/>
      <c r="J5" s="615"/>
      <c r="K5" s="615"/>
      <c r="L5" s="615"/>
      <c r="M5" s="616"/>
      <c r="N5" s="624"/>
    </row>
    <row r="6" spans="1:14" ht="58.5" customHeight="1">
      <c r="A6" s="621"/>
      <c r="B6" s="617"/>
      <c r="C6" s="617"/>
      <c r="D6" s="627"/>
      <c r="E6" s="619"/>
      <c r="F6" s="619"/>
      <c r="G6" s="621"/>
      <c r="H6" s="228" t="s">
        <v>99</v>
      </c>
      <c r="I6" s="228" t="s">
        <v>100</v>
      </c>
      <c r="J6" s="228" t="s">
        <v>101</v>
      </c>
      <c r="K6" s="622" t="s">
        <v>102</v>
      </c>
      <c r="L6" s="623"/>
      <c r="M6" s="228" t="s">
        <v>103</v>
      </c>
      <c r="N6" s="621"/>
    </row>
    <row r="7" spans="1:14" ht="12.75">
      <c r="A7" s="216">
        <v>1</v>
      </c>
      <c r="B7" s="217">
        <v>2</v>
      </c>
      <c r="C7" s="217">
        <v>3</v>
      </c>
      <c r="D7" s="217">
        <v>4</v>
      </c>
      <c r="E7" s="217">
        <v>5</v>
      </c>
      <c r="F7" s="217">
        <v>6</v>
      </c>
      <c r="G7" s="217">
        <v>7</v>
      </c>
      <c r="H7" s="217">
        <v>8</v>
      </c>
      <c r="I7" s="217">
        <v>8</v>
      </c>
      <c r="J7" s="217">
        <v>9</v>
      </c>
      <c r="K7" s="628">
        <v>10</v>
      </c>
      <c r="L7" s="629"/>
      <c r="M7" s="217">
        <v>11</v>
      </c>
      <c r="N7" s="217">
        <v>12</v>
      </c>
    </row>
    <row r="8" spans="1:14" ht="47.25" customHeight="1" hidden="1">
      <c r="A8" s="4"/>
      <c r="B8" s="218">
        <v>600</v>
      </c>
      <c r="C8" s="218">
        <v>60014</v>
      </c>
      <c r="D8" s="218"/>
      <c r="E8" s="219" t="s">
        <v>104</v>
      </c>
      <c r="F8" s="220" t="e">
        <f>G8+#REF!+#REF!</f>
        <v>#REF!</v>
      </c>
      <c r="G8" s="220">
        <f>H8+I8+L8+J8</f>
        <v>0</v>
      </c>
      <c r="H8" s="220"/>
      <c r="I8" s="220"/>
      <c r="J8" s="220"/>
      <c r="K8" s="220"/>
      <c r="L8" s="220"/>
      <c r="M8" s="220"/>
      <c r="N8" s="221" t="s">
        <v>105</v>
      </c>
    </row>
    <row r="9" spans="1:14" ht="15" customHeight="1">
      <c r="A9" s="610" t="s">
        <v>657</v>
      </c>
      <c r="B9" s="607">
        <v>600</v>
      </c>
      <c r="C9" s="607">
        <v>60014</v>
      </c>
      <c r="D9" s="607">
        <v>6050</v>
      </c>
      <c r="E9" s="604" t="s">
        <v>122</v>
      </c>
      <c r="F9" s="598">
        <f>G9</f>
        <v>131714</v>
      </c>
      <c r="G9" s="598">
        <f>H9+J9+L10+L11</f>
        <v>131714</v>
      </c>
      <c r="H9" s="598">
        <v>11714</v>
      </c>
      <c r="I9" s="224"/>
      <c r="J9" s="598"/>
      <c r="K9" s="229" t="s">
        <v>629</v>
      </c>
      <c r="L9" s="223">
        <v>0</v>
      </c>
      <c r="M9" s="598">
        <v>0</v>
      </c>
      <c r="N9" s="604" t="s">
        <v>123</v>
      </c>
    </row>
    <row r="10" spans="1:14" ht="15" customHeight="1">
      <c r="A10" s="611"/>
      <c r="B10" s="608"/>
      <c r="C10" s="608"/>
      <c r="D10" s="608"/>
      <c r="E10" s="605"/>
      <c r="F10" s="599"/>
      <c r="G10" s="599"/>
      <c r="H10" s="599"/>
      <c r="I10" s="224"/>
      <c r="J10" s="599"/>
      <c r="K10" s="229" t="s">
        <v>630</v>
      </c>
      <c r="L10" s="223">
        <v>60000</v>
      </c>
      <c r="M10" s="599"/>
      <c r="N10" s="605"/>
    </row>
    <row r="11" spans="1:14" ht="15" customHeight="1">
      <c r="A11" s="612"/>
      <c r="B11" s="609"/>
      <c r="C11" s="609"/>
      <c r="D11" s="609"/>
      <c r="E11" s="606"/>
      <c r="F11" s="600"/>
      <c r="G11" s="600"/>
      <c r="H11" s="600"/>
      <c r="I11" s="224"/>
      <c r="J11" s="600"/>
      <c r="K11" s="229" t="s">
        <v>631</v>
      </c>
      <c r="L11" s="223">
        <v>60000</v>
      </c>
      <c r="M11" s="600"/>
      <c r="N11" s="606"/>
    </row>
    <row r="12" spans="1:14" ht="15" customHeight="1">
      <c r="A12" s="610" t="s">
        <v>658</v>
      </c>
      <c r="B12" s="607">
        <v>600</v>
      </c>
      <c r="C12" s="607">
        <v>60014</v>
      </c>
      <c r="D12" s="607">
        <v>6050</v>
      </c>
      <c r="E12" s="604" t="s">
        <v>124</v>
      </c>
      <c r="F12" s="598">
        <f>G12</f>
        <v>50446</v>
      </c>
      <c r="G12" s="598">
        <f>H12+L13</f>
        <v>50446</v>
      </c>
      <c r="H12" s="598">
        <v>25446</v>
      </c>
      <c r="I12" s="224"/>
      <c r="J12" s="598"/>
      <c r="K12" s="229" t="s">
        <v>629</v>
      </c>
      <c r="L12" s="223">
        <v>0</v>
      </c>
      <c r="M12" s="598">
        <v>0</v>
      </c>
      <c r="N12" s="604" t="s">
        <v>125</v>
      </c>
    </row>
    <row r="13" spans="1:14" ht="13.5" customHeight="1">
      <c r="A13" s="611"/>
      <c r="B13" s="608"/>
      <c r="C13" s="608"/>
      <c r="D13" s="608"/>
      <c r="E13" s="605"/>
      <c r="F13" s="599"/>
      <c r="G13" s="599"/>
      <c r="H13" s="599"/>
      <c r="I13" s="224"/>
      <c r="J13" s="599"/>
      <c r="K13" s="229" t="s">
        <v>630</v>
      </c>
      <c r="L13" s="223">
        <v>25000</v>
      </c>
      <c r="M13" s="599"/>
      <c r="N13" s="605"/>
    </row>
    <row r="14" spans="1:14" ht="13.5" customHeight="1">
      <c r="A14" s="612"/>
      <c r="B14" s="609"/>
      <c r="C14" s="609"/>
      <c r="D14" s="609"/>
      <c r="E14" s="606"/>
      <c r="F14" s="600"/>
      <c r="G14" s="600"/>
      <c r="H14" s="600"/>
      <c r="I14" s="224"/>
      <c r="J14" s="600"/>
      <c r="K14" s="229" t="s">
        <v>631</v>
      </c>
      <c r="L14" s="223">
        <v>0</v>
      </c>
      <c r="M14" s="600"/>
      <c r="N14" s="606"/>
    </row>
    <row r="15" spans="1:14" ht="13.5" customHeight="1">
      <c r="A15" s="610" t="s">
        <v>662</v>
      </c>
      <c r="B15" s="607">
        <v>754</v>
      </c>
      <c r="C15" s="607">
        <v>75411</v>
      </c>
      <c r="D15" s="607">
        <v>6060</v>
      </c>
      <c r="E15" s="604" t="s">
        <v>126</v>
      </c>
      <c r="F15" s="598">
        <f>G15</f>
        <v>700000</v>
      </c>
      <c r="G15" s="598">
        <f>H15+J15+L16+L17</f>
        <v>700000</v>
      </c>
      <c r="H15" s="598">
        <v>150000</v>
      </c>
      <c r="I15" s="224"/>
      <c r="J15" s="598">
        <v>60000</v>
      </c>
      <c r="K15" s="229"/>
      <c r="L15" s="230"/>
      <c r="M15" s="598"/>
      <c r="N15" s="604" t="s">
        <v>127</v>
      </c>
    </row>
    <row r="16" spans="1:14" ht="13.5" customHeight="1">
      <c r="A16" s="611"/>
      <c r="B16" s="608"/>
      <c r="C16" s="608"/>
      <c r="D16" s="608"/>
      <c r="E16" s="605"/>
      <c r="F16" s="599"/>
      <c r="G16" s="599"/>
      <c r="H16" s="599"/>
      <c r="I16" s="224"/>
      <c r="J16" s="599"/>
      <c r="K16" s="229"/>
      <c r="L16" s="230">
        <v>190000</v>
      </c>
      <c r="M16" s="599"/>
      <c r="N16" s="605"/>
    </row>
    <row r="17" spans="1:14" ht="13.5" customHeight="1">
      <c r="A17" s="612"/>
      <c r="B17" s="609"/>
      <c r="C17" s="609"/>
      <c r="D17" s="609"/>
      <c r="E17" s="606"/>
      <c r="F17" s="600"/>
      <c r="G17" s="600"/>
      <c r="H17" s="600"/>
      <c r="I17" s="224"/>
      <c r="J17" s="600"/>
      <c r="K17" s="229"/>
      <c r="L17" s="230">
        <v>300000</v>
      </c>
      <c r="M17" s="600"/>
      <c r="N17" s="606"/>
    </row>
    <row r="18" spans="1:14" ht="13.5" customHeight="1">
      <c r="A18" s="610" t="s">
        <v>664</v>
      </c>
      <c r="B18" s="607">
        <v>852</v>
      </c>
      <c r="C18" s="607">
        <v>85202</v>
      </c>
      <c r="D18" s="607">
        <v>6060</v>
      </c>
      <c r="E18" s="483" t="s">
        <v>108</v>
      </c>
      <c r="F18" s="598">
        <f>G18</f>
        <v>14371</v>
      </c>
      <c r="G18" s="598">
        <f>H18</f>
        <v>14371</v>
      </c>
      <c r="H18" s="598">
        <v>14371</v>
      </c>
      <c r="I18" s="224"/>
      <c r="J18" s="598"/>
      <c r="K18" s="229"/>
      <c r="L18" s="230">
        <v>0</v>
      </c>
      <c r="M18" s="598"/>
      <c r="N18" s="604" t="s">
        <v>128</v>
      </c>
    </row>
    <row r="19" spans="1:14" ht="13.5" customHeight="1">
      <c r="A19" s="611"/>
      <c r="B19" s="608"/>
      <c r="C19" s="608"/>
      <c r="D19" s="608"/>
      <c r="E19" s="484"/>
      <c r="F19" s="599"/>
      <c r="G19" s="599"/>
      <c r="H19" s="599"/>
      <c r="I19" s="224"/>
      <c r="J19" s="599"/>
      <c r="K19" s="229"/>
      <c r="L19" s="230">
        <v>0</v>
      </c>
      <c r="M19" s="599"/>
      <c r="N19" s="605"/>
    </row>
    <row r="20" spans="1:14" ht="13.5" customHeight="1">
      <c r="A20" s="612"/>
      <c r="B20" s="609"/>
      <c r="C20" s="609"/>
      <c r="D20" s="609"/>
      <c r="E20" s="485" t="s">
        <v>109</v>
      </c>
      <c r="F20" s="600"/>
      <c r="G20" s="600"/>
      <c r="H20" s="600"/>
      <c r="I20" s="224"/>
      <c r="J20" s="600"/>
      <c r="K20" s="229"/>
      <c r="L20" s="230">
        <v>0</v>
      </c>
      <c r="M20" s="600"/>
      <c r="N20" s="606"/>
    </row>
    <row r="21" spans="1:14" ht="26.25" customHeight="1">
      <c r="A21" s="614" t="s">
        <v>713</v>
      </c>
      <c r="B21" s="615"/>
      <c r="C21" s="615"/>
      <c r="D21" s="615"/>
      <c r="E21" s="616"/>
      <c r="F21" s="231">
        <f>F9+F12+F15+F18</f>
        <v>896531</v>
      </c>
      <c r="G21" s="231">
        <f>G9+G12+G15+G18</f>
        <v>896531</v>
      </c>
      <c r="H21" s="231">
        <f>H9+H12+H15+H18</f>
        <v>201531</v>
      </c>
      <c r="I21" s="231" t="e">
        <f>I9+I12+#REF!+I15+I18</f>
        <v>#REF!</v>
      </c>
      <c r="J21" s="231">
        <f>J15</f>
        <v>60000</v>
      </c>
      <c r="K21" s="630">
        <f>L10+L11+L13+L16</f>
        <v>335000</v>
      </c>
      <c r="L21" s="631"/>
      <c r="M21" s="231" t="e">
        <f>M9+M12+#REF!+M15+M18</f>
        <v>#REF!</v>
      </c>
      <c r="N21" s="231" t="s">
        <v>116</v>
      </c>
    </row>
    <row r="22" spans="1:15" ht="16.5" customHeight="1">
      <c r="A22" s="632" t="s">
        <v>117</v>
      </c>
      <c r="B22" s="632"/>
      <c r="C22" s="632"/>
      <c r="D22" s="632"/>
      <c r="E22" s="632"/>
      <c r="F22" s="632"/>
      <c r="G22" s="632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516" t="s">
        <v>118</v>
      </c>
      <c r="B23" s="516"/>
      <c r="C23" s="516"/>
      <c r="D23" s="516"/>
      <c r="E23" s="516"/>
      <c r="F23" s="516"/>
      <c r="G23" s="516"/>
      <c r="H23" s="24"/>
      <c r="I23" s="24"/>
      <c r="J23" s="501" t="s">
        <v>32</v>
      </c>
      <c r="K23" s="501"/>
      <c r="L23" s="501"/>
      <c r="M23" s="501"/>
      <c r="N23" s="501"/>
      <c r="O23" s="501"/>
    </row>
    <row r="24" spans="1:15" ht="3.75" customHeight="1">
      <c r="A24" s="500" t="s">
        <v>119</v>
      </c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1"/>
      <c r="M24" s="501"/>
      <c r="N24" s="213"/>
      <c r="O24" s="213"/>
    </row>
    <row r="25" spans="1:15" ht="12.75" customHeight="1" hidden="1">
      <c r="A25" s="500"/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24"/>
      <c r="M25" s="24"/>
      <c r="N25" s="24"/>
      <c r="O25" s="24"/>
    </row>
    <row r="26" spans="1:15" ht="9" customHeight="1">
      <c r="A26" s="500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24"/>
      <c r="M26" s="24"/>
      <c r="N26" s="24"/>
      <c r="O26" s="24"/>
    </row>
    <row r="27" spans="1:15" ht="12.75">
      <c r="A27" s="516" t="s">
        <v>120</v>
      </c>
      <c r="B27" s="516"/>
      <c r="C27" s="516"/>
      <c r="D27" s="516"/>
      <c r="E27" s="24"/>
      <c r="F27" s="24"/>
      <c r="G27" s="24"/>
      <c r="H27" s="24"/>
      <c r="I27" s="24"/>
      <c r="J27" s="24"/>
      <c r="K27" s="24"/>
      <c r="L27" s="24"/>
      <c r="M27" s="24" t="s">
        <v>44</v>
      </c>
      <c r="N27" s="24"/>
      <c r="O27" s="24"/>
    </row>
    <row r="28" spans="2:13" ht="12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ht="12" customHeight="1"/>
    <row r="30" ht="12.75" hidden="1"/>
    <row r="31" ht="18" customHeight="1"/>
  </sheetData>
  <mergeCells count="65">
    <mergeCell ref="H2:N2"/>
    <mergeCell ref="K7:L7"/>
    <mergeCell ref="K21:L21"/>
    <mergeCell ref="A22:G22"/>
    <mergeCell ref="M12:M14"/>
    <mergeCell ref="N12:N14"/>
    <mergeCell ref="F12:F14"/>
    <mergeCell ref="G12:G14"/>
    <mergeCell ref="A12:A14"/>
    <mergeCell ref="C12:C14"/>
    <mergeCell ref="A23:G23"/>
    <mergeCell ref="J23:O23"/>
    <mergeCell ref="A9:A11"/>
    <mergeCell ref="B9:B11"/>
    <mergeCell ref="C9:C11"/>
    <mergeCell ref="D9:D11"/>
    <mergeCell ref="F9:F11"/>
    <mergeCell ref="N9:N11"/>
    <mergeCell ref="H12:H14"/>
    <mergeCell ref="J12:J14"/>
    <mergeCell ref="A24:K26"/>
    <mergeCell ref="L24:M24"/>
    <mergeCell ref="A27:D27"/>
    <mergeCell ref="E9:E11"/>
    <mergeCell ref="G9:G11"/>
    <mergeCell ref="H9:H11"/>
    <mergeCell ref="J9:J11"/>
    <mergeCell ref="M9:M11"/>
    <mergeCell ref="D12:D14"/>
    <mergeCell ref="E12:E14"/>
    <mergeCell ref="B12:B14"/>
    <mergeCell ref="A4:A6"/>
    <mergeCell ref="N4:N6"/>
    <mergeCell ref="H5:M5"/>
    <mergeCell ref="D4:D6"/>
    <mergeCell ref="A3:N3"/>
    <mergeCell ref="A21:E21"/>
    <mergeCell ref="B4:B6"/>
    <mergeCell ref="C4:C6"/>
    <mergeCell ref="G4:M4"/>
    <mergeCell ref="F4:F6"/>
    <mergeCell ref="E4:E6"/>
    <mergeCell ref="G5:G6"/>
    <mergeCell ref="K6:L6"/>
    <mergeCell ref="D18:D20"/>
    <mergeCell ref="A18:A20"/>
    <mergeCell ref="B18:B20"/>
    <mergeCell ref="C18:C20"/>
    <mergeCell ref="A15:A17"/>
    <mergeCell ref="M18:M20"/>
    <mergeCell ref="N18:N20"/>
    <mergeCell ref="F18:F20"/>
    <mergeCell ref="G18:G20"/>
    <mergeCell ref="H18:H20"/>
    <mergeCell ref="J18:J20"/>
    <mergeCell ref="N15:N17"/>
    <mergeCell ref="C15:C17"/>
    <mergeCell ref="B15:B17"/>
    <mergeCell ref="G15:G17"/>
    <mergeCell ref="J15:J17"/>
    <mergeCell ref="M15:M17"/>
    <mergeCell ref="E15:E17"/>
    <mergeCell ref="D15:D17"/>
    <mergeCell ref="F15:F17"/>
    <mergeCell ref="H15:H17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C19" sqref="C19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4.75390625" style="0" customWidth="1"/>
    <col min="7" max="7" width="26.875" style="0" customWidth="1"/>
    <col min="8" max="8" width="5.25390625" style="0" customWidth="1"/>
    <col min="9" max="9" width="9.125" style="0" hidden="1" customWidth="1"/>
  </cols>
  <sheetData>
    <row r="1" spans="5:8" ht="65.25" customHeight="1">
      <c r="E1" s="22"/>
      <c r="F1" s="143"/>
      <c r="G1" s="143" t="s">
        <v>227</v>
      </c>
      <c r="H1" s="143"/>
    </row>
    <row r="3" ht="12" customHeight="1"/>
    <row r="4" spans="1:14" s="41" customFormat="1" ht="15" customHeight="1">
      <c r="A4" s="633" t="s">
        <v>473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</row>
    <row r="5" ht="23.25" customHeight="1" thickBot="1">
      <c r="G5" s="24" t="s">
        <v>707</v>
      </c>
    </row>
    <row r="6" spans="1:7" s="18" customFormat="1" ht="36.75" customHeight="1" thickBot="1">
      <c r="A6" s="79" t="s">
        <v>708</v>
      </c>
      <c r="B6" s="79" t="s">
        <v>619</v>
      </c>
      <c r="C6" s="80" t="s">
        <v>620</v>
      </c>
      <c r="D6" s="80" t="s">
        <v>37</v>
      </c>
      <c r="E6" s="81" t="s">
        <v>709</v>
      </c>
      <c r="F6" s="637" t="s">
        <v>471</v>
      </c>
      <c r="G6" s="637"/>
    </row>
    <row r="7" spans="1:7" s="46" customFormat="1" ht="9.75">
      <c r="A7" s="42">
        <v>1</v>
      </c>
      <c r="B7" s="43">
        <v>2</v>
      </c>
      <c r="C7" s="44">
        <v>3</v>
      </c>
      <c r="D7" s="44">
        <v>4</v>
      </c>
      <c r="E7" s="45">
        <v>5</v>
      </c>
      <c r="F7" s="638">
        <v>7</v>
      </c>
      <c r="G7" s="638"/>
    </row>
    <row r="8" spans="1:7" ht="57" customHeight="1">
      <c r="A8" s="83" t="s">
        <v>657</v>
      </c>
      <c r="B8" s="85">
        <v>750</v>
      </c>
      <c r="C8" s="83">
        <v>75020</v>
      </c>
      <c r="D8" s="83">
        <v>6649</v>
      </c>
      <c r="E8" s="84" t="s">
        <v>710</v>
      </c>
      <c r="F8" s="643">
        <v>42000</v>
      </c>
      <c r="G8" s="644"/>
    </row>
    <row r="9" spans="1:7" ht="54" customHeight="1" thickBot="1">
      <c r="A9" s="83" t="s">
        <v>658</v>
      </c>
      <c r="B9" s="85">
        <v>754</v>
      </c>
      <c r="C9" s="83">
        <v>75410</v>
      </c>
      <c r="D9" s="83">
        <v>6649</v>
      </c>
      <c r="E9" s="82" t="s">
        <v>472</v>
      </c>
      <c r="F9" s="641">
        <v>50223</v>
      </c>
      <c r="G9" s="642"/>
    </row>
    <row r="10" spans="1:7" ht="22.5" customHeight="1" thickBot="1">
      <c r="A10" s="634" t="s">
        <v>713</v>
      </c>
      <c r="B10" s="635"/>
      <c r="C10" s="635"/>
      <c r="D10" s="635"/>
      <c r="E10" s="636"/>
      <c r="F10" s="639">
        <f>F8+F9</f>
        <v>92223</v>
      </c>
      <c r="G10" s="640"/>
    </row>
    <row r="11" ht="12.75" hidden="1"/>
    <row r="13" spans="6:7" ht="12.75">
      <c r="F13" s="522" t="s">
        <v>32</v>
      </c>
      <c r="G13" s="522"/>
    </row>
    <row r="14" spans="6:7" ht="24" customHeight="1">
      <c r="F14" s="522"/>
      <c r="G14" s="522"/>
    </row>
    <row r="15" ht="12.75">
      <c r="F15" t="s">
        <v>45</v>
      </c>
    </row>
  </sheetData>
  <mergeCells count="9">
    <mergeCell ref="A4:N4"/>
    <mergeCell ref="A10:E10"/>
    <mergeCell ref="F13:G13"/>
    <mergeCell ref="F14:G14"/>
    <mergeCell ref="F6:G6"/>
    <mergeCell ref="F7:G7"/>
    <mergeCell ref="F10:G10"/>
    <mergeCell ref="F9:G9"/>
    <mergeCell ref="F8:G8"/>
  </mergeCells>
  <printOptions/>
  <pageMargins left="1.968503937007874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2"/>
  <sheetViews>
    <sheetView workbookViewId="0" topLeftCell="A106">
      <selection activeCell="E157" sqref="E157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7.25390625" style="0" customWidth="1"/>
    <col min="5" max="5" width="14.625" style="0" customWidth="1"/>
    <col min="6" max="6" width="12.625" style="0" customWidth="1"/>
    <col min="7" max="7" width="11.75390625" style="0" customWidth="1"/>
    <col min="8" max="9" width="12.625" style="0" customWidth="1"/>
    <col min="10" max="10" width="11.00390625" style="0" customWidth="1"/>
    <col min="11" max="11" width="11.625" style="0" customWidth="1"/>
    <col min="12" max="12" width="11.375" style="0" customWidth="1"/>
  </cols>
  <sheetData>
    <row r="1" spans="5:12" ht="15.75" customHeight="1">
      <c r="E1" s="649" t="s">
        <v>228</v>
      </c>
      <c r="F1" s="649"/>
      <c r="G1" s="649"/>
      <c r="H1" s="649"/>
      <c r="I1" s="649"/>
      <c r="J1" s="649"/>
      <c r="K1" s="649"/>
      <c r="L1" s="649"/>
    </row>
    <row r="2" ht="3" customHeight="1" hidden="1"/>
    <row r="3" ht="12.75" hidden="1"/>
    <row r="4" ht="12.75" hidden="1"/>
    <row r="5" spans="1:12" ht="16.5" customHeight="1">
      <c r="A5" s="650" t="s">
        <v>129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</row>
    <row r="6" s="12" customFormat="1" ht="10.5" customHeight="1" thickBot="1"/>
    <row r="7" spans="1:12" ht="12.75">
      <c r="A7" s="657" t="s">
        <v>617</v>
      </c>
      <c r="B7" s="658"/>
      <c r="C7" s="658"/>
      <c r="D7" s="655" t="s">
        <v>618</v>
      </c>
      <c r="E7" s="659" t="s">
        <v>130</v>
      </c>
      <c r="F7" s="663" t="s">
        <v>633</v>
      </c>
      <c r="G7" s="645" t="s">
        <v>583</v>
      </c>
      <c r="H7" s="645"/>
      <c r="I7" s="645"/>
      <c r="J7" s="645"/>
      <c r="K7" s="646"/>
      <c r="L7" s="653" t="s">
        <v>131</v>
      </c>
    </row>
    <row r="8" spans="1:12" ht="12.75">
      <c r="A8" s="232"/>
      <c r="B8" s="233"/>
      <c r="C8" s="233"/>
      <c r="D8" s="656"/>
      <c r="E8" s="660"/>
      <c r="F8" s="664"/>
      <c r="G8" s="661" t="s">
        <v>777</v>
      </c>
      <c r="H8" s="662" t="s">
        <v>646</v>
      </c>
      <c r="I8" s="662"/>
      <c r="J8" s="662"/>
      <c r="K8" s="647" t="s">
        <v>17</v>
      </c>
      <c r="L8" s="654"/>
    </row>
    <row r="9" spans="1:12" ht="32.25" customHeight="1">
      <c r="A9" s="236" t="s">
        <v>619</v>
      </c>
      <c r="B9" s="234" t="s">
        <v>620</v>
      </c>
      <c r="C9" s="234" t="s">
        <v>37</v>
      </c>
      <c r="D9" s="656"/>
      <c r="E9" s="660"/>
      <c r="F9" s="664"/>
      <c r="G9" s="661"/>
      <c r="H9" s="237" t="s">
        <v>469</v>
      </c>
      <c r="I9" s="235" t="s">
        <v>134</v>
      </c>
      <c r="J9" s="235" t="s">
        <v>135</v>
      </c>
      <c r="K9" s="647"/>
      <c r="L9" s="654"/>
    </row>
    <row r="10" spans="1:12" ht="11.25" customHeight="1">
      <c r="A10" s="406">
        <v>1</v>
      </c>
      <c r="B10" s="407">
        <v>2</v>
      </c>
      <c r="C10" s="407">
        <v>3</v>
      </c>
      <c r="D10" s="407">
        <v>4</v>
      </c>
      <c r="E10" s="407">
        <v>5</v>
      </c>
      <c r="F10" s="407">
        <v>6</v>
      </c>
      <c r="G10" s="407">
        <v>7</v>
      </c>
      <c r="H10" s="407">
        <v>8</v>
      </c>
      <c r="I10" s="407">
        <v>9</v>
      </c>
      <c r="J10" s="407">
        <v>10</v>
      </c>
      <c r="K10" s="408">
        <v>11</v>
      </c>
      <c r="L10" s="384">
        <v>7</v>
      </c>
    </row>
    <row r="11" spans="1:13" ht="17.25" customHeight="1">
      <c r="A11" s="361" t="s">
        <v>136</v>
      </c>
      <c r="B11" s="322"/>
      <c r="C11" s="322"/>
      <c r="D11" s="322" t="s">
        <v>137</v>
      </c>
      <c r="E11" s="362">
        <f>E12+E13</f>
        <v>146595</v>
      </c>
      <c r="F11" s="362">
        <v>0</v>
      </c>
      <c r="G11" s="362"/>
      <c r="H11" s="362"/>
      <c r="I11" s="362"/>
      <c r="J11" s="362"/>
      <c r="K11" s="363"/>
      <c r="L11" s="385">
        <f>L12+L13</f>
        <v>146595</v>
      </c>
      <c r="M11" t="s">
        <v>138</v>
      </c>
    </row>
    <row r="12" spans="1:12" ht="12.75">
      <c r="A12" s="364" t="s">
        <v>38</v>
      </c>
      <c r="B12" s="365" t="s">
        <v>139</v>
      </c>
      <c r="C12" s="365" t="s">
        <v>140</v>
      </c>
      <c r="D12" s="365" t="s">
        <v>141</v>
      </c>
      <c r="E12" s="366">
        <v>595</v>
      </c>
      <c r="F12" s="366">
        <v>0</v>
      </c>
      <c r="G12" s="366"/>
      <c r="H12" s="366"/>
      <c r="I12" s="366"/>
      <c r="J12" s="366"/>
      <c r="K12" s="367"/>
      <c r="L12" s="386">
        <v>595</v>
      </c>
    </row>
    <row r="13" spans="1:12" ht="12.75">
      <c r="A13" s="364">
        <v>700</v>
      </c>
      <c r="B13" s="365">
        <v>70005</v>
      </c>
      <c r="C13" s="365">
        <v>2350</v>
      </c>
      <c r="D13" s="368" t="s">
        <v>379</v>
      </c>
      <c r="E13" s="366">
        <v>146000</v>
      </c>
      <c r="F13" s="366">
        <v>0</v>
      </c>
      <c r="G13" s="366"/>
      <c r="H13" s="366"/>
      <c r="I13" s="366"/>
      <c r="J13" s="366"/>
      <c r="K13" s="367"/>
      <c r="L13" s="386">
        <v>146000</v>
      </c>
    </row>
    <row r="14" spans="1:12" ht="12.75">
      <c r="A14" s="361" t="s">
        <v>142</v>
      </c>
      <c r="B14" s="648" t="s">
        <v>143</v>
      </c>
      <c r="C14" s="648"/>
      <c r="D14" s="648"/>
      <c r="E14" s="648"/>
      <c r="F14" s="648"/>
      <c r="G14" s="369"/>
      <c r="H14" s="369"/>
      <c r="I14" s="369"/>
      <c r="J14" s="369"/>
      <c r="K14" s="402"/>
      <c r="L14" s="387"/>
    </row>
    <row r="15" spans="1:12" ht="22.5">
      <c r="A15" s="370" t="s">
        <v>38</v>
      </c>
      <c r="B15" s="371" t="s">
        <v>359</v>
      </c>
      <c r="C15" s="371" t="s">
        <v>485</v>
      </c>
      <c r="D15" s="372" t="s">
        <v>621</v>
      </c>
      <c r="E15" s="371">
        <f>'Z 1'!I12</f>
        <v>56000</v>
      </c>
      <c r="F15" s="371">
        <f aca="true" t="shared" si="0" ref="F15:K15">F16</f>
        <v>56000</v>
      </c>
      <c r="G15" s="371">
        <f t="shared" si="0"/>
        <v>56000</v>
      </c>
      <c r="H15" s="371">
        <f t="shared" si="0"/>
        <v>0</v>
      </c>
      <c r="I15" s="371">
        <f t="shared" si="0"/>
        <v>0</v>
      </c>
      <c r="J15" s="371">
        <f t="shared" si="0"/>
        <v>0</v>
      </c>
      <c r="K15" s="378">
        <f t="shared" si="0"/>
        <v>0</v>
      </c>
      <c r="L15" s="386">
        <v>0</v>
      </c>
    </row>
    <row r="16" spans="1:12" ht="12.75">
      <c r="A16" s="373"/>
      <c r="B16" s="86"/>
      <c r="C16" s="86" t="s">
        <v>351</v>
      </c>
      <c r="D16" s="238" t="s">
        <v>421</v>
      </c>
      <c r="E16" s="86">
        <v>0</v>
      </c>
      <c r="F16" s="86">
        <f>'Z 2 '!G11</f>
        <v>56000</v>
      </c>
      <c r="G16" s="86">
        <f>F16</f>
        <v>56000</v>
      </c>
      <c r="H16" s="86"/>
      <c r="I16" s="86"/>
      <c r="J16" s="86"/>
      <c r="K16" s="87"/>
      <c r="L16" s="388">
        <v>0</v>
      </c>
    </row>
    <row r="17" spans="1:12" ht="12.75" hidden="1">
      <c r="A17" s="374" t="s">
        <v>38</v>
      </c>
      <c r="B17" s="89" t="s">
        <v>144</v>
      </c>
      <c r="C17" s="89" t="s">
        <v>145</v>
      </c>
      <c r="D17" s="89" t="s">
        <v>146</v>
      </c>
      <c r="E17" s="89" t="e">
        <f>'[1]Z 1'!#REF!</f>
        <v>#REF!</v>
      </c>
      <c r="F17" s="89">
        <f>F18+F19+F20+F21+F23+F22+F24+F25+F26+F27+F28+F29</f>
        <v>0</v>
      </c>
      <c r="G17" s="89"/>
      <c r="H17" s="89"/>
      <c r="I17" s="89"/>
      <c r="J17" s="89"/>
      <c r="K17" s="90"/>
      <c r="L17" s="389">
        <v>0</v>
      </c>
    </row>
    <row r="18" spans="1:12" ht="12.75" hidden="1">
      <c r="A18" s="373"/>
      <c r="B18" s="86"/>
      <c r="C18" s="86" t="s">
        <v>338</v>
      </c>
      <c r="D18" s="238" t="s">
        <v>339</v>
      </c>
      <c r="E18" s="86">
        <v>0</v>
      </c>
      <c r="F18" s="86">
        <v>0</v>
      </c>
      <c r="G18" s="86"/>
      <c r="H18" s="86"/>
      <c r="I18" s="86"/>
      <c r="J18" s="86"/>
      <c r="K18" s="87"/>
      <c r="L18" s="388">
        <v>0</v>
      </c>
    </row>
    <row r="19" spans="1:12" ht="22.5" hidden="1">
      <c r="A19" s="373"/>
      <c r="B19" s="86"/>
      <c r="C19" s="86" t="s">
        <v>340</v>
      </c>
      <c r="D19" s="238" t="s">
        <v>147</v>
      </c>
      <c r="E19" s="86">
        <v>0</v>
      </c>
      <c r="F19" s="86">
        <v>0</v>
      </c>
      <c r="G19" s="86"/>
      <c r="H19" s="86"/>
      <c r="I19" s="86"/>
      <c r="J19" s="86"/>
      <c r="K19" s="87"/>
      <c r="L19" s="388">
        <v>0</v>
      </c>
    </row>
    <row r="20" spans="1:12" ht="12.75" hidden="1">
      <c r="A20" s="373"/>
      <c r="B20" s="86"/>
      <c r="C20" s="86" t="s">
        <v>341</v>
      </c>
      <c r="D20" s="86" t="s">
        <v>148</v>
      </c>
      <c r="E20" s="86">
        <v>0</v>
      </c>
      <c r="F20" s="86">
        <v>0</v>
      </c>
      <c r="G20" s="86"/>
      <c r="H20" s="86"/>
      <c r="I20" s="86"/>
      <c r="J20" s="86"/>
      <c r="K20" s="87"/>
      <c r="L20" s="388">
        <v>0</v>
      </c>
    </row>
    <row r="21" spans="1:12" ht="12.75" hidden="1">
      <c r="A21" s="373"/>
      <c r="B21" s="86"/>
      <c r="C21" s="238" t="s">
        <v>368</v>
      </c>
      <c r="D21" s="238" t="s">
        <v>149</v>
      </c>
      <c r="E21" s="86">
        <v>0</v>
      </c>
      <c r="F21" s="86">
        <v>0</v>
      </c>
      <c r="G21" s="86"/>
      <c r="H21" s="86"/>
      <c r="I21" s="86"/>
      <c r="J21" s="86"/>
      <c r="K21" s="87"/>
      <c r="L21" s="388">
        <v>0</v>
      </c>
    </row>
    <row r="22" spans="1:12" ht="12.75" hidden="1">
      <c r="A22" s="373"/>
      <c r="B22" s="86"/>
      <c r="C22" s="238" t="s">
        <v>343</v>
      </c>
      <c r="D22" s="238" t="s">
        <v>344</v>
      </c>
      <c r="E22" s="86">
        <v>0</v>
      </c>
      <c r="F22" s="86">
        <v>0</v>
      </c>
      <c r="G22" s="86"/>
      <c r="H22" s="86"/>
      <c r="I22" s="86"/>
      <c r="J22" s="86"/>
      <c r="K22" s="87"/>
      <c r="L22" s="388">
        <v>0</v>
      </c>
    </row>
    <row r="23" spans="1:12" ht="12.75" hidden="1">
      <c r="A23" s="373"/>
      <c r="B23" s="86"/>
      <c r="C23" s="375">
        <v>4210</v>
      </c>
      <c r="D23" s="86" t="s">
        <v>346</v>
      </c>
      <c r="E23" s="86">
        <v>0</v>
      </c>
      <c r="F23" s="86">
        <v>0</v>
      </c>
      <c r="G23" s="86"/>
      <c r="H23" s="86"/>
      <c r="I23" s="86"/>
      <c r="J23" s="86"/>
      <c r="K23" s="87"/>
      <c r="L23" s="388">
        <v>0</v>
      </c>
    </row>
    <row r="24" spans="1:12" ht="12.75" hidden="1">
      <c r="A24" s="373"/>
      <c r="B24" s="86"/>
      <c r="C24" s="375">
        <v>4260</v>
      </c>
      <c r="D24" s="86" t="s">
        <v>419</v>
      </c>
      <c r="E24" s="86">
        <v>0</v>
      </c>
      <c r="F24" s="86">
        <v>0</v>
      </c>
      <c r="G24" s="86"/>
      <c r="H24" s="86"/>
      <c r="I24" s="86"/>
      <c r="J24" s="86"/>
      <c r="K24" s="87"/>
      <c r="L24" s="388">
        <v>0</v>
      </c>
    </row>
    <row r="25" spans="1:12" ht="12.75" hidden="1">
      <c r="A25" s="373"/>
      <c r="B25" s="86"/>
      <c r="C25" s="375">
        <v>4270</v>
      </c>
      <c r="D25" s="86" t="s">
        <v>420</v>
      </c>
      <c r="E25" s="86">
        <v>0</v>
      </c>
      <c r="F25" s="86">
        <v>0</v>
      </c>
      <c r="G25" s="86"/>
      <c r="H25" s="86"/>
      <c r="I25" s="86"/>
      <c r="J25" s="86"/>
      <c r="K25" s="87"/>
      <c r="L25" s="388">
        <v>0</v>
      </c>
    </row>
    <row r="26" spans="1:12" ht="12.75" hidden="1">
      <c r="A26" s="373"/>
      <c r="B26" s="86"/>
      <c r="C26" s="375">
        <v>4300</v>
      </c>
      <c r="D26" s="86" t="s">
        <v>421</v>
      </c>
      <c r="E26" s="86">
        <v>0</v>
      </c>
      <c r="F26" s="86">
        <v>0</v>
      </c>
      <c r="G26" s="86"/>
      <c r="H26" s="86"/>
      <c r="I26" s="86"/>
      <c r="J26" s="86"/>
      <c r="K26" s="87"/>
      <c r="L26" s="388">
        <v>0</v>
      </c>
    </row>
    <row r="27" spans="1:12" ht="12.75" hidden="1">
      <c r="A27" s="373"/>
      <c r="B27" s="86"/>
      <c r="C27" s="375">
        <v>4410</v>
      </c>
      <c r="D27" s="86" t="s">
        <v>354</v>
      </c>
      <c r="E27" s="86">
        <v>0</v>
      </c>
      <c r="F27" s="86">
        <v>0</v>
      </c>
      <c r="G27" s="86"/>
      <c r="H27" s="86"/>
      <c r="I27" s="86"/>
      <c r="J27" s="86"/>
      <c r="K27" s="87"/>
      <c r="L27" s="388">
        <v>0</v>
      </c>
    </row>
    <row r="28" spans="1:12" ht="12.75" hidden="1">
      <c r="A28" s="373"/>
      <c r="B28" s="86"/>
      <c r="C28" s="375">
        <v>4430</v>
      </c>
      <c r="D28" s="86" t="s">
        <v>356</v>
      </c>
      <c r="E28" s="86">
        <v>0</v>
      </c>
      <c r="F28" s="86">
        <v>0</v>
      </c>
      <c r="G28" s="86"/>
      <c r="H28" s="86"/>
      <c r="I28" s="86"/>
      <c r="J28" s="86"/>
      <c r="K28" s="87"/>
      <c r="L28" s="388">
        <v>0</v>
      </c>
    </row>
    <row r="29" spans="1:12" ht="12.75" hidden="1">
      <c r="A29" s="373"/>
      <c r="B29" s="86"/>
      <c r="C29" s="375">
        <v>4440</v>
      </c>
      <c r="D29" s="86" t="s">
        <v>358</v>
      </c>
      <c r="E29" s="86">
        <v>0</v>
      </c>
      <c r="F29" s="86">
        <v>0</v>
      </c>
      <c r="G29" s="86"/>
      <c r="H29" s="86"/>
      <c r="I29" s="86"/>
      <c r="J29" s="86"/>
      <c r="K29" s="87"/>
      <c r="L29" s="388">
        <v>0</v>
      </c>
    </row>
    <row r="30" spans="1:12" ht="15.75" customHeight="1" hidden="1">
      <c r="A30" s="374" t="s">
        <v>360</v>
      </c>
      <c r="B30" s="89" t="s">
        <v>362</v>
      </c>
      <c r="C30" s="89" t="s">
        <v>145</v>
      </c>
      <c r="D30" s="89" t="s">
        <v>363</v>
      </c>
      <c r="E30" s="89">
        <v>0</v>
      </c>
      <c r="F30" s="89">
        <f>F31</f>
        <v>0</v>
      </c>
      <c r="G30" s="89"/>
      <c r="H30" s="89"/>
      <c r="I30" s="89"/>
      <c r="J30" s="89"/>
      <c r="K30" s="90"/>
      <c r="L30" s="389">
        <v>0</v>
      </c>
    </row>
    <row r="31" spans="1:12" ht="15" customHeight="1" hidden="1">
      <c r="A31" s="373"/>
      <c r="B31" s="86"/>
      <c r="C31" s="86"/>
      <c r="D31" s="86" t="s">
        <v>150</v>
      </c>
      <c r="E31" s="86"/>
      <c r="F31" s="86">
        <v>0</v>
      </c>
      <c r="G31" s="86"/>
      <c r="H31" s="86"/>
      <c r="I31" s="86"/>
      <c r="J31" s="86"/>
      <c r="K31" s="87"/>
      <c r="L31" s="388">
        <v>0</v>
      </c>
    </row>
    <row r="32" spans="1:12" ht="23.25" customHeight="1">
      <c r="A32" s="370" t="s">
        <v>377</v>
      </c>
      <c r="B32" s="371" t="s">
        <v>378</v>
      </c>
      <c r="C32" s="371" t="s">
        <v>485</v>
      </c>
      <c r="D32" s="372" t="s">
        <v>379</v>
      </c>
      <c r="E32" s="371">
        <f>'Z 1'!I39</f>
        <v>109000</v>
      </c>
      <c r="F32" s="366">
        <f>SUM(F33:F39)</f>
        <v>109000</v>
      </c>
      <c r="G32" s="366">
        <f>SUM(G33:G39)</f>
        <v>109000</v>
      </c>
      <c r="H32" s="366">
        <f>SUM(H33:H39)</f>
        <v>3000</v>
      </c>
      <c r="I32" s="366"/>
      <c r="J32" s="366"/>
      <c r="K32" s="367"/>
      <c r="L32" s="390"/>
    </row>
    <row r="33" spans="1:12" ht="14.25" customHeight="1">
      <c r="A33" s="376"/>
      <c r="B33" s="198"/>
      <c r="C33" s="192" t="s">
        <v>773</v>
      </c>
      <c r="D33" s="377" t="s">
        <v>774</v>
      </c>
      <c r="E33" s="377">
        <v>0</v>
      </c>
      <c r="F33" s="377">
        <f>'Z 2 '!G50</f>
        <v>3000</v>
      </c>
      <c r="G33" s="377">
        <f>F33</f>
        <v>3000</v>
      </c>
      <c r="H33" s="377">
        <f>G33</f>
        <v>3000</v>
      </c>
      <c r="I33" s="377"/>
      <c r="J33" s="377"/>
      <c r="K33" s="403"/>
      <c r="L33" s="391"/>
    </row>
    <row r="34" spans="1:12" ht="13.5" customHeight="1">
      <c r="A34" s="376"/>
      <c r="B34" s="198"/>
      <c r="C34" s="192" t="s">
        <v>345</v>
      </c>
      <c r="D34" s="86" t="s">
        <v>346</v>
      </c>
      <c r="E34" s="191" t="s">
        <v>151</v>
      </c>
      <c r="F34" s="377">
        <f>'Z 2 '!G51</f>
        <v>2928</v>
      </c>
      <c r="G34" s="377">
        <f aca="true" t="shared" si="1" ref="G34:G39">F34</f>
        <v>2928</v>
      </c>
      <c r="H34" s="192"/>
      <c r="I34" s="192"/>
      <c r="J34" s="192"/>
      <c r="K34" s="195"/>
      <c r="L34" s="392"/>
    </row>
    <row r="35" spans="1:12" ht="12.75">
      <c r="A35" s="374"/>
      <c r="B35" s="89"/>
      <c r="C35" s="86" t="s">
        <v>347</v>
      </c>
      <c r="D35" s="238" t="s">
        <v>419</v>
      </c>
      <c r="E35" s="86">
        <v>0</v>
      </c>
      <c r="F35" s="377">
        <f>'Z 2 '!G52</f>
        <v>3000</v>
      </c>
      <c r="G35" s="377">
        <f t="shared" si="1"/>
        <v>3000</v>
      </c>
      <c r="H35" s="86"/>
      <c r="I35" s="86"/>
      <c r="J35" s="86"/>
      <c r="K35" s="87"/>
      <c r="L35" s="393">
        <v>0</v>
      </c>
    </row>
    <row r="36" spans="1:12" ht="12.75">
      <c r="A36" s="373"/>
      <c r="B36" s="86"/>
      <c r="C36" s="86" t="s">
        <v>351</v>
      </c>
      <c r="D36" s="238" t="s">
        <v>421</v>
      </c>
      <c r="E36" s="86">
        <v>0</v>
      </c>
      <c r="F36" s="86">
        <v>93504</v>
      </c>
      <c r="G36" s="377">
        <f t="shared" si="1"/>
        <v>93504</v>
      </c>
      <c r="H36" s="86"/>
      <c r="I36" s="86"/>
      <c r="J36" s="86"/>
      <c r="K36" s="87"/>
      <c r="L36" s="394">
        <v>0</v>
      </c>
    </row>
    <row r="37" spans="1:12" ht="12.75">
      <c r="A37" s="374"/>
      <c r="B37" s="89"/>
      <c r="C37" s="86" t="s">
        <v>373</v>
      </c>
      <c r="D37" s="238" t="s">
        <v>374</v>
      </c>
      <c r="E37" s="86">
        <v>0</v>
      </c>
      <c r="F37" s="86">
        <v>2570</v>
      </c>
      <c r="G37" s="377">
        <f t="shared" si="1"/>
        <v>2570</v>
      </c>
      <c r="H37" s="86"/>
      <c r="I37" s="86"/>
      <c r="J37" s="86"/>
      <c r="K37" s="87"/>
      <c r="L37" s="388">
        <v>0</v>
      </c>
    </row>
    <row r="38" spans="1:12" ht="12.75">
      <c r="A38" s="374"/>
      <c r="B38" s="89"/>
      <c r="C38" s="86" t="s">
        <v>408</v>
      </c>
      <c r="D38" s="238" t="s">
        <v>152</v>
      </c>
      <c r="E38" s="86">
        <v>0</v>
      </c>
      <c r="F38" s="86">
        <f>'Z 2 '!G56</f>
        <v>3798</v>
      </c>
      <c r="G38" s="377">
        <f t="shared" si="1"/>
        <v>3798</v>
      </c>
      <c r="H38" s="86"/>
      <c r="I38" s="86"/>
      <c r="J38" s="86"/>
      <c r="K38" s="87"/>
      <c r="L38" s="388">
        <v>0</v>
      </c>
    </row>
    <row r="39" spans="1:12" ht="12.75">
      <c r="A39" s="374"/>
      <c r="B39" s="89"/>
      <c r="C39" s="86" t="s">
        <v>424</v>
      </c>
      <c r="D39" s="238" t="s">
        <v>153</v>
      </c>
      <c r="E39" s="86">
        <v>0</v>
      </c>
      <c r="F39" s="86">
        <v>200</v>
      </c>
      <c r="G39" s="377">
        <f t="shared" si="1"/>
        <v>200</v>
      </c>
      <c r="H39" s="86"/>
      <c r="I39" s="86"/>
      <c r="J39" s="86"/>
      <c r="K39" s="87"/>
      <c r="L39" s="388">
        <v>0</v>
      </c>
    </row>
    <row r="40" spans="1:12" ht="22.5">
      <c r="A40" s="370" t="s">
        <v>381</v>
      </c>
      <c r="B40" s="371" t="s">
        <v>383</v>
      </c>
      <c r="C40" s="371" t="s">
        <v>485</v>
      </c>
      <c r="D40" s="372" t="s">
        <v>384</v>
      </c>
      <c r="E40" s="371">
        <f>'Z 1'!I42</f>
        <v>40000</v>
      </c>
      <c r="F40" s="371">
        <f aca="true" t="shared" si="2" ref="F40:L40">F41+F42</f>
        <v>40000</v>
      </c>
      <c r="G40" s="371">
        <f t="shared" si="2"/>
        <v>40000</v>
      </c>
      <c r="H40" s="371">
        <f t="shared" si="2"/>
        <v>10000</v>
      </c>
      <c r="I40" s="371">
        <f t="shared" si="2"/>
        <v>0</v>
      </c>
      <c r="J40" s="371">
        <f t="shared" si="2"/>
        <v>0</v>
      </c>
      <c r="K40" s="378">
        <f t="shared" si="2"/>
        <v>0</v>
      </c>
      <c r="L40" s="395">
        <f t="shared" si="2"/>
        <v>0</v>
      </c>
    </row>
    <row r="41" spans="1:12" ht="12.75">
      <c r="A41" s="379"/>
      <c r="B41" s="192"/>
      <c r="C41" s="192" t="s">
        <v>773</v>
      </c>
      <c r="D41" s="377" t="s">
        <v>774</v>
      </c>
      <c r="E41" s="192"/>
      <c r="F41" s="192">
        <f>'Z 2 '!G60</f>
        <v>10000</v>
      </c>
      <c r="G41" s="192">
        <f>F41</f>
        <v>10000</v>
      </c>
      <c r="H41" s="192">
        <f>G41</f>
        <v>10000</v>
      </c>
      <c r="I41" s="192"/>
      <c r="J41" s="192"/>
      <c r="K41" s="195"/>
      <c r="L41" s="396"/>
    </row>
    <row r="42" spans="1:12" ht="12.75">
      <c r="A42" s="374"/>
      <c r="B42" s="89"/>
      <c r="C42" s="86" t="s">
        <v>351</v>
      </c>
      <c r="D42" s="238" t="s">
        <v>421</v>
      </c>
      <c r="E42" s="86">
        <v>0</v>
      </c>
      <c r="F42" s="192">
        <f>'Z 2 '!G61</f>
        <v>30000</v>
      </c>
      <c r="G42" s="86">
        <f>F42</f>
        <v>30000</v>
      </c>
      <c r="H42" s="86"/>
      <c r="I42" s="86"/>
      <c r="J42" s="86"/>
      <c r="K42" s="87"/>
      <c r="L42" s="389">
        <v>0</v>
      </c>
    </row>
    <row r="43" spans="1:12" ht="12.75">
      <c r="A43" s="370" t="s">
        <v>381</v>
      </c>
      <c r="B43" s="371" t="s">
        <v>385</v>
      </c>
      <c r="C43" s="371" t="s">
        <v>485</v>
      </c>
      <c r="D43" s="372" t="s">
        <v>386</v>
      </c>
      <c r="E43" s="371">
        <f>'Z 1'!I44</f>
        <v>20000</v>
      </c>
      <c r="F43" s="371">
        <f aca="true" t="shared" si="3" ref="F43:K43">F44</f>
        <v>20000</v>
      </c>
      <c r="G43" s="371">
        <f t="shared" si="3"/>
        <v>20000</v>
      </c>
      <c r="H43" s="371">
        <f t="shared" si="3"/>
        <v>0</v>
      </c>
      <c r="I43" s="371">
        <f t="shared" si="3"/>
        <v>0</v>
      </c>
      <c r="J43" s="371">
        <f t="shared" si="3"/>
        <v>0</v>
      </c>
      <c r="K43" s="378">
        <f t="shared" si="3"/>
        <v>0</v>
      </c>
      <c r="L43" s="386">
        <v>0</v>
      </c>
    </row>
    <row r="44" spans="1:12" ht="12.75">
      <c r="A44" s="373"/>
      <c r="B44" s="86"/>
      <c r="C44" s="86" t="s">
        <v>351</v>
      </c>
      <c r="D44" s="238" t="s">
        <v>421</v>
      </c>
      <c r="E44" s="86">
        <v>0</v>
      </c>
      <c r="F44" s="86">
        <f>'Z 2 '!G63</f>
        <v>20000</v>
      </c>
      <c r="G44" s="86">
        <f>F44</f>
        <v>20000</v>
      </c>
      <c r="H44" s="86"/>
      <c r="I44" s="86"/>
      <c r="J44" s="86"/>
      <c r="K44" s="87"/>
      <c r="L44" s="388">
        <v>0</v>
      </c>
    </row>
    <row r="45" spans="1:12" ht="12.75">
      <c r="A45" s="370" t="s">
        <v>381</v>
      </c>
      <c r="B45" s="371" t="s">
        <v>387</v>
      </c>
      <c r="C45" s="371" t="s">
        <v>485</v>
      </c>
      <c r="D45" s="371" t="s">
        <v>388</v>
      </c>
      <c r="E45" s="371">
        <f>'Z 1'!I47</f>
        <v>180056</v>
      </c>
      <c r="F45" s="371">
        <f aca="true" t="shared" si="4" ref="F45:K45">SUM(F46:F63)</f>
        <v>180056</v>
      </c>
      <c r="G45" s="371">
        <f t="shared" si="4"/>
        <v>180056</v>
      </c>
      <c r="H45" s="371">
        <f t="shared" si="4"/>
        <v>133344</v>
      </c>
      <c r="I45" s="371">
        <f t="shared" si="4"/>
        <v>27349</v>
      </c>
      <c r="J45" s="371">
        <f t="shared" si="4"/>
        <v>0</v>
      </c>
      <c r="K45" s="378">
        <f t="shared" si="4"/>
        <v>0</v>
      </c>
      <c r="L45" s="386">
        <v>0</v>
      </c>
    </row>
    <row r="46" spans="1:12" ht="12.75">
      <c r="A46" s="373"/>
      <c r="B46" s="89"/>
      <c r="C46" s="86" t="s">
        <v>338</v>
      </c>
      <c r="D46" s="238" t="s">
        <v>339</v>
      </c>
      <c r="E46" s="86">
        <v>0</v>
      </c>
      <c r="F46" s="86">
        <f>'Z 2 '!G65</f>
        <v>53040</v>
      </c>
      <c r="G46" s="86">
        <f aca="true" t="shared" si="5" ref="G46:H48">F46</f>
        <v>53040</v>
      </c>
      <c r="H46" s="86">
        <f t="shared" si="5"/>
        <v>53040</v>
      </c>
      <c r="I46" s="86"/>
      <c r="J46" s="86"/>
      <c r="K46" s="87"/>
      <c r="L46" s="388">
        <v>0</v>
      </c>
    </row>
    <row r="47" spans="1:12" ht="12.75">
      <c r="A47" s="373"/>
      <c r="B47" s="89"/>
      <c r="C47" s="86" t="s">
        <v>340</v>
      </c>
      <c r="D47" s="238" t="s">
        <v>154</v>
      </c>
      <c r="E47" s="86">
        <v>0</v>
      </c>
      <c r="F47" s="86">
        <f>'Z 2 '!G66</f>
        <v>69360</v>
      </c>
      <c r="G47" s="86">
        <f t="shared" si="5"/>
        <v>69360</v>
      </c>
      <c r="H47" s="86">
        <f t="shared" si="5"/>
        <v>69360</v>
      </c>
      <c r="I47" s="86"/>
      <c r="J47" s="86"/>
      <c r="K47" s="87"/>
      <c r="L47" s="388">
        <v>0</v>
      </c>
    </row>
    <row r="48" spans="1:12" ht="12.75">
      <c r="A48" s="373"/>
      <c r="B48" s="89"/>
      <c r="C48" s="86" t="s">
        <v>341</v>
      </c>
      <c r="D48" s="86" t="s">
        <v>148</v>
      </c>
      <c r="E48" s="86">
        <v>0</v>
      </c>
      <c r="F48" s="86">
        <f>'Z 2 '!G67</f>
        <v>10944</v>
      </c>
      <c r="G48" s="86">
        <f t="shared" si="5"/>
        <v>10944</v>
      </c>
      <c r="H48" s="86">
        <f t="shared" si="5"/>
        <v>10944</v>
      </c>
      <c r="I48" s="86"/>
      <c r="J48" s="86"/>
      <c r="K48" s="87"/>
      <c r="L48" s="388">
        <v>0</v>
      </c>
    </row>
    <row r="49" spans="1:12" ht="12.75">
      <c r="A49" s="373"/>
      <c r="B49" s="89"/>
      <c r="C49" s="238" t="s">
        <v>368</v>
      </c>
      <c r="D49" s="238" t="s">
        <v>403</v>
      </c>
      <c r="E49" s="86">
        <v>0</v>
      </c>
      <c r="F49" s="86">
        <f>'Z 2 '!G68</f>
        <v>24082</v>
      </c>
      <c r="G49" s="86">
        <f aca="true" t="shared" si="6" ref="G49:G63">F49</f>
        <v>24082</v>
      </c>
      <c r="H49" s="86"/>
      <c r="I49" s="86">
        <f>G49</f>
        <v>24082</v>
      </c>
      <c r="J49" s="86"/>
      <c r="K49" s="87"/>
      <c r="L49" s="388">
        <v>0</v>
      </c>
    </row>
    <row r="50" spans="1:12" ht="13.5" customHeight="1">
      <c r="A50" s="373"/>
      <c r="B50" s="89"/>
      <c r="C50" s="238" t="s">
        <v>343</v>
      </c>
      <c r="D50" s="238" t="s">
        <v>344</v>
      </c>
      <c r="E50" s="86">
        <v>0</v>
      </c>
      <c r="F50" s="86">
        <f>'Z 2 '!G69</f>
        <v>3267</v>
      </c>
      <c r="G50" s="86">
        <f t="shared" si="6"/>
        <v>3267</v>
      </c>
      <c r="H50" s="86"/>
      <c r="I50" s="86">
        <f>G50</f>
        <v>3267</v>
      </c>
      <c r="J50" s="86"/>
      <c r="K50" s="87"/>
      <c r="L50" s="388">
        <v>0</v>
      </c>
    </row>
    <row r="51" spans="1:12" ht="15" customHeight="1">
      <c r="A51" s="373"/>
      <c r="B51" s="89"/>
      <c r="C51" s="86" t="s">
        <v>345</v>
      </c>
      <c r="D51" s="86" t="s">
        <v>346</v>
      </c>
      <c r="E51" s="86">
        <v>0</v>
      </c>
      <c r="F51" s="86">
        <f>'Z 2 '!G70</f>
        <v>2650</v>
      </c>
      <c r="G51" s="86">
        <f t="shared" si="6"/>
        <v>2650</v>
      </c>
      <c r="H51" s="86"/>
      <c r="I51" s="86"/>
      <c r="J51" s="86"/>
      <c r="K51" s="87"/>
      <c r="L51" s="388">
        <v>0</v>
      </c>
    </row>
    <row r="52" spans="1:12" ht="15" customHeight="1">
      <c r="A52" s="373"/>
      <c r="B52" s="89"/>
      <c r="C52" s="86" t="s">
        <v>347</v>
      </c>
      <c r="D52" s="238" t="s">
        <v>419</v>
      </c>
      <c r="E52" s="86">
        <v>0</v>
      </c>
      <c r="F52" s="86">
        <f>'Z 2 '!G71</f>
        <v>1936</v>
      </c>
      <c r="G52" s="86">
        <f t="shared" si="6"/>
        <v>1936</v>
      </c>
      <c r="H52" s="86"/>
      <c r="I52" s="86"/>
      <c r="J52" s="86"/>
      <c r="K52" s="87"/>
      <c r="L52" s="388">
        <v>0</v>
      </c>
    </row>
    <row r="53" spans="1:12" ht="15" customHeight="1">
      <c r="A53" s="373"/>
      <c r="B53" s="89"/>
      <c r="C53" s="86" t="s">
        <v>409</v>
      </c>
      <c r="D53" s="238" t="s">
        <v>410</v>
      </c>
      <c r="E53" s="86">
        <v>0</v>
      </c>
      <c r="F53" s="86">
        <f>'Z 2 '!G72</f>
        <v>150</v>
      </c>
      <c r="G53" s="86">
        <f t="shared" si="6"/>
        <v>150</v>
      </c>
      <c r="H53" s="86"/>
      <c r="I53" s="86"/>
      <c r="J53" s="86"/>
      <c r="K53" s="87"/>
      <c r="L53" s="388">
        <v>0</v>
      </c>
    </row>
    <row r="54" spans="1:12" ht="15" customHeight="1">
      <c r="A54" s="373"/>
      <c r="B54" s="89"/>
      <c r="C54" s="86" t="s">
        <v>351</v>
      </c>
      <c r="D54" s="86" t="s">
        <v>421</v>
      </c>
      <c r="E54" s="86">
        <v>0</v>
      </c>
      <c r="F54" s="86">
        <f>'Z 2 '!G73</f>
        <v>4345</v>
      </c>
      <c r="G54" s="86">
        <f t="shared" si="6"/>
        <v>4345</v>
      </c>
      <c r="H54" s="86"/>
      <c r="I54" s="86"/>
      <c r="J54" s="86"/>
      <c r="K54" s="87"/>
      <c r="L54" s="388">
        <v>0</v>
      </c>
    </row>
    <row r="55" spans="1:12" ht="15" customHeight="1">
      <c r="A55" s="373"/>
      <c r="B55" s="89"/>
      <c r="C55" s="86" t="s">
        <v>775</v>
      </c>
      <c r="D55" s="238" t="s">
        <v>776</v>
      </c>
      <c r="E55" s="86">
        <v>0</v>
      </c>
      <c r="F55" s="86">
        <f>'Z 2 '!G74</f>
        <v>400</v>
      </c>
      <c r="G55" s="86">
        <f t="shared" si="6"/>
        <v>400</v>
      </c>
      <c r="H55" s="86"/>
      <c r="I55" s="86"/>
      <c r="J55" s="86"/>
      <c r="K55" s="87"/>
      <c r="L55" s="388">
        <v>0</v>
      </c>
    </row>
    <row r="56" spans="1:12" ht="15" customHeight="1">
      <c r="A56" s="373"/>
      <c r="B56" s="89"/>
      <c r="C56" s="86" t="s">
        <v>547</v>
      </c>
      <c r="D56" s="238" t="s">
        <v>549</v>
      </c>
      <c r="E56" s="86">
        <v>0</v>
      </c>
      <c r="F56" s="86">
        <f>'Z 2 '!G75</f>
        <v>660</v>
      </c>
      <c r="G56" s="86">
        <f t="shared" si="6"/>
        <v>660</v>
      </c>
      <c r="H56" s="86"/>
      <c r="I56" s="86"/>
      <c r="J56" s="86"/>
      <c r="K56" s="87"/>
      <c r="L56" s="388">
        <v>0</v>
      </c>
    </row>
    <row r="57" spans="1:12" ht="15" customHeight="1">
      <c r="A57" s="373"/>
      <c r="B57" s="89"/>
      <c r="C57" s="86" t="s">
        <v>540</v>
      </c>
      <c r="D57" s="238" t="s">
        <v>544</v>
      </c>
      <c r="E57" s="86">
        <v>0</v>
      </c>
      <c r="F57" s="86">
        <f>'Z 2 '!G76</f>
        <v>2000</v>
      </c>
      <c r="G57" s="86">
        <f t="shared" si="6"/>
        <v>2000</v>
      </c>
      <c r="H57" s="86"/>
      <c r="I57" s="86"/>
      <c r="J57" s="86"/>
      <c r="K57" s="87"/>
      <c r="L57" s="388">
        <v>0</v>
      </c>
    </row>
    <row r="58" spans="1:12" ht="15" customHeight="1">
      <c r="A58" s="373"/>
      <c r="B58" s="89"/>
      <c r="C58" s="86" t="s">
        <v>554</v>
      </c>
      <c r="D58" s="238" t="s">
        <v>157</v>
      </c>
      <c r="E58" s="86">
        <v>0</v>
      </c>
      <c r="F58" s="86">
        <f>'Z 2 '!G77</f>
        <v>2004</v>
      </c>
      <c r="G58" s="86">
        <f t="shared" si="6"/>
        <v>2004</v>
      </c>
      <c r="H58" s="86"/>
      <c r="I58" s="86"/>
      <c r="J58" s="86"/>
      <c r="K58" s="87"/>
      <c r="L58" s="388">
        <v>0</v>
      </c>
    </row>
    <row r="59" spans="1:12" ht="15" customHeight="1">
      <c r="A59" s="373"/>
      <c r="B59" s="89"/>
      <c r="C59" s="86" t="s">
        <v>353</v>
      </c>
      <c r="D59" s="86" t="s">
        <v>354</v>
      </c>
      <c r="E59" s="86">
        <v>0</v>
      </c>
      <c r="F59" s="86">
        <f>'Z 2 '!G78</f>
        <v>200</v>
      </c>
      <c r="G59" s="86">
        <f t="shared" si="6"/>
        <v>200</v>
      </c>
      <c r="H59" s="86"/>
      <c r="I59" s="86"/>
      <c r="J59" s="86"/>
      <c r="K59" s="87"/>
      <c r="L59" s="388">
        <v>0</v>
      </c>
    </row>
    <row r="60" spans="1:12" ht="15" customHeight="1">
      <c r="A60" s="373"/>
      <c r="B60" s="89"/>
      <c r="C60" s="86" t="s">
        <v>355</v>
      </c>
      <c r="D60" s="86" t="s">
        <v>486</v>
      </c>
      <c r="E60" s="86">
        <v>0</v>
      </c>
      <c r="F60" s="86">
        <f>'Z 2 '!G79</f>
        <v>1250</v>
      </c>
      <c r="G60" s="86">
        <f t="shared" si="6"/>
        <v>1250</v>
      </c>
      <c r="H60" s="86"/>
      <c r="I60" s="86"/>
      <c r="J60" s="86"/>
      <c r="K60" s="87"/>
      <c r="L60" s="388">
        <v>0</v>
      </c>
    </row>
    <row r="61" spans="1:12" ht="15" customHeight="1">
      <c r="A61" s="373"/>
      <c r="B61" s="89"/>
      <c r="C61" s="86" t="s">
        <v>357</v>
      </c>
      <c r="D61" s="86" t="s">
        <v>358</v>
      </c>
      <c r="E61" s="86">
        <v>0</v>
      </c>
      <c r="F61" s="86">
        <f>'Z 2 '!G80</f>
        <v>3218</v>
      </c>
      <c r="G61" s="86">
        <f t="shared" si="6"/>
        <v>3218</v>
      </c>
      <c r="H61" s="86"/>
      <c r="I61" s="86"/>
      <c r="J61" s="86"/>
      <c r="K61" s="87"/>
      <c r="L61" s="388">
        <v>0</v>
      </c>
    </row>
    <row r="62" spans="1:12" ht="15" customHeight="1">
      <c r="A62" s="373"/>
      <c r="B62" s="89"/>
      <c r="C62" s="86" t="s">
        <v>542</v>
      </c>
      <c r="D62" s="238" t="s">
        <v>545</v>
      </c>
      <c r="E62" s="86">
        <v>0</v>
      </c>
      <c r="F62" s="86">
        <f>'Z 2 '!G81</f>
        <v>250</v>
      </c>
      <c r="G62" s="86">
        <f t="shared" si="6"/>
        <v>250</v>
      </c>
      <c r="H62" s="86"/>
      <c r="I62" s="86"/>
      <c r="J62" s="86"/>
      <c r="K62" s="87"/>
      <c r="L62" s="388">
        <v>0</v>
      </c>
    </row>
    <row r="63" spans="1:12" ht="15" customHeight="1">
      <c r="A63" s="373"/>
      <c r="B63" s="89"/>
      <c r="C63" s="86" t="s">
        <v>543</v>
      </c>
      <c r="D63" s="238" t="s">
        <v>546</v>
      </c>
      <c r="E63" s="86">
        <v>0</v>
      </c>
      <c r="F63" s="86">
        <f>'Z 2 '!G82</f>
        <v>300</v>
      </c>
      <c r="G63" s="86">
        <f t="shared" si="6"/>
        <v>300</v>
      </c>
      <c r="H63" s="86"/>
      <c r="I63" s="86"/>
      <c r="J63" s="86"/>
      <c r="K63" s="87"/>
      <c r="L63" s="388">
        <v>0</v>
      </c>
    </row>
    <row r="64" spans="1:12" ht="12.75">
      <c r="A64" s="370" t="s">
        <v>390</v>
      </c>
      <c r="B64" s="371" t="s">
        <v>392</v>
      </c>
      <c r="C64" s="371" t="s">
        <v>485</v>
      </c>
      <c r="D64" s="371" t="s">
        <v>393</v>
      </c>
      <c r="E64" s="371">
        <f>'Z 1'!I52</f>
        <v>102748</v>
      </c>
      <c r="F64" s="371">
        <f>SUM(F65:F73)</f>
        <v>102748</v>
      </c>
      <c r="G64" s="371">
        <f>G65+G66+G67+G68+G69+G70+G71+G72+G73</f>
        <v>102748</v>
      </c>
      <c r="H64" s="371">
        <f>H65+H66+H67+H68+H69+H70+H71+H72+H73</f>
        <v>82312</v>
      </c>
      <c r="I64" s="371">
        <f>I65+I66+I67+I68+I69+I70+I71+I72+I73</f>
        <v>14782</v>
      </c>
      <c r="J64" s="371">
        <f>J65+J66+J67+J68+J69+J70+J71+J72+J73</f>
        <v>0</v>
      </c>
      <c r="K64" s="378">
        <f>K65+K66+K67+K68+K69+K70+K71+K72+K73</f>
        <v>0</v>
      </c>
      <c r="L64" s="386">
        <v>0</v>
      </c>
    </row>
    <row r="65" spans="1:12" ht="12.75">
      <c r="A65" s="373"/>
      <c r="B65" s="89"/>
      <c r="C65" s="86" t="s">
        <v>338</v>
      </c>
      <c r="D65" s="238" t="s">
        <v>339</v>
      </c>
      <c r="E65" s="86">
        <v>0</v>
      </c>
      <c r="F65" s="86">
        <f>'[1]Z 2 '!G85</f>
        <v>70400</v>
      </c>
      <c r="G65" s="86">
        <f>F65</f>
        <v>70400</v>
      </c>
      <c r="H65" s="86">
        <f>G65</f>
        <v>70400</v>
      </c>
      <c r="I65" s="86"/>
      <c r="J65" s="86"/>
      <c r="K65" s="87"/>
      <c r="L65" s="388">
        <v>0</v>
      </c>
    </row>
    <row r="66" spans="1:12" ht="12.75">
      <c r="A66" s="373"/>
      <c r="B66" s="89"/>
      <c r="C66" s="86" t="s">
        <v>341</v>
      </c>
      <c r="D66" s="86" t="s">
        <v>148</v>
      </c>
      <c r="E66" s="86">
        <v>0</v>
      </c>
      <c r="F66" s="86">
        <f>'[1]Z 2 '!G86</f>
        <v>4712</v>
      </c>
      <c r="G66" s="86">
        <f>F66</f>
        <v>4712</v>
      </c>
      <c r="H66" s="86">
        <f>G66</f>
        <v>4712</v>
      </c>
      <c r="I66" s="86"/>
      <c r="J66" s="86"/>
      <c r="K66" s="87"/>
      <c r="L66" s="388">
        <v>0</v>
      </c>
    </row>
    <row r="67" spans="1:12" ht="12.75">
      <c r="A67" s="373"/>
      <c r="B67" s="89"/>
      <c r="C67" s="238" t="s">
        <v>368</v>
      </c>
      <c r="D67" s="238" t="s">
        <v>403</v>
      </c>
      <c r="E67" s="86">
        <v>0</v>
      </c>
      <c r="F67" s="86">
        <f>'[1]Z 2 '!G87</f>
        <v>12942</v>
      </c>
      <c r="G67" s="86">
        <f aca="true" t="shared" si="7" ref="G67:G73">F67</f>
        <v>12942</v>
      </c>
      <c r="H67" s="86"/>
      <c r="I67" s="86">
        <f>G67</f>
        <v>12942</v>
      </c>
      <c r="J67" s="86"/>
      <c r="K67" s="87"/>
      <c r="L67" s="388">
        <v>0</v>
      </c>
    </row>
    <row r="68" spans="1:12" ht="12.75">
      <c r="A68" s="373"/>
      <c r="B68" s="89"/>
      <c r="C68" s="238" t="s">
        <v>343</v>
      </c>
      <c r="D68" s="238" t="s">
        <v>344</v>
      </c>
      <c r="E68" s="86">
        <v>0</v>
      </c>
      <c r="F68" s="86">
        <f>'[1]Z 2 '!G88</f>
        <v>1840</v>
      </c>
      <c r="G68" s="86">
        <f t="shared" si="7"/>
        <v>1840</v>
      </c>
      <c r="H68" s="86"/>
      <c r="I68" s="86">
        <f>G68</f>
        <v>1840</v>
      </c>
      <c r="J68" s="86"/>
      <c r="K68" s="87"/>
      <c r="L68" s="388">
        <v>0</v>
      </c>
    </row>
    <row r="69" spans="1:12" ht="12.75">
      <c r="A69" s="373"/>
      <c r="B69" s="89"/>
      <c r="C69" s="238" t="s">
        <v>773</v>
      </c>
      <c r="D69" s="238" t="s">
        <v>774</v>
      </c>
      <c r="E69" s="86">
        <v>0</v>
      </c>
      <c r="F69" s="86">
        <f>'[1]Z 2 '!G89</f>
        <v>7200</v>
      </c>
      <c r="G69" s="86">
        <f t="shared" si="7"/>
        <v>7200</v>
      </c>
      <c r="H69" s="86">
        <f>G69</f>
        <v>7200</v>
      </c>
      <c r="I69" s="86"/>
      <c r="J69" s="86"/>
      <c r="K69" s="87"/>
      <c r="L69" s="388">
        <v>0</v>
      </c>
    </row>
    <row r="70" spans="1:12" ht="12.75">
      <c r="A70" s="373"/>
      <c r="B70" s="89"/>
      <c r="C70" s="86" t="s">
        <v>345</v>
      </c>
      <c r="D70" s="86" t="s">
        <v>346</v>
      </c>
      <c r="E70" s="86">
        <v>0</v>
      </c>
      <c r="F70" s="86">
        <f>'[1]Z 2 '!G90</f>
        <v>1279</v>
      </c>
      <c r="G70" s="86">
        <f t="shared" si="7"/>
        <v>1279</v>
      </c>
      <c r="H70" s="86"/>
      <c r="I70" s="86"/>
      <c r="J70" s="86"/>
      <c r="K70" s="87"/>
      <c r="L70" s="388">
        <v>0</v>
      </c>
    </row>
    <row r="71" spans="1:12" ht="12.75">
      <c r="A71" s="373"/>
      <c r="B71" s="89"/>
      <c r="C71" s="86" t="s">
        <v>351</v>
      </c>
      <c r="D71" s="86" t="s">
        <v>421</v>
      </c>
      <c r="E71" s="86">
        <v>0</v>
      </c>
      <c r="F71" s="86">
        <f>'[1]Z 2 '!G91</f>
        <v>1061</v>
      </c>
      <c r="G71" s="86">
        <f t="shared" si="7"/>
        <v>1061</v>
      </c>
      <c r="H71" s="86"/>
      <c r="I71" s="86"/>
      <c r="J71" s="86"/>
      <c r="K71" s="87"/>
      <c r="L71" s="388">
        <v>0</v>
      </c>
    </row>
    <row r="72" spans="1:12" ht="12.75">
      <c r="A72" s="373"/>
      <c r="B72" s="89"/>
      <c r="C72" s="86" t="s">
        <v>353</v>
      </c>
      <c r="D72" s="86" t="s">
        <v>354</v>
      </c>
      <c r="E72" s="86">
        <v>0</v>
      </c>
      <c r="F72" s="86">
        <f>'[1]Z 2 '!G92</f>
        <v>680</v>
      </c>
      <c r="G72" s="86">
        <f t="shared" si="7"/>
        <v>680</v>
      </c>
      <c r="H72" s="86"/>
      <c r="I72" s="86"/>
      <c r="J72" s="86"/>
      <c r="K72" s="87"/>
      <c r="L72" s="388">
        <v>0</v>
      </c>
    </row>
    <row r="73" spans="1:12" ht="12.75">
      <c r="A73" s="373"/>
      <c r="B73" s="89"/>
      <c r="C73" s="86" t="s">
        <v>357</v>
      </c>
      <c r="D73" s="86" t="s">
        <v>358</v>
      </c>
      <c r="E73" s="86">
        <v>0</v>
      </c>
      <c r="F73" s="86">
        <f>'[1]Z 2 '!G93</f>
        <v>2634</v>
      </c>
      <c r="G73" s="86">
        <f t="shared" si="7"/>
        <v>2634</v>
      </c>
      <c r="H73" s="86"/>
      <c r="I73" s="86"/>
      <c r="J73" s="86"/>
      <c r="K73" s="87"/>
      <c r="L73" s="388">
        <v>0</v>
      </c>
    </row>
    <row r="74" spans="1:12" ht="15.75" customHeight="1">
      <c r="A74" s="370" t="s">
        <v>390</v>
      </c>
      <c r="B74" s="371" t="s">
        <v>401</v>
      </c>
      <c r="C74" s="371" t="s">
        <v>485</v>
      </c>
      <c r="D74" s="371" t="s">
        <v>402</v>
      </c>
      <c r="E74" s="371">
        <f>'Z 1'!I60</f>
        <v>14000</v>
      </c>
      <c r="F74" s="371">
        <f aca="true" t="shared" si="8" ref="F74:K74">SUM(F75:F82)</f>
        <v>14000</v>
      </c>
      <c r="G74" s="371">
        <f t="shared" si="8"/>
        <v>14000</v>
      </c>
      <c r="H74" s="371">
        <f t="shared" si="8"/>
        <v>5800</v>
      </c>
      <c r="I74" s="371">
        <f t="shared" si="8"/>
        <v>958</v>
      </c>
      <c r="J74" s="371">
        <f t="shared" si="8"/>
        <v>0</v>
      </c>
      <c r="K74" s="378">
        <f t="shared" si="8"/>
        <v>0</v>
      </c>
      <c r="L74" s="386">
        <v>0</v>
      </c>
    </row>
    <row r="75" spans="1:12" ht="15.75" customHeight="1">
      <c r="A75" s="374"/>
      <c r="B75" s="89"/>
      <c r="C75" s="86" t="s">
        <v>337</v>
      </c>
      <c r="D75" s="86" t="s">
        <v>158</v>
      </c>
      <c r="E75" s="86">
        <v>0</v>
      </c>
      <c r="F75" s="86">
        <f>'[1]Z 2 '!G134</f>
        <v>5330</v>
      </c>
      <c r="G75" s="86">
        <f aca="true" t="shared" si="9" ref="G75:G82">F75</f>
        <v>5330</v>
      </c>
      <c r="H75" s="86"/>
      <c r="I75" s="86"/>
      <c r="J75" s="86"/>
      <c r="K75" s="87"/>
      <c r="L75" s="388">
        <v>0</v>
      </c>
    </row>
    <row r="76" spans="1:12" ht="15.75" customHeight="1">
      <c r="A76" s="374"/>
      <c r="B76" s="89"/>
      <c r="C76" s="86" t="s">
        <v>368</v>
      </c>
      <c r="D76" s="86" t="s">
        <v>403</v>
      </c>
      <c r="E76" s="86">
        <v>0</v>
      </c>
      <c r="F76" s="86">
        <f>'[1]Z 2 '!G135</f>
        <v>838</v>
      </c>
      <c r="G76" s="86">
        <f t="shared" si="9"/>
        <v>838</v>
      </c>
      <c r="H76" s="86"/>
      <c r="I76" s="86">
        <f>G76</f>
        <v>838</v>
      </c>
      <c r="J76" s="86"/>
      <c r="K76" s="87"/>
      <c r="L76" s="388">
        <v>0</v>
      </c>
    </row>
    <row r="77" spans="1:12" ht="15.75" customHeight="1">
      <c r="A77" s="374"/>
      <c r="B77" s="89"/>
      <c r="C77" s="86" t="s">
        <v>343</v>
      </c>
      <c r="D77" s="86" t="s">
        <v>344</v>
      </c>
      <c r="E77" s="86">
        <v>0</v>
      </c>
      <c r="F77" s="86">
        <f>'[1]Z 2 '!G136</f>
        <v>120</v>
      </c>
      <c r="G77" s="86">
        <f t="shared" si="9"/>
        <v>120</v>
      </c>
      <c r="H77" s="86"/>
      <c r="I77" s="86">
        <f>G77</f>
        <v>120</v>
      </c>
      <c r="J77" s="86"/>
      <c r="K77" s="87"/>
      <c r="L77" s="388">
        <v>0</v>
      </c>
    </row>
    <row r="78" spans="1:12" ht="15.75" customHeight="1">
      <c r="A78" s="374"/>
      <c r="B78" s="89"/>
      <c r="C78" s="86" t="s">
        <v>773</v>
      </c>
      <c r="D78" s="86" t="s">
        <v>774</v>
      </c>
      <c r="E78" s="86">
        <v>0</v>
      </c>
      <c r="F78" s="86">
        <f>'[1]Z 2 '!G137</f>
        <v>5800</v>
      </c>
      <c r="G78" s="86">
        <f t="shared" si="9"/>
        <v>5800</v>
      </c>
      <c r="H78" s="86">
        <f>G78</f>
        <v>5800</v>
      </c>
      <c r="I78" s="86"/>
      <c r="J78" s="86"/>
      <c r="K78" s="87"/>
      <c r="L78" s="388">
        <v>0</v>
      </c>
    </row>
    <row r="79" spans="1:12" ht="15.75" customHeight="1">
      <c r="A79" s="374"/>
      <c r="B79" s="89"/>
      <c r="C79" s="86" t="s">
        <v>345</v>
      </c>
      <c r="D79" s="86" t="s">
        <v>346</v>
      </c>
      <c r="E79" s="86">
        <v>0</v>
      </c>
      <c r="F79" s="86">
        <f>'[1]Z 2 '!G138</f>
        <v>821</v>
      </c>
      <c r="G79" s="86">
        <f t="shared" si="9"/>
        <v>821</v>
      </c>
      <c r="H79" s="86"/>
      <c r="I79" s="86"/>
      <c r="J79" s="86"/>
      <c r="K79" s="87"/>
      <c r="L79" s="388">
        <v>0</v>
      </c>
    </row>
    <row r="80" spans="1:12" ht="15.75" customHeight="1">
      <c r="A80" s="374"/>
      <c r="B80" s="89"/>
      <c r="C80" s="86" t="s">
        <v>351</v>
      </c>
      <c r="D80" s="86" t="s">
        <v>421</v>
      </c>
      <c r="E80" s="86">
        <v>0</v>
      </c>
      <c r="F80" s="86">
        <f>'[1]Z 2 '!G139</f>
        <v>932</v>
      </c>
      <c r="G80" s="86">
        <f t="shared" si="9"/>
        <v>932</v>
      </c>
      <c r="H80" s="86"/>
      <c r="I80" s="86"/>
      <c r="J80" s="86"/>
      <c r="K80" s="87"/>
      <c r="L80" s="388">
        <v>0</v>
      </c>
    </row>
    <row r="81" spans="1:12" ht="15.75" customHeight="1">
      <c r="A81" s="374"/>
      <c r="B81" s="89"/>
      <c r="C81" s="86" t="s">
        <v>540</v>
      </c>
      <c r="D81" s="238" t="s">
        <v>544</v>
      </c>
      <c r="E81" s="86">
        <v>0</v>
      </c>
      <c r="F81" s="86">
        <f>'[1]Z 2 '!G140</f>
        <v>100</v>
      </c>
      <c r="G81" s="86">
        <f t="shared" si="9"/>
        <v>100</v>
      </c>
      <c r="H81" s="86"/>
      <c r="I81" s="86"/>
      <c r="J81" s="86"/>
      <c r="K81" s="87"/>
      <c r="L81" s="388"/>
    </row>
    <row r="82" spans="1:12" ht="16.5" customHeight="1">
      <c r="A82" s="373"/>
      <c r="B82" s="86"/>
      <c r="C82" s="86" t="s">
        <v>542</v>
      </c>
      <c r="D82" s="238" t="s">
        <v>545</v>
      </c>
      <c r="E82" s="86">
        <v>0</v>
      </c>
      <c r="F82" s="86">
        <f>'[1]Z 2 '!G141</f>
        <v>59</v>
      </c>
      <c r="G82" s="86">
        <f t="shared" si="9"/>
        <v>59</v>
      </c>
      <c r="H82" s="86"/>
      <c r="I82" s="86"/>
      <c r="J82" s="86"/>
      <c r="K82" s="87"/>
      <c r="L82" s="388"/>
    </row>
    <row r="83" spans="1:12" ht="24.75" customHeight="1">
      <c r="A83" s="370" t="s">
        <v>406</v>
      </c>
      <c r="B83" s="371" t="s">
        <v>422</v>
      </c>
      <c r="C83" s="371" t="s">
        <v>485</v>
      </c>
      <c r="D83" s="372" t="s">
        <v>634</v>
      </c>
      <c r="E83" s="371">
        <f>'Z 1'!I66</f>
        <v>2247517</v>
      </c>
      <c r="F83" s="371">
        <f aca="true" t="shared" si="10" ref="F83:K83">SUM(F84:F107)</f>
        <v>2247517</v>
      </c>
      <c r="G83" s="371">
        <f t="shared" si="10"/>
        <v>2247517</v>
      </c>
      <c r="H83" s="371">
        <f t="shared" si="10"/>
        <v>1621421</v>
      </c>
      <c r="I83" s="371">
        <f t="shared" si="10"/>
        <v>5291</v>
      </c>
      <c r="J83" s="371">
        <f t="shared" si="10"/>
        <v>0</v>
      </c>
      <c r="K83" s="378">
        <f t="shared" si="10"/>
        <v>0</v>
      </c>
      <c r="L83" s="386">
        <v>0</v>
      </c>
    </row>
    <row r="84" spans="1:12" ht="17.25" customHeight="1">
      <c r="A84" s="376"/>
      <c r="B84" s="198"/>
      <c r="C84" s="192" t="s">
        <v>691</v>
      </c>
      <c r="D84" s="238" t="s">
        <v>159</v>
      </c>
      <c r="E84" s="192"/>
      <c r="F84" s="192">
        <f>'Z 2 '!G156</f>
        <v>155000</v>
      </c>
      <c r="G84" s="192">
        <f aca="true" t="shared" si="11" ref="G84:G100">F84</f>
        <v>155000</v>
      </c>
      <c r="H84" s="192"/>
      <c r="I84" s="192"/>
      <c r="J84" s="192"/>
      <c r="K84" s="195"/>
      <c r="L84" s="397"/>
    </row>
    <row r="85" spans="1:12" ht="16.5" customHeight="1">
      <c r="A85" s="374"/>
      <c r="B85" s="86"/>
      <c r="C85" s="86" t="s">
        <v>340</v>
      </c>
      <c r="D85" s="238" t="s">
        <v>160</v>
      </c>
      <c r="E85" s="86"/>
      <c r="F85" s="192">
        <f>'Z 2 '!G157</f>
        <v>24168</v>
      </c>
      <c r="G85" s="192">
        <f t="shared" si="11"/>
        <v>24168</v>
      </c>
      <c r="H85" s="192">
        <f aca="true" t="shared" si="12" ref="H85:H90">G85</f>
        <v>24168</v>
      </c>
      <c r="I85" s="192"/>
      <c r="J85" s="192"/>
      <c r="K85" s="195"/>
      <c r="L85" s="388"/>
    </row>
    <row r="86" spans="1:12" ht="14.25" customHeight="1">
      <c r="A86" s="374"/>
      <c r="B86" s="86"/>
      <c r="C86" s="86" t="s">
        <v>341</v>
      </c>
      <c r="D86" s="238" t="s">
        <v>161</v>
      </c>
      <c r="E86" s="86"/>
      <c r="F86" s="192">
        <f>'Z 2 '!G158</f>
        <v>1627</v>
      </c>
      <c r="G86" s="192">
        <f t="shared" si="11"/>
        <v>1627</v>
      </c>
      <c r="H86" s="192">
        <f t="shared" si="12"/>
        <v>1627</v>
      </c>
      <c r="I86" s="192"/>
      <c r="J86" s="192"/>
      <c r="K86" s="195"/>
      <c r="L86" s="388"/>
    </row>
    <row r="87" spans="1:12" ht="21" customHeight="1">
      <c r="A87" s="374"/>
      <c r="B87" s="86"/>
      <c r="C87" s="86" t="s">
        <v>411</v>
      </c>
      <c r="D87" s="238" t="s">
        <v>162</v>
      </c>
      <c r="E87" s="86"/>
      <c r="F87" s="192">
        <f>'Z 2 '!G159</f>
        <v>1441626</v>
      </c>
      <c r="G87" s="192">
        <f>F87</f>
        <v>1441626</v>
      </c>
      <c r="H87" s="192">
        <f t="shared" si="12"/>
        <v>1441626</v>
      </c>
      <c r="I87" s="192"/>
      <c r="J87" s="192"/>
      <c r="K87" s="195"/>
      <c r="L87" s="388"/>
    </row>
    <row r="88" spans="1:12" ht="17.25" customHeight="1">
      <c r="A88" s="374"/>
      <c r="B88" s="86"/>
      <c r="C88" s="86" t="s">
        <v>412</v>
      </c>
      <c r="D88" s="86" t="s">
        <v>163</v>
      </c>
      <c r="E88" s="86"/>
      <c r="F88" s="192">
        <f>'Z 2 '!G160</f>
        <v>37000</v>
      </c>
      <c r="G88" s="192">
        <f>F88</f>
        <v>37000</v>
      </c>
      <c r="H88" s="192">
        <f t="shared" si="12"/>
        <v>37000</v>
      </c>
      <c r="I88" s="192"/>
      <c r="J88" s="192"/>
      <c r="K88" s="195"/>
      <c r="L88" s="388"/>
    </row>
    <row r="89" spans="1:12" ht="14.25" customHeight="1">
      <c r="A89" s="374"/>
      <c r="B89" s="86"/>
      <c r="C89" s="86" t="s">
        <v>414</v>
      </c>
      <c r="D89" s="86" t="s">
        <v>415</v>
      </c>
      <c r="E89" s="86"/>
      <c r="F89" s="192">
        <f>'Z 2 '!G161</f>
        <v>117000</v>
      </c>
      <c r="G89" s="192">
        <f>F89</f>
        <v>117000</v>
      </c>
      <c r="H89" s="192">
        <f t="shared" si="12"/>
        <v>117000</v>
      </c>
      <c r="I89" s="192"/>
      <c r="J89" s="192"/>
      <c r="K89" s="195"/>
      <c r="L89" s="388"/>
    </row>
    <row r="90" spans="1:12" ht="14.25" customHeight="1">
      <c r="A90" s="374"/>
      <c r="B90" s="86"/>
      <c r="C90" s="86" t="s">
        <v>319</v>
      </c>
      <c r="D90" s="86" t="s">
        <v>164</v>
      </c>
      <c r="E90" s="86"/>
      <c r="F90" s="192">
        <f>'Z 2 '!G162</f>
        <v>0</v>
      </c>
      <c r="G90" s="192">
        <f>F90</f>
        <v>0</v>
      </c>
      <c r="H90" s="192">
        <f t="shared" si="12"/>
        <v>0</v>
      </c>
      <c r="I90" s="192"/>
      <c r="J90" s="192"/>
      <c r="K90" s="195"/>
      <c r="L90" s="388"/>
    </row>
    <row r="91" spans="1:12" ht="15.75" customHeight="1">
      <c r="A91" s="374"/>
      <c r="B91" s="86"/>
      <c r="C91" s="238" t="s">
        <v>368</v>
      </c>
      <c r="D91" s="238" t="s">
        <v>165</v>
      </c>
      <c r="E91" s="86"/>
      <c r="F91" s="192">
        <f>'Z 2 '!G163</f>
        <v>4659</v>
      </c>
      <c r="G91" s="192">
        <f>F91</f>
        <v>4659</v>
      </c>
      <c r="H91" s="192"/>
      <c r="I91" s="192">
        <f>G91</f>
        <v>4659</v>
      </c>
      <c r="J91" s="192"/>
      <c r="K91" s="195"/>
      <c r="L91" s="388"/>
    </row>
    <row r="92" spans="1:12" ht="16.5" customHeight="1">
      <c r="A92" s="374"/>
      <c r="B92" s="86"/>
      <c r="C92" s="238" t="s">
        <v>343</v>
      </c>
      <c r="D92" s="238" t="s">
        <v>344</v>
      </c>
      <c r="E92" s="86"/>
      <c r="F92" s="192">
        <f>'Z 2 '!G164</f>
        <v>632</v>
      </c>
      <c r="G92" s="192">
        <f t="shared" si="11"/>
        <v>632</v>
      </c>
      <c r="H92" s="192"/>
      <c r="I92" s="192">
        <f>G92</f>
        <v>632</v>
      </c>
      <c r="J92" s="192"/>
      <c r="K92" s="195"/>
      <c r="L92" s="388"/>
    </row>
    <row r="93" spans="1:12" ht="13.5" customHeight="1">
      <c r="A93" s="374"/>
      <c r="B93" s="86"/>
      <c r="C93" s="86" t="s">
        <v>693</v>
      </c>
      <c r="D93" s="238" t="s">
        <v>694</v>
      </c>
      <c r="E93" s="86"/>
      <c r="F93" s="192">
        <f>'Z 2 '!G165</f>
        <v>77200</v>
      </c>
      <c r="G93" s="192">
        <f t="shared" si="11"/>
        <v>77200</v>
      </c>
      <c r="H93" s="192"/>
      <c r="I93" s="192"/>
      <c r="J93" s="192"/>
      <c r="K93" s="195"/>
      <c r="L93" s="388"/>
    </row>
    <row r="94" spans="1:12" ht="15" customHeight="1">
      <c r="A94" s="374"/>
      <c r="B94" s="89"/>
      <c r="C94" s="86" t="s">
        <v>345</v>
      </c>
      <c r="D94" s="86" t="s">
        <v>346</v>
      </c>
      <c r="E94" s="86"/>
      <c r="F94" s="192">
        <v>176739</v>
      </c>
      <c r="G94" s="192">
        <f t="shared" si="11"/>
        <v>176739</v>
      </c>
      <c r="H94" s="192"/>
      <c r="I94" s="192"/>
      <c r="J94" s="192"/>
      <c r="K94" s="195"/>
      <c r="L94" s="398"/>
    </row>
    <row r="95" spans="1:12" ht="15.75" customHeight="1">
      <c r="A95" s="374"/>
      <c r="B95" s="89"/>
      <c r="C95" s="86" t="s">
        <v>417</v>
      </c>
      <c r="D95" s="86" t="s">
        <v>418</v>
      </c>
      <c r="E95" s="86"/>
      <c r="F95" s="192">
        <f>'Z 2 '!G167</f>
        <v>65000</v>
      </c>
      <c r="G95" s="192">
        <f t="shared" si="11"/>
        <v>65000</v>
      </c>
      <c r="H95" s="192"/>
      <c r="I95" s="192"/>
      <c r="J95" s="192"/>
      <c r="K95" s="195"/>
      <c r="L95" s="398"/>
    </row>
    <row r="96" spans="1:12" ht="15" customHeight="1">
      <c r="A96" s="374"/>
      <c r="B96" s="89"/>
      <c r="C96" s="86" t="s">
        <v>347</v>
      </c>
      <c r="D96" s="86" t="s">
        <v>419</v>
      </c>
      <c r="E96" s="86"/>
      <c r="F96" s="192">
        <f>'Z 2 '!G168</f>
        <v>18000</v>
      </c>
      <c r="G96" s="192">
        <f t="shared" si="11"/>
        <v>18000</v>
      </c>
      <c r="H96" s="192"/>
      <c r="I96" s="192"/>
      <c r="J96" s="192"/>
      <c r="K96" s="195"/>
      <c r="L96" s="398"/>
    </row>
    <row r="97" spans="1:12" ht="16.5" customHeight="1">
      <c r="A97" s="374"/>
      <c r="B97" s="89"/>
      <c r="C97" s="86" t="s">
        <v>349</v>
      </c>
      <c r="D97" s="86" t="s">
        <v>420</v>
      </c>
      <c r="E97" s="86"/>
      <c r="F97" s="192">
        <v>27000</v>
      </c>
      <c r="G97" s="192">
        <f t="shared" si="11"/>
        <v>27000</v>
      </c>
      <c r="H97" s="192"/>
      <c r="I97" s="192"/>
      <c r="J97" s="192"/>
      <c r="K97" s="195"/>
      <c r="L97" s="398"/>
    </row>
    <row r="98" spans="1:12" ht="15.75" customHeight="1">
      <c r="A98" s="374"/>
      <c r="B98" s="89"/>
      <c r="C98" s="86" t="s">
        <v>409</v>
      </c>
      <c r="D98" s="86" t="s">
        <v>410</v>
      </c>
      <c r="E98" s="86"/>
      <c r="F98" s="192">
        <f>'Z 2 '!G170</f>
        <v>14000</v>
      </c>
      <c r="G98" s="192">
        <f t="shared" si="11"/>
        <v>14000</v>
      </c>
      <c r="H98" s="192"/>
      <c r="I98" s="192"/>
      <c r="J98" s="192"/>
      <c r="K98" s="195"/>
      <c r="L98" s="398"/>
    </row>
    <row r="99" spans="1:12" ht="15" customHeight="1">
      <c r="A99" s="374"/>
      <c r="B99" s="89"/>
      <c r="C99" s="86" t="s">
        <v>351</v>
      </c>
      <c r="D99" s="86" t="s">
        <v>421</v>
      </c>
      <c r="E99" s="86"/>
      <c r="F99" s="192">
        <f>'Z 2 '!G171</f>
        <v>53164</v>
      </c>
      <c r="G99" s="192">
        <f t="shared" si="11"/>
        <v>53164</v>
      </c>
      <c r="H99" s="192"/>
      <c r="I99" s="192"/>
      <c r="J99" s="192"/>
      <c r="K99" s="195"/>
      <c r="L99" s="398"/>
    </row>
    <row r="100" spans="1:12" ht="14.25" customHeight="1">
      <c r="A100" s="374"/>
      <c r="B100" s="89"/>
      <c r="C100" s="86" t="s">
        <v>775</v>
      </c>
      <c r="D100" s="238" t="s">
        <v>776</v>
      </c>
      <c r="E100" s="86"/>
      <c r="F100" s="192">
        <f>'Z 2 '!G172</f>
        <v>1450</v>
      </c>
      <c r="G100" s="192">
        <f t="shared" si="11"/>
        <v>1450</v>
      </c>
      <c r="H100" s="192"/>
      <c r="I100" s="192"/>
      <c r="J100" s="192"/>
      <c r="K100" s="195"/>
      <c r="L100" s="398"/>
    </row>
    <row r="101" spans="1:12" ht="14.25" customHeight="1">
      <c r="A101" s="374"/>
      <c r="B101" s="89"/>
      <c r="C101" s="86" t="s">
        <v>547</v>
      </c>
      <c r="D101" s="238" t="s">
        <v>80</v>
      </c>
      <c r="E101" s="86"/>
      <c r="F101" s="192">
        <f>'Z 2 '!G173</f>
        <v>3386</v>
      </c>
      <c r="G101" s="192">
        <f aca="true" t="shared" si="13" ref="G101:G107">F101</f>
        <v>3386</v>
      </c>
      <c r="H101" s="192"/>
      <c r="I101" s="192"/>
      <c r="J101" s="192"/>
      <c r="K101" s="195"/>
      <c r="L101" s="398"/>
    </row>
    <row r="102" spans="1:12" ht="14.25" customHeight="1">
      <c r="A102" s="374"/>
      <c r="B102" s="89"/>
      <c r="C102" s="86" t="s">
        <v>540</v>
      </c>
      <c r="D102" s="238" t="s">
        <v>81</v>
      </c>
      <c r="E102" s="86"/>
      <c r="F102" s="192">
        <f>'Z 2 '!G174</f>
        <v>6000</v>
      </c>
      <c r="G102" s="192">
        <f t="shared" si="13"/>
        <v>6000</v>
      </c>
      <c r="H102" s="192"/>
      <c r="I102" s="192"/>
      <c r="J102" s="192"/>
      <c r="K102" s="195"/>
      <c r="L102" s="398"/>
    </row>
    <row r="103" spans="1:12" ht="14.25" customHeight="1">
      <c r="A103" s="374"/>
      <c r="B103" s="89"/>
      <c r="C103" s="86" t="s">
        <v>353</v>
      </c>
      <c r="D103" s="86" t="s">
        <v>354</v>
      </c>
      <c r="E103" s="86"/>
      <c r="F103" s="192">
        <f>'Z 2 '!G175</f>
        <v>7000</v>
      </c>
      <c r="G103" s="192">
        <f t="shared" si="13"/>
        <v>7000</v>
      </c>
      <c r="H103" s="192"/>
      <c r="I103" s="192"/>
      <c r="J103" s="192"/>
      <c r="K103" s="195"/>
      <c r="L103" s="398"/>
    </row>
    <row r="104" spans="1:12" ht="13.5" customHeight="1">
      <c r="A104" s="374"/>
      <c r="B104" s="89"/>
      <c r="C104" s="86" t="s">
        <v>355</v>
      </c>
      <c r="D104" s="86" t="s">
        <v>356</v>
      </c>
      <c r="E104" s="86"/>
      <c r="F104" s="192">
        <f>'Z 2 '!G176</f>
        <v>4000</v>
      </c>
      <c r="G104" s="192">
        <f t="shared" si="13"/>
        <v>4000</v>
      </c>
      <c r="H104" s="192"/>
      <c r="I104" s="192"/>
      <c r="J104" s="192"/>
      <c r="K104" s="195"/>
      <c r="L104" s="398"/>
    </row>
    <row r="105" spans="1:12" ht="12" customHeight="1">
      <c r="A105" s="374"/>
      <c r="B105" s="89"/>
      <c r="C105" s="86" t="s">
        <v>357</v>
      </c>
      <c r="D105" s="86" t="s">
        <v>358</v>
      </c>
      <c r="E105" s="86"/>
      <c r="F105" s="192">
        <f>'Z 2 '!G177</f>
        <v>805</v>
      </c>
      <c r="G105" s="192">
        <f t="shared" si="13"/>
        <v>805</v>
      </c>
      <c r="H105" s="192"/>
      <c r="I105" s="192"/>
      <c r="J105" s="192"/>
      <c r="K105" s="195"/>
      <c r="L105" s="398"/>
    </row>
    <row r="106" spans="1:12" ht="14.25" customHeight="1">
      <c r="A106" s="374"/>
      <c r="B106" s="89"/>
      <c r="C106" s="86" t="s">
        <v>408</v>
      </c>
      <c r="D106" s="86" t="s">
        <v>152</v>
      </c>
      <c r="E106" s="86"/>
      <c r="F106" s="192">
        <f>'Z 2 '!G178</f>
        <v>11901</v>
      </c>
      <c r="G106" s="192">
        <f t="shared" si="13"/>
        <v>11901</v>
      </c>
      <c r="H106" s="192"/>
      <c r="I106" s="192"/>
      <c r="J106" s="192"/>
      <c r="K106" s="195"/>
      <c r="L106" s="398"/>
    </row>
    <row r="107" spans="1:12" ht="14.25" customHeight="1">
      <c r="A107" s="374"/>
      <c r="B107" s="89"/>
      <c r="C107" s="86" t="s">
        <v>424</v>
      </c>
      <c r="D107" s="86" t="s">
        <v>166</v>
      </c>
      <c r="E107" s="86"/>
      <c r="F107" s="192">
        <f>'Z 2 '!G179</f>
        <v>160</v>
      </c>
      <c r="G107" s="192">
        <f t="shared" si="13"/>
        <v>160</v>
      </c>
      <c r="H107" s="192"/>
      <c r="I107" s="192"/>
      <c r="J107" s="192"/>
      <c r="K107" s="195"/>
      <c r="L107" s="398"/>
    </row>
    <row r="108" spans="1:12" ht="21.75" customHeight="1" hidden="1">
      <c r="A108" s="374"/>
      <c r="B108" s="89"/>
      <c r="C108" s="86" t="s">
        <v>375</v>
      </c>
      <c r="D108" s="86" t="s">
        <v>635</v>
      </c>
      <c r="E108" s="86">
        <v>0</v>
      </c>
      <c r="F108" s="192" t="e">
        <f>#REF!</f>
        <v>#REF!</v>
      </c>
      <c r="G108" s="192"/>
      <c r="H108" s="192"/>
      <c r="I108" s="192"/>
      <c r="J108" s="192"/>
      <c r="K108" s="195"/>
      <c r="L108" s="398">
        <v>0</v>
      </c>
    </row>
    <row r="109" spans="1:12" ht="25.5" customHeight="1">
      <c r="A109" s="370" t="s">
        <v>505</v>
      </c>
      <c r="B109" s="371" t="s">
        <v>511</v>
      </c>
      <c r="C109" s="371" t="s">
        <v>485</v>
      </c>
      <c r="D109" s="372" t="s">
        <v>167</v>
      </c>
      <c r="E109" s="371">
        <f>'Z 1'!I113</f>
        <v>757335</v>
      </c>
      <c r="F109" s="371">
        <f aca="true" t="shared" si="14" ref="F109:K109">F110</f>
        <v>757335</v>
      </c>
      <c r="G109" s="371">
        <f t="shared" si="14"/>
        <v>757335</v>
      </c>
      <c r="H109" s="371">
        <f t="shared" si="14"/>
        <v>0</v>
      </c>
      <c r="I109" s="371">
        <f t="shared" si="14"/>
        <v>0</v>
      </c>
      <c r="J109" s="371">
        <f t="shared" si="14"/>
        <v>757335</v>
      </c>
      <c r="K109" s="378">
        <f t="shared" si="14"/>
        <v>0</v>
      </c>
      <c r="L109" s="399">
        <v>0</v>
      </c>
    </row>
    <row r="110" spans="1:12" ht="20.25" customHeight="1">
      <c r="A110" s="374"/>
      <c r="B110" s="89"/>
      <c r="C110" s="86" t="s">
        <v>512</v>
      </c>
      <c r="D110" s="238" t="s">
        <v>168</v>
      </c>
      <c r="E110" s="86">
        <v>0</v>
      </c>
      <c r="F110" s="86">
        <f>'Z 2 '!G388</f>
        <v>757335</v>
      </c>
      <c r="G110" s="86">
        <f>F110</f>
        <v>757335</v>
      </c>
      <c r="H110" s="86"/>
      <c r="I110" s="86"/>
      <c r="J110" s="86">
        <f>G110</f>
        <v>757335</v>
      </c>
      <c r="K110" s="87"/>
      <c r="L110" s="398">
        <v>0</v>
      </c>
    </row>
    <row r="111" spans="1:12" ht="12.75" hidden="1">
      <c r="A111" s="374" t="s">
        <v>514</v>
      </c>
      <c r="B111" s="89" t="s">
        <v>169</v>
      </c>
      <c r="C111" s="89" t="s">
        <v>145</v>
      </c>
      <c r="D111" s="380" t="s">
        <v>524</v>
      </c>
      <c r="E111" s="89" t="e">
        <f>'[1]Z 1'!#REF!</f>
        <v>#REF!</v>
      </c>
      <c r="F111" s="89">
        <f>F112+F114+F113+F115+F116+F117+F118+F119+F120</f>
        <v>0</v>
      </c>
      <c r="G111" s="89"/>
      <c r="H111" s="89"/>
      <c r="I111" s="89"/>
      <c r="J111" s="89"/>
      <c r="K111" s="90"/>
      <c r="L111" s="389">
        <v>0</v>
      </c>
    </row>
    <row r="112" spans="1:12" ht="12.75" hidden="1">
      <c r="A112" s="373"/>
      <c r="B112" s="89"/>
      <c r="C112" s="86" t="s">
        <v>338</v>
      </c>
      <c r="D112" s="238" t="s">
        <v>339</v>
      </c>
      <c r="E112" s="86">
        <v>0</v>
      </c>
      <c r="F112" s="86">
        <v>0</v>
      </c>
      <c r="G112" s="86"/>
      <c r="H112" s="86"/>
      <c r="I112" s="86"/>
      <c r="J112" s="86"/>
      <c r="K112" s="87"/>
      <c r="L112" s="388">
        <v>0</v>
      </c>
    </row>
    <row r="113" spans="1:12" ht="12.75" hidden="1">
      <c r="A113" s="373"/>
      <c r="B113" s="89"/>
      <c r="C113" s="86" t="s">
        <v>341</v>
      </c>
      <c r="D113" s="238" t="s">
        <v>148</v>
      </c>
      <c r="E113" s="86">
        <v>0</v>
      </c>
      <c r="F113" s="86">
        <v>0</v>
      </c>
      <c r="G113" s="86"/>
      <c r="H113" s="86"/>
      <c r="I113" s="86"/>
      <c r="J113" s="86"/>
      <c r="K113" s="87"/>
      <c r="L113" s="388">
        <v>0</v>
      </c>
    </row>
    <row r="114" spans="1:12" ht="12.75" hidden="1">
      <c r="A114" s="373"/>
      <c r="B114" s="89"/>
      <c r="C114" s="238" t="s">
        <v>368</v>
      </c>
      <c r="D114" s="238" t="s">
        <v>403</v>
      </c>
      <c r="E114" s="86">
        <v>0</v>
      </c>
      <c r="F114" s="86">
        <v>0</v>
      </c>
      <c r="G114" s="86"/>
      <c r="H114" s="86"/>
      <c r="I114" s="86"/>
      <c r="J114" s="86"/>
      <c r="K114" s="87"/>
      <c r="L114" s="388">
        <v>0</v>
      </c>
    </row>
    <row r="115" spans="1:12" ht="12.75" hidden="1">
      <c r="A115" s="373"/>
      <c r="B115" s="89"/>
      <c r="C115" s="238" t="s">
        <v>343</v>
      </c>
      <c r="D115" s="238" t="s">
        <v>344</v>
      </c>
      <c r="E115" s="86">
        <v>0</v>
      </c>
      <c r="F115" s="86">
        <v>0</v>
      </c>
      <c r="G115" s="86"/>
      <c r="H115" s="86"/>
      <c r="I115" s="86"/>
      <c r="J115" s="86"/>
      <c r="K115" s="87"/>
      <c r="L115" s="388">
        <v>0</v>
      </c>
    </row>
    <row r="116" spans="1:12" ht="13.5" customHeight="1" hidden="1">
      <c r="A116" s="373"/>
      <c r="B116" s="89"/>
      <c r="C116" s="238" t="s">
        <v>345</v>
      </c>
      <c r="D116" s="238" t="s">
        <v>346</v>
      </c>
      <c r="E116" s="86">
        <v>0</v>
      </c>
      <c r="F116" s="86">
        <v>0</v>
      </c>
      <c r="G116" s="86"/>
      <c r="H116" s="86"/>
      <c r="I116" s="86"/>
      <c r="J116" s="86"/>
      <c r="K116" s="87"/>
      <c r="L116" s="388">
        <v>0</v>
      </c>
    </row>
    <row r="117" spans="1:12" ht="12.75" hidden="1">
      <c r="A117" s="373"/>
      <c r="B117" s="89"/>
      <c r="C117" s="238" t="s">
        <v>347</v>
      </c>
      <c r="D117" s="238" t="s">
        <v>419</v>
      </c>
      <c r="E117" s="86">
        <v>0</v>
      </c>
      <c r="F117" s="86">
        <v>0</v>
      </c>
      <c r="G117" s="86"/>
      <c r="H117" s="86"/>
      <c r="I117" s="86"/>
      <c r="J117" s="86"/>
      <c r="K117" s="87"/>
      <c r="L117" s="388">
        <v>0</v>
      </c>
    </row>
    <row r="118" spans="1:12" ht="12.75" hidden="1">
      <c r="A118" s="373"/>
      <c r="B118" s="89"/>
      <c r="C118" s="238" t="s">
        <v>351</v>
      </c>
      <c r="D118" s="238" t="s">
        <v>421</v>
      </c>
      <c r="E118" s="86">
        <v>0</v>
      </c>
      <c r="F118" s="86">
        <v>0</v>
      </c>
      <c r="G118" s="86"/>
      <c r="H118" s="86"/>
      <c r="I118" s="86"/>
      <c r="J118" s="86"/>
      <c r="K118" s="87"/>
      <c r="L118" s="388">
        <v>0</v>
      </c>
    </row>
    <row r="119" spans="1:12" ht="12.75" hidden="1">
      <c r="A119" s="373"/>
      <c r="B119" s="89"/>
      <c r="C119" s="238" t="s">
        <v>353</v>
      </c>
      <c r="D119" s="238" t="s">
        <v>354</v>
      </c>
      <c r="E119" s="86">
        <v>0</v>
      </c>
      <c r="F119" s="86">
        <v>0</v>
      </c>
      <c r="G119" s="86"/>
      <c r="H119" s="86"/>
      <c r="I119" s="86"/>
      <c r="J119" s="86"/>
      <c r="K119" s="87"/>
      <c r="L119" s="388">
        <v>0</v>
      </c>
    </row>
    <row r="120" spans="1:12" ht="12.75" hidden="1">
      <c r="A120" s="373"/>
      <c r="B120" s="89"/>
      <c r="C120" s="238" t="s">
        <v>357</v>
      </c>
      <c r="D120" s="238" t="s">
        <v>358</v>
      </c>
      <c r="E120" s="86">
        <v>0</v>
      </c>
      <c r="F120" s="86">
        <v>0</v>
      </c>
      <c r="G120" s="86"/>
      <c r="H120" s="86"/>
      <c r="I120" s="86"/>
      <c r="J120" s="86"/>
      <c r="K120" s="87"/>
      <c r="L120" s="388">
        <v>0</v>
      </c>
    </row>
    <row r="121" spans="1:12" ht="12.75" hidden="1">
      <c r="A121" s="374" t="s">
        <v>514</v>
      </c>
      <c r="B121" s="89" t="s">
        <v>558</v>
      </c>
      <c r="C121" s="89" t="s">
        <v>145</v>
      </c>
      <c r="D121" s="89" t="s">
        <v>559</v>
      </c>
      <c r="E121" s="89" t="e">
        <f>'[1]Z 1'!#REF!</f>
        <v>#REF!</v>
      </c>
      <c r="F121" s="89">
        <f>F122+F123+F124+F125+F126+F127+F129+F130+F131+F132+F133</f>
        <v>0</v>
      </c>
      <c r="G121" s="89"/>
      <c r="H121" s="89"/>
      <c r="I121" s="89"/>
      <c r="J121" s="89"/>
      <c r="K121" s="90"/>
      <c r="L121" s="389">
        <v>0</v>
      </c>
    </row>
    <row r="122" spans="1:12" ht="12.75" hidden="1">
      <c r="A122" s="373"/>
      <c r="B122" s="89"/>
      <c r="C122" s="86" t="s">
        <v>338</v>
      </c>
      <c r="D122" s="238" t="s">
        <v>339</v>
      </c>
      <c r="E122" s="86">
        <v>0</v>
      </c>
      <c r="F122" s="86">
        <v>0</v>
      </c>
      <c r="G122" s="86"/>
      <c r="H122" s="86"/>
      <c r="I122" s="86"/>
      <c r="J122" s="86"/>
      <c r="K122" s="87"/>
      <c r="L122" s="388">
        <v>0</v>
      </c>
    </row>
    <row r="123" spans="1:12" ht="12.75" hidden="1">
      <c r="A123" s="373"/>
      <c r="B123" s="89"/>
      <c r="C123" s="86" t="s">
        <v>341</v>
      </c>
      <c r="D123" s="86" t="s">
        <v>148</v>
      </c>
      <c r="E123" s="86">
        <v>0</v>
      </c>
      <c r="F123" s="86">
        <v>0</v>
      </c>
      <c r="G123" s="86"/>
      <c r="H123" s="86"/>
      <c r="I123" s="86"/>
      <c r="J123" s="86"/>
      <c r="K123" s="87"/>
      <c r="L123" s="388">
        <v>0</v>
      </c>
    </row>
    <row r="124" spans="1:12" ht="12.75" hidden="1">
      <c r="A124" s="373"/>
      <c r="B124" s="89"/>
      <c r="C124" s="238" t="s">
        <v>368</v>
      </c>
      <c r="D124" s="238" t="s">
        <v>403</v>
      </c>
      <c r="E124" s="86">
        <v>0</v>
      </c>
      <c r="F124" s="86">
        <v>0</v>
      </c>
      <c r="G124" s="86"/>
      <c r="H124" s="86"/>
      <c r="I124" s="86"/>
      <c r="J124" s="86"/>
      <c r="K124" s="87"/>
      <c r="L124" s="388">
        <v>0</v>
      </c>
    </row>
    <row r="125" spans="1:12" ht="12.75" hidden="1">
      <c r="A125" s="373"/>
      <c r="B125" s="89"/>
      <c r="C125" s="238" t="s">
        <v>343</v>
      </c>
      <c r="D125" s="238" t="s">
        <v>344</v>
      </c>
      <c r="E125" s="86">
        <v>0</v>
      </c>
      <c r="F125" s="86">
        <v>0</v>
      </c>
      <c r="G125" s="86"/>
      <c r="H125" s="86"/>
      <c r="I125" s="86"/>
      <c r="J125" s="86"/>
      <c r="K125" s="87"/>
      <c r="L125" s="388">
        <v>0</v>
      </c>
    </row>
    <row r="126" spans="1:12" ht="12.75" hidden="1">
      <c r="A126" s="373"/>
      <c r="B126" s="86"/>
      <c r="C126" s="86" t="s">
        <v>345</v>
      </c>
      <c r="D126" s="86" t="s">
        <v>346</v>
      </c>
      <c r="E126" s="86">
        <v>0</v>
      </c>
      <c r="F126" s="86">
        <v>0</v>
      </c>
      <c r="G126" s="86"/>
      <c r="H126" s="86"/>
      <c r="I126" s="86"/>
      <c r="J126" s="86"/>
      <c r="K126" s="87"/>
      <c r="L126" s="388">
        <v>0</v>
      </c>
    </row>
    <row r="127" spans="1:12" ht="12.75" hidden="1">
      <c r="A127" s="373"/>
      <c r="B127" s="86"/>
      <c r="C127" s="86" t="s">
        <v>347</v>
      </c>
      <c r="D127" s="86" t="s">
        <v>419</v>
      </c>
      <c r="E127" s="86">
        <v>0</v>
      </c>
      <c r="F127" s="86">
        <v>0</v>
      </c>
      <c r="G127" s="86"/>
      <c r="H127" s="86"/>
      <c r="I127" s="86"/>
      <c r="J127" s="86"/>
      <c r="K127" s="87"/>
      <c r="L127" s="388">
        <v>0</v>
      </c>
    </row>
    <row r="128" spans="1:12" ht="12.75" hidden="1">
      <c r="A128" s="373"/>
      <c r="B128" s="86"/>
      <c r="C128" s="86" t="s">
        <v>349</v>
      </c>
      <c r="D128" s="86" t="s">
        <v>420</v>
      </c>
      <c r="E128" s="86">
        <v>0</v>
      </c>
      <c r="F128" s="86">
        <v>15074</v>
      </c>
      <c r="G128" s="86"/>
      <c r="H128" s="86"/>
      <c r="I128" s="86"/>
      <c r="J128" s="86"/>
      <c r="K128" s="87"/>
      <c r="L128" s="388">
        <v>0</v>
      </c>
    </row>
    <row r="129" spans="1:12" ht="12.75" hidden="1">
      <c r="A129" s="373"/>
      <c r="B129" s="86"/>
      <c r="C129" s="86" t="s">
        <v>351</v>
      </c>
      <c r="D129" s="86" t="s">
        <v>421</v>
      </c>
      <c r="E129" s="86">
        <v>0</v>
      </c>
      <c r="F129" s="86">
        <v>0</v>
      </c>
      <c r="G129" s="86"/>
      <c r="H129" s="86"/>
      <c r="I129" s="86"/>
      <c r="J129" s="86"/>
      <c r="K129" s="87"/>
      <c r="L129" s="388">
        <v>0</v>
      </c>
    </row>
    <row r="130" spans="1:12" ht="12.75" hidden="1">
      <c r="A130" s="373"/>
      <c r="B130" s="86"/>
      <c r="C130" s="86" t="s">
        <v>353</v>
      </c>
      <c r="D130" s="86" t="s">
        <v>354</v>
      </c>
      <c r="E130" s="86">
        <v>0</v>
      </c>
      <c r="F130" s="86">
        <v>0</v>
      </c>
      <c r="G130" s="86"/>
      <c r="H130" s="86"/>
      <c r="I130" s="86"/>
      <c r="J130" s="86"/>
      <c r="K130" s="87"/>
      <c r="L130" s="388">
        <v>0</v>
      </c>
    </row>
    <row r="131" spans="1:12" ht="12.75" hidden="1">
      <c r="A131" s="373"/>
      <c r="B131" s="86"/>
      <c r="C131" s="86" t="s">
        <v>355</v>
      </c>
      <c r="D131" s="86" t="s">
        <v>356</v>
      </c>
      <c r="E131" s="86">
        <v>0</v>
      </c>
      <c r="F131" s="86">
        <v>0</v>
      </c>
      <c r="G131" s="86"/>
      <c r="H131" s="86"/>
      <c r="I131" s="86"/>
      <c r="J131" s="86"/>
      <c r="K131" s="87"/>
      <c r="L131" s="388">
        <v>0</v>
      </c>
    </row>
    <row r="132" spans="1:12" ht="12.75" hidden="1">
      <c r="A132" s="373"/>
      <c r="B132" s="86"/>
      <c r="C132" s="86" t="s">
        <v>357</v>
      </c>
      <c r="D132" s="86" t="s">
        <v>358</v>
      </c>
      <c r="E132" s="86">
        <v>0</v>
      </c>
      <c r="F132" s="86">
        <v>0</v>
      </c>
      <c r="G132" s="86"/>
      <c r="H132" s="86"/>
      <c r="I132" s="86"/>
      <c r="J132" s="86"/>
      <c r="K132" s="87"/>
      <c r="L132" s="388">
        <v>0</v>
      </c>
    </row>
    <row r="133" spans="1:12" ht="12.75" hidden="1">
      <c r="A133" s="373"/>
      <c r="B133" s="86"/>
      <c r="C133" s="86" t="s">
        <v>373</v>
      </c>
      <c r="D133" s="86" t="s">
        <v>374</v>
      </c>
      <c r="E133" s="86">
        <v>0</v>
      </c>
      <c r="F133" s="86">
        <v>0</v>
      </c>
      <c r="G133" s="86"/>
      <c r="H133" s="86"/>
      <c r="I133" s="86"/>
      <c r="J133" s="86"/>
      <c r="K133" s="87"/>
      <c r="L133" s="388">
        <v>0</v>
      </c>
    </row>
    <row r="134" spans="1:12" ht="16.5" customHeight="1">
      <c r="A134" s="370" t="s">
        <v>426</v>
      </c>
      <c r="B134" s="371" t="s">
        <v>533</v>
      </c>
      <c r="C134" s="371" t="s">
        <v>485</v>
      </c>
      <c r="D134" s="371" t="s">
        <v>739</v>
      </c>
      <c r="E134" s="366">
        <f>'Z 1'!I125</f>
        <v>300000</v>
      </c>
      <c r="F134" s="371">
        <f aca="true" t="shared" si="15" ref="F134:K134">F135+F136+F137+F139+F138+F140+F141+F142+F143+F144+F145+F146+F147+F148</f>
        <v>300000</v>
      </c>
      <c r="G134" s="371">
        <f t="shared" si="15"/>
        <v>300000</v>
      </c>
      <c r="H134" s="371">
        <f t="shared" si="15"/>
        <v>139646</v>
      </c>
      <c r="I134" s="371">
        <f t="shared" si="15"/>
        <v>24950</v>
      </c>
      <c r="J134" s="371">
        <f t="shared" si="15"/>
        <v>0</v>
      </c>
      <c r="K134" s="371">
        <f t="shared" si="15"/>
        <v>0</v>
      </c>
      <c r="L134" s="395">
        <f>L135+L136+L137+L139+L138+L140+L141+L142+L143+L144+L145+L146+L147</f>
        <v>0</v>
      </c>
    </row>
    <row r="135" spans="1:12" ht="12.75">
      <c r="A135" s="373"/>
      <c r="B135" s="86"/>
      <c r="C135" s="86" t="s">
        <v>338</v>
      </c>
      <c r="D135" s="238" t="s">
        <v>339</v>
      </c>
      <c r="E135" s="86"/>
      <c r="F135" s="86">
        <f>'Z 2 '!G436</f>
        <v>121646</v>
      </c>
      <c r="G135" s="86">
        <f>F135</f>
        <v>121646</v>
      </c>
      <c r="H135" s="86">
        <f>G135</f>
        <v>121646</v>
      </c>
      <c r="I135" s="86"/>
      <c r="J135" s="86"/>
      <c r="K135" s="87"/>
      <c r="L135" s="388"/>
    </row>
    <row r="136" spans="1:12" ht="12.75">
      <c r="A136" s="373"/>
      <c r="B136" s="86"/>
      <c r="C136" s="86" t="s">
        <v>368</v>
      </c>
      <c r="D136" s="238" t="s">
        <v>165</v>
      </c>
      <c r="E136" s="86"/>
      <c r="F136" s="86">
        <f>'Z 2 '!G437</f>
        <v>21970</v>
      </c>
      <c r="G136" s="86">
        <f aca="true" t="shared" si="16" ref="G136:G148">F136</f>
        <v>21970</v>
      </c>
      <c r="H136" s="86"/>
      <c r="I136" s="86">
        <f>G136</f>
        <v>21970</v>
      </c>
      <c r="J136" s="86"/>
      <c r="K136" s="87"/>
      <c r="L136" s="388"/>
    </row>
    <row r="137" spans="1:12" ht="12.75">
      <c r="A137" s="373"/>
      <c r="B137" s="86"/>
      <c r="C137" s="86" t="s">
        <v>343</v>
      </c>
      <c r="D137" s="238" t="s">
        <v>344</v>
      </c>
      <c r="E137" s="86"/>
      <c r="F137" s="86">
        <f>'Z 2 '!G438</f>
        <v>2980</v>
      </c>
      <c r="G137" s="86">
        <f t="shared" si="16"/>
        <v>2980</v>
      </c>
      <c r="H137" s="86"/>
      <c r="I137" s="86">
        <f>G137</f>
        <v>2980</v>
      </c>
      <c r="J137" s="86"/>
      <c r="K137" s="87"/>
      <c r="L137" s="388"/>
    </row>
    <row r="138" spans="1:12" ht="12.75">
      <c r="A138" s="373"/>
      <c r="B138" s="86"/>
      <c r="C138" s="86" t="s">
        <v>773</v>
      </c>
      <c r="D138" s="86" t="s">
        <v>774</v>
      </c>
      <c r="E138" s="86"/>
      <c r="F138" s="86">
        <f>'Z 2 '!G439</f>
        <v>18000</v>
      </c>
      <c r="G138" s="86">
        <f t="shared" si="16"/>
        <v>18000</v>
      </c>
      <c r="H138" s="86">
        <f>G138</f>
        <v>18000</v>
      </c>
      <c r="I138" s="86"/>
      <c r="J138" s="86"/>
      <c r="K138" s="87"/>
      <c r="L138" s="388"/>
    </row>
    <row r="139" spans="1:12" ht="12.75">
      <c r="A139" s="373"/>
      <c r="B139" s="86"/>
      <c r="C139" s="86" t="s">
        <v>345</v>
      </c>
      <c r="D139" s="86" t="s">
        <v>346</v>
      </c>
      <c r="E139" s="86"/>
      <c r="F139" s="86">
        <f>'Z 2 '!G440</f>
        <v>74385</v>
      </c>
      <c r="G139" s="86">
        <f t="shared" si="16"/>
        <v>74385</v>
      </c>
      <c r="H139" s="86"/>
      <c r="I139" s="86"/>
      <c r="J139" s="86"/>
      <c r="K139" s="87"/>
      <c r="L139" s="388"/>
    </row>
    <row r="140" spans="1:12" ht="12.75">
      <c r="A140" s="373"/>
      <c r="B140" s="86"/>
      <c r="C140" s="86" t="s">
        <v>521</v>
      </c>
      <c r="D140" s="86" t="s">
        <v>170</v>
      </c>
      <c r="E140" s="86"/>
      <c r="F140" s="86">
        <f>'Z 2 '!G441</f>
        <v>400</v>
      </c>
      <c r="G140" s="86">
        <f t="shared" si="16"/>
        <v>400</v>
      </c>
      <c r="H140" s="86"/>
      <c r="I140" s="86"/>
      <c r="J140" s="86"/>
      <c r="K140" s="87"/>
      <c r="L140" s="388"/>
    </row>
    <row r="141" spans="1:12" ht="12.75">
      <c r="A141" s="373"/>
      <c r="B141" s="86"/>
      <c r="C141" s="86" t="s">
        <v>347</v>
      </c>
      <c r="D141" s="86" t="s">
        <v>419</v>
      </c>
      <c r="E141" s="86"/>
      <c r="F141" s="86">
        <f>'Z 2 '!G442</f>
        <v>15960</v>
      </c>
      <c r="G141" s="86">
        <f t="shared" si="16"/>
        <v>15960</v>
      </c>
      <c r="H141" s="86"/>
      <c r="I141" s="86"/>
      <c r="J141" s="86"/>
      <c r="K141" s="87"/>
      <c r="L141" s="388"/>
    </row>
    <row r="142" spans="1:12" ht="12.75">
      <c r="A142" s="373"/>
      <c r="B142" s="86"/>
      <c r="C142" s="86" t="s">
        <v>409</v>
      </c>
      <c r="D142" s="86" t="s">
        <v>410</v>
      </c>
      <c r="E142" s="86"/>
      <c r="F142" s="86">
        <f>'Z 2 '!G443</f>
        <v>270</v>
      </c>
      <c r="G142" s="86">
        <f t="shared" si="16"/>
        <v>270</v>
      </c>
      <c r="H142" s="86"/>
      <c r="I142" s="86"/>
      <c r="J142" s="86"/>
      <c r="K142" s="87"/>
      <c r="L142" s="388"/>
    </row>
    <row r="143" spans="1:12" ht="12.75">
      <c r="A143" s="373"/>
      <c r="B143" s="86"/>
      <c r="C143" s="86" t="s">
        <v>351</v>
      </c>
      <c r="D143" s="86" t="s">
        <v>421</v>
      </c>
      <c r="E143" s="86"/>
      <c r="F143" s="86">
        <f>'Z 2 '!G444</f>
        <v>18960</v>
      </c>
      <c r="G143" s="86">
        <f t="shared" si="16"/>
        <v>18960</v>
      </c>
      <c r="H143" s="86"/>
      <c r="I143" s="86"/>
      <c r="J143" s="86"/>
      <c r="K143" s="87"/>
      <c r="L143" s="388"/>
    </row>
    <row r="144" spans="1:12" ht="12.75">
      <c r="A144" s="373"/>
      <c r="B144" s="86"/>
      <c r="C144" s="86" t="s">
        <v>540</v>
      </c>
      <c r="D144" s="86" t="s">
        <v>544</v>
      </c>
      <c r="E144" s="86"/>
      <c r="F144" s="86">
        <f>'Z 2 '!G445</f>
        <v>4200</v>
      </c>
      <c r="G144" s="86">
        <f t="shared" si="16"/>
        <v>4200</v>
      </c>
      <c r="H144" s="86"/>
      <c r="I144" s="86"/>
      <c r="J144" s="86"/>
      <c r="K144" s="87"/>
      <c r="L144" s="388"/>
    </row>
    <row r="145" spans="1:12" ht="12.75">
      <c r="A145" s="373"/>
      <c r="B145" s="86"/>
      <c r="C145" s="86" t="s">
        <v>353</v>
      </c>
      <c r="D145" s="86" t="s">
        <v>354</v>
      </c>
      <c r="E145" s="86"/>
      <c r="F145" s="86">
        <f>'Z 2 '!G446</f>
        <v>2000</v>
      </c>
      <c r="G145" s="86">
        <f t="shared" si="16"/>
        <v>2000</v>
      </c>
      <c r="H145" s="86"/>
      <c r="I145" s="86"/>
      <c r="J145" s="86"/>
      <c r="K145" s="87"/>
      <c r="L145" s="388"/>
    </row>
    <row r="146" spans="1:12" ht="12.75">
      <c r="A146" s="373"/>
      <c r="B146" s="86"/>
      <c r="C146" s="86" t="s">
        <v>357</v>
      </c>
      <c r="D146" s="86" t="s">
        <v>358</v>
      </c>
      <c r="E146" s="86"/>
      <c r="F146" s="86">
        <f>'Z 2 '!G447</f>
        <v>5029</v>
      </c>
      <c r="G146" s="86">
        <f t="shared" si="16"/>
        <v>5029</v>
      </c>
      <c r="H146" s="86"/>
      <c r="I146" s="86"/>
      <c r="J146" s="86"/>
      <c r="K146" s="87"/>
      <c r="L146" s="388"/>
    </row>
    <row r="147" spans="1:12" ht="12.75">
      <c r="A147" s="373"/>
      <c r="B147" s="86"/>
      <c r="C147" s="86" t="s">
        <v>541</v>
      </c>
      <c r="D147" s="86" t="s">
        <v>171</v>
      </c>
      <c r="E147" s="86"/>
      <c r="F147" s="86">
        <f>'Z 2 '!G448</f>
        <v>4200</v>
      </c>
      <c r="G147" s="86">
        <f t="shared" si="16"/>
        <v>4200</v>
      </c>
      <c r="H147" s="86"/>
      <c r="I147" s="86"/>
      <c r="J147" s="86"/>
      <c r="K147" s="87"/>
      <c r="L147" s="388"/>
    </row>
    <row r="148" spans="1:12" ht="12.75">
      <c r="A148" s="373"/>
      <c r="B148" s="480"/>
      <c r="C148" s="481">
        <v>4750</v>
      </c>
      <c r="D148" s="238" t="s">
        <v>546</v>
      </c>
      <c r="E148" s="480"/>
      <c r="F148" s="86">
        <f>'Z 2 '!G449</f>
        <v>10000</v>
      </c>
      <c r="G148" s="86">
        <f t="shared" si="16"/>
        <v>10000</v>
      </c>
      <c r="H148" s="480"/>
      <c r="I148" s="480"/>
      <c r="J148" s="480"/>
      <c r="K148" s="394"/>
      <c r="L148" s="388"/>
    </row>
    <row r="149" spans="1:12" ht="16.5" customHeight="1">
      <c r="A149" s="370" t="s">
        <v>426</v>
      </c>
      <c r="B149" s="370" t="s">
        <v>430</v>
      </c>
      <c r="C149" s="370" t="s">
        <v>485</v>
      </c>
      <c r="D149" s="370" t="s">
        <v>524</v>
      </c>
      <c r="E149" s="359">
        <f>'Z 1'!I131</f>
        <v>9000</v>
      </c>
      <c r="F149" s="370">
        <f aca="true" t="shared" si="17" ref="F149:L149">SUM(F150:F157)</f>
        <v>9000</v>
      </c>
      <c r="G149" s="370">
        <f t="shared" si="17"/>
        <v>9000</v>
      </c>
      <c r="H149" s="370">
        <f t="shared" si="17"/>
        <v>1000</v>
      </c>
      <c r="I149" s="370">
        <f t="shared" si="17"/>
        <v>0</v>
      </c>
      <c r="J149" s="370">
        <f t="shared" si="17"/>
        <v>0</v>
      </c>
      <c r="K149" s="381">
        <f t="shared" si="17"/>
        <v>0</v>
      </c>
      <c r="L149" s="395">
        <f t="shared" si="17"/>
        <v>0</v>
      </c>
    </row>
    <row r="150" spans="1:12" ht="12.75">
      <c r="A150" s="382"/>
      <c r="B150" s="199"/>
      <c r="C150" s="199" t="s">
        <v>773</v>
      </c>
      <c r="D150" s="86" t="s">
        <v>774</v>
      </c>
      <c r="E150" s="199"/>
      <c r="F150" s="199">
        <v>1000</v>
      </c>
      <c r="G150" s="199">
        <f>F150</f>
        <v>1000</v>
      </c>
      <c r="H150" s="199">
        <f>G150</f>
        <v>1000</v>
      </c>
      <c r="I150" s="199"/>
      <c r="J150" s="199"/>
      <c r="K150" s="404"/>
      <c r="L150" s="400"/>
    </row>
    <row r="151" spans="1:12" ht="12.75">
      <c r="A151" s="382"/>
      <c r="B151" s="199"/>
      <c r="C151" s="199" t="s">
        <v>345</v>
      </c>
      <c r="D151" s="86" t="s">
        <v>346</v>
      </c>
      <c r="E151" s="199"/>
      <c r="F151" s="199">
        <v>1800</v>
      </c>
      <c r="G151" s="199">
        <f aca="true" t="shared" si="18" ref="G151:G157">F151</f>
        <v>1800</v>
      </c>
      <c r="H151" s="199"/>
      <c r="I151" s="199"/>
      <c r="J151" s="199"/>
      <c r="K151" s="404"/>
      <c r="L151" s="400"/>
    </row>
    <row r="152" spans="1:12" ht="12.75">
      <c r="A152" s="382"/>
      <c r="B152" s="199"/>
      <c r="C152" s="199" t="s">
        <v>351</v>
      </c>
      <c r="D152" s="86" t="s">
        <v>421</v>
      </c>
      <c r="E152" s="199"/>
      <c r="F152" s="199">
        <v>1500</v>
      </c>
      <c r="G152" s="199">
        <f t="shared" si="18"/>
        <v>1500</v>
      </c>
      <c r="H152" s="199"/>
      <c r="I152" s="199"/>
      <c r="J152" s="199"/>
      <c r="K152" s="404"/>
      <c r="L152" s="400"/>
    </row>
    <row r="153" spans="1:12" ht="12.75">
      <c r="A153" s="382"/>
      <c r="B153" s="199"/>
      <c r="C153" s="199" t="s">
        <v>540</v>
      </c>
      <c r="D153" s="86" t="s">
        <v>544</v>
      </c>
      <c r="E153" s="199"/>
      <c r="F153" s="199">
        <v>1400</v>
      </c>
      <c r="G153" s="199">
        <f t="shared" si="18"/>
        <v>1400</v>
      </c>
      <c r="H153" s="199"/>
      <c r="I153" s="199"/>
      <c r="J153" s="199"/>
      <c r="K153" s="404"/>
      <c r="L153" s="400"/>
    </row>
    <row r="154" spans="1:12" ht="12.75">
      <c r="A154" s="382"/>
      <c r="B154" s="199"/>
      <c r="C154" s="199" t="s">
        <v>353</v>
      </c>
      <c r="D154" s="86" t="s">
        <v>354</v>
      </c>
      <c r="E154" s="199"/>
      <c r="F154" s="199">
        <v>600</v>
      </c>
      <c r="G154" s="199">
        <f t="shared" si="18"/>
        <v>600</v>
      </c>
      <c r="H154" s="199"/>
      <c r="I154" s="199"/>
      <c r="J154" s="199"/>
      <c r="K154" s="404"/>
      <c r="L154" s="400"/>
    </row>
    <row r="155" spans="1:12" ht="12.75">
      <c r="A155" s="382"/>
      <c r="B155" s="199"/>
      <c r="C155" s="199" t="s">
        <v>541</v>
      </c>
      <c r="D155" s="86" t="s">
        <v>171</v>
      </c>
      <c r="E155" s="199"/>
      <c r="F155" s="199">
        <v>1500</v>
      </c>
      <c r="G155" s="199">
        <f t="shared" si="18"/>
        <v>1500</v>
      </c>
      <c r="H155" s="199"/>
      <c r="I155" s="199"/>
      <c r="J155" s="199"/>
      <c r="K155" s="404"/>
      <c r="L155" s="400"/>
    </row>
    <row r="156" spans="1:12" ht="12.75">
      <c r="A156" s="382"/>
      <c r="B156" s="199"/>
      <c r="C156" s="199" t="s">
        <v>542</v>
      </c>
      <c r="D156" s="238" t="s">
        <v>545</v>
      </c>
      <c r="E156" s="199"/>
      <c r="F156" s="199">
        <v>700</v>
      </c>
      <c r="G156" s="199">
        <f t="shared" si="18"/>
        <v>700</v>
      </c>
      <c r="H156" s="199"/>
      <c r="I156" s="199"/>
      <c r="J156" s="199"/>
      <c r="K156" s="404"/>
      <c r="L156" s="400"/>
    </row>
    <row r="157" spans="1:12" ht="12.75">
      <c r="A157" s="382"/>
      <c r="B157" s="199"/>
      <c r="C157" s="199" t="s">
        <v>543</v>
      </c>
      <c r="D157" s="238" t="s">
        <v>546</v>
      </c>
      <c r="E157" s="199"/>
      <c r="F157" s="199">
        <v>500</v>
      </c>
      <c r="G157" s="199">
        <f t="shared" si="18"/>
        <v>500</v>
      </c>
      <c r="H157" s="199"/>
      <c r="I157" s="199"/>
      <c r="J157" s="199"/>
      <c r="K157" s="404"/>
      <c r="L157" s="400"/>
    </row>
    <row r="158" spans="1:12" ht="21" customHeight="1" thickBot="1">
      <c r="A158" s="651" t="s">
        <v>172</v>
      </c>
      <c r="B158" s="652"/>
      <c r="C158" s="652"/>
      <c r="D158" s="652"/>
      <c r="E158" s="383">
        <f>E15+E32+E40+E43+E45+E64+E74+E83+E109+E134+E149</f>
        <v>3835656</v>
      </c>
      <c r="F158" s="383">
        <f>F15+F32+F40+F43+F45+F64+F74+F83+F109+F134+F149</f>
        <v>3835656</v>
      </c>
      <c r="G158" s="383">
        <f>G15+G32+G40+G43+G45+G64+G74+G83+G109+G134+G149</f>
        <v>3835656</v>
      </c>
      <c r="H158" s="383">
        <f>H15+H32+H40+H43+H45+H64+H74+H83+H134+H149</f>
        <v>1996523</v>
      </c>
      <c r="I158" s="383">
        <f>I15+I32+I40+I43+I45+I64+I74+I83+I109+I134+I149</f>
        <v>73330</v>
      </c>
      <c r="J158" s="383">
        <f>J109</f>
        <v>757335</v>
      </c>
      <c r="K158" s="405">
        <v>0</v>
      </c>
      <c r="L158" s="401">
        <v>0</v>
      </c>
    </row>
    <row r="159" spans="1:12" ht="10.5" customHeight="1">
      <c r="A159" s="239"/>
      <c r="B159" s="239"/>
      <c r="C159" s="239"/>
      <c r="D159" s="239"/>
      <c r="E159" s="240"/>
      <c r="F159" s="240"/>
      <c r="G159" s="240"/>
      <c r="H159" s="240"/>
      <c r="I159" s="240"/>
      <c r="J159" s="240"/>
      <c r="K159" s="240"/>
      <c r="L159" s="240"/>
    </row>
    <row r="160" spans="1:12" ht="18" customHeight="1">
      <c r="A160" s="239"/>
      <c r="B160" s="239"/>
      <c r="C160" s="239"/>
      <c r="D160" s="239"/>
      <c r="E160" s="240"/>
      <c r="F160" s="240"/>
      <c r="G160" s="240"/>
      <c r="H160" s="240"/>
      <c r="I160" s="240"/>
      <c r="J160" s="241" t="s">
        <v>32</v>
      </c>
      <c r="K160" s="240"/>
      <c r="L160" s="240"/>
    </row>
    <row r="161" spans="1:12" ht="20.25" customHeight="1">
      <c r="A161" s="239"/>
      <c r="B161" s="239"/>
      <c r="C161" s="239"/>
      <c r="D161" s="239"/>
      <c r="E161" s="240"/>
      <c r="F161" s="240"/>
      <c r="G161" s="240"/>
      <c r="H161" s="240"/>
      <c r="I161" s="240"/>
      <c r="J161" s="241" t="s">
        <v>54</v>
      </c>
      <c r="K161" s="240"/>
      <c r="L161" s="240"/>
    </row>
    <row r="162" spans="1:12" ht="21" customHeight="1" hidden="1">
      <c r="A162" s="239"/>
      <c r="B162" s="239"/>
      <c r="C162" s="239"/>
      <c r="D162" s="239"/>
      <c r="E162" s="240"/>
      <c r="F162" s="240"/>
      <c r="G162" s="240"/>
      <c r="H162" s="240"/>
      <c r="I162" s="240"/>
      <c r="J162" s="241"/>
      <c r="K162" s="240"/>
      <c r="L162" s="240"/>
    </row>
    <row r="163" ht="12.75" hidden="1"/>
  </sheetData>
  <mergeCells count="13">
    <mergeCell ref="A158:D158"/>
    <mergeCell ref="L7:L9"/>
    <mergeCell ref="D7:D9"/>
    <mergeCell ref="A7:C7"/>
    <mergeCell ref="E7:E9"/>
    <mergeCell ref="G8:G9"/>
    <mergeCell ref="H8:J8"/>
    <mergeCell ref="F7:F9"/>
    <mergeCell ref="G7:K7"/>
    <mergeCell ref="K8:K9"/>
    <mergeCell ref="B14:F14"/>
    <mergeCell ref="E1:L1"/>
    <mergeCell ref="A5:L5"/>
  </mergeCells>
  <printOptions/>
  <pageMargins left="0.35433070866141736" right="0.4330708661417323" top="0.35433070866141736" bottom="0.3937007874015748" header="0.5118110236220472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2">
      <selection activeCell="F21" sqref="F21"/>
    </sheetView>
  </sheetViews>
  <sheetFormatPr defaultColWidth="9.00390625" defaultRowHeight="12.75"/>
  <cols>
    <col min="1" max="1" width="4.75390625" style="0" customWidth="1"/>
    <col min="2" max="2" width="7.125" style="0" customWidth="1"/>
    <col min="3" max="3" width="5.375" style="0" customWidth="1"/>
    <col min="4" max="4" width="31.625" style="0" customWidth="1"/>
    <col min="5" max="11" width="12.75390625" style="0" customWidth="1"/>
    <col min="12" max="12" width="9.625" style="0" bestFit="1" customWidth="1"/>
  </cols>
  <sheetData>
    <row r="1" spans="4:11" ht="11.25" customHeight="1">
      <c r="D1" s="212"/>
      <c r="E1" s="668" t="s">
        <v>229</v>
      </c>
      <c r="F1" s="668"/>
      <c r="G1" s="668"/>
      <c r="H1" s="668"/>
      <c r="I1" s="668"/>
      <c r="J1" s="668"/>
      <c r="K1" s="668"/>
    </row>
    <row r="2" spans="1:11" ht="19.5" customHeight="1" thickBot="1">
      <c r="A2" s="671" t="s">
        <v>253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</row>
    <row r="3" spans="1:11" ht="9.75" customHeight="1">
      <c r="A3" s="672" t="s">
        <v>617</v>
      </c>
      <c r="B3" s="673"/>
      <c r="C3" s="673"/>
      <c r="D3" s="673" t="s">
        <v>618</v>
      </c>
      <c r="E3" s="675" t="s">
        <v>173</v>
      </c>
      <c r="F3" s="675" t="s">
        <v>633</v>
      </c>
      <c r="G3" s="673" t="s">
        <v>174</v>
      </c>
      <c r="H3" s="673"/>
      <c r="I3" s="673"/>
      <c r="J3" s="673"/>
      <c r="K3" s="678"/>
    </row>
    <row r="4" spans="1:11" ht="9.75" customHeight="1">
      <c r="A4" s="450"/>
      <c r="B4" s="445"/>
      <c r="C4" s="445"/>
      <c r="D4" s="667"/>
      <c r="E4" s="676"/>
      <c r="F4" s="676"/>
      <c r="G4" s="676" t="s">
        <v>777</v>
      </c>
      <c r="H4" s="667" t="s">
        <v>646</v>
      </c>
      <c r="I4" s="667"/>
      <c r="J4" s="667"/>
      <c r="K4" s="665" t="s">
        <v>17</v>
      </c>
    </row>
    <row r="5" spans="1:11" ht="21" customHeight="1" thickBot="1">
      <c r="A5" s="461" t="s">
        <v>619</v>
      </c>
      <c r="B5" s="462" t="s">
        <v>620</v>
      </c>
      <c r="C5" s="462" t="s">
        <v>37</v>
      </c>
      <c r="D5" s="674"/>
      <c r="E5" s="677"/>
      <c r="F5" s="677"/>
      <c r="G5" s="677"/>
      <c r="H5" s="462" t="s">
        <v>175</v>
      </c>
      <c r="I5" s="463" t="s">
        <v>134</v>
      </c>
      <c r="J5" s="463" t="s">
        <v>135</v>
      </c>
      <c r="K5" s="666"/>
    </row>
    <row r="6" spans="1:11" ht="11.25" customHeight="1" thickBot="1">
      <c r="A6" s="149">
        <v>1</v>
      </c>
      <c r="B6" s="148">
        <v>2</v>
      </c>
      <c r="C6" s="148">
        <v>3</v>
      </c>
      <c r="D6" s="148">
        <v>4</v>
      </c>
      <c r="E6" s="242">
        <v>5</v>
      </c>
      <c r="F6" s="242">
        <v>6</v>
      </c>
      <c r="G6" s="242">
        <v>7</v>
      </c>
      <c r="H6" s="242">
        <v>8</v>
      </c>
      <c r="I6" s="242">
        <v>9</v>
      </c>
      <c r="J6" s="242">
        <v>10</v>
      </c>
      <c r="K6" s="243">
        <v>11</v>
      </c>
    </row>
    <row r="7" spans="1:11" ht="11.25" customHeight="1">
      <c r="A7" s="457">
        <v>801</v>
      </c>
      <c r="B7" s="458">
        <v>80195</v>
      </c>
      <c r="C7" s="454">
        <v>2130</v>
      </c>
      <c r="D7" s="456" t="s">
        <v>405</v>
      </c>
      <c r="E7" s="455">
        <f>'Z 1'!I99</f>
        <v>30377</v>
      </c>
      <c r="F7" s="455">
        <f aca="true" t="shared" si="0" ref="F7:K7">F8+F9+F10+F11</f>
        <v>30377</v>
      </c>
      <c r="G7" s="455">
        <f t="shared" si="0"/>
        <v>30377</v>
      </c>
      <c r="H7" s="455">
        <f t="shared" si="0"/>
        <v>13435</v>
      </c>
      <c r="I7" s="455">
        <f t="shared" si="0"/>
        <v>2674</v>
      </c>
      <c r="J7" s="455">
        <f t="shared" si="0"/>
        <v>0</v>
      </c>
      <c r="K7" s="455">
        <f t="shared" si="0"/>
        <v>0</v>
      </c>
    </row>
    <row r="8" spans="1:11" ht="11.25" customHeight="1">
      <c r="A8" s="284"/>
      <c r="B8" s="271"/>
      <c r="C8" s="245">
        <v>4010</v>
      </c>
      <c r="D8" s="246" t="s">
        <v>339</v>
      </c>
      <c r="E8" s="255"/>
      <c r="F8" s="448">
        <f>'Z 2 '!G351</f>
        <v>13435</v>
      </c>
      <c r="G8" s="448">
        <f>F8</f>
        <v>13435</v>
      </c>
      <c r="H8" s="249">
        <f>G8</f>
        <v>13435</v>
      </c>
      <c r="I8" s="249"/>
      <c r="J8" s="255"/>
      <c r="K8" s="451"/>
    </row>
    <row r="9" spans="1:11" ht="11.25" customHeight="1">
      <c r="A9" s="284"/>
      <c r="B9" s="271"/>
      <c r="C9" s="245">
        <v>4110</v>
      </c>
      <c r="D9" s="246" t="s">
        <v>403</v>
      </c>
      <c r="E9" s="255"/>
      <c r="F9" s="448">
        <f>'Z 2 '!G352</f>
        <v>2345</v>
      </c>
      <c r="G9" s="448">
        <f>F9</f>
        <v>2345</v>
      </c>
      <c r="H9" s="249"/>
      <c r="I9" s="249">
        <f>G9</f>
        <v>2345</v>
      </c>
      <c r="J9" s="255"/>
      <c r="K9" s="451"/>
    </row>
    <row r="10" spans="1:11" ht="11.25" customHeight="1">
      <c r="A10" s="284"/>
      <c r="B10" s="271"/>
      <c r="C10" s="245">
        <v>4120</v>
      </c>
      <c r="D10" s="246" t="s">
        <v>344</v>
      </c>
      <c r="E10" s="255"/>
      <c r="F10" s="448">
        <f>'Z 2 '!G353</f>
        <v>329</v>
      </c>
      <c r="G10" s="448">
        <f>F10</f>
        <v>329</v>
      </c>
      <c r="H10" s="249"/>
      <c r="I10" s="249">
        <f>G10</f>
        <v>329</v>
      </c>
      <c r="J10" s="255"/>
      <c r="K10" s="451"/>
    </row>
    <row r="11" spans="1:11" ht="11.25" customHeight="1">
      <c r="A11" s="284"/>
      <c r="B11" s="271"/>
      <c r="C11" s="245">
        <v>4300</v>
      </c>
      <c r="D11" s="246" t="s">
        <v>421</v>
      </c>
      <c r="E11" s="255"/>
      <c r="F11" s="448">
        <f>'Z 2 '!G354</f>
        <v>14268</v>
      </c>
      <c r="G11" s="448">
        <f>F11</f>
        <v>14268</v>
      </c>
      <c r="H11" s="249"/>
      <c r="I11" s="249"/>
      <c r="J11" s="255"/>
      <c r="K11" s="482"/>
    </row>
    <row r="12" spans="1:11" ht="14.25" customHeight="1">
      <c r="A12" s="290">
        <v>852</v>
      </c>
      <c r="B12" s="291">
        <v>85201</v>
      </c>
      <c r="C12" s="446">
        <v>2130</v>
      </c>
      <c r="D12" s="292" t="s">
        <v>176</v>
      </c>
      <c r="E12" s="366">
        <f>'Z 1'!I118</f>
        <v>103000</v>
      </c>
      <c r="F12" s="366">
        <f aca="true" t="shared" si="1" ref="F12:K12">F13+F14+F15</f>
        <v>103000</v>
      </c>
      <c r="G12" s="366">
        <f t="shared" si="1"/>
        <v>103000</v>
      </c>
      <c r="H12" s="366">
        <f t="shared" si="1"/>
        <v>3000</v>
      </c>
      <c r="I12" s="366">
        <f t="shared" si="1"/>
        <v>0</v>
      </c>
      <c r="J12" s="366">
        <f t="shared" si="1"/>
        <v>0</v>
      </c>
      <c r="K12" s="366">
        <f t="shared" si="1"/>
        <v>0</v>
      </c>
    </row>
    <row r="13" spans="1:11" ht="12.75" customHeight="1">
      <c r="A13" s="284"/>
      <c r="B13" s="271"/>
      <c r="C13" s="245">
        <v>4010</v>
      </c>
      <c r="D13" s="246" t="s">
        <v>339</v>
      </c>
      <c r="E13" s="447"/>
      <c r="F13" s="448">
        <v>3000</v>
      </c>
      <c r="G13" s="448">
        <f>F13</f>
        <v>3000</v>
      </c>
      <c r="H13" s="448">
        <f>G13</f>
        <v>3000</v>
      </c>
      <c r="I13" s="447"/>
      <c r="J13" s="447"/>
      <c r="K13" s="452"/>
    </row>
    <row r="14" spans="1:11" ht="12.75" customHeight="1">
      <c r="A14" s="284"/>
      <c r="B14" s="271"/>
      <c r="C14" s="245">
        <v>4210</v>
      </c>
      <c r="D14" s="246" t="s">
        <v>346</v>
      </c>
      <c r="E14" s="447"/>
      <c r="F14" s="448">
        <v>10000</v>
      </c>
      <c r="G14" s="448">
        <f>F14</f>
        <v>10000</v>
      </c>
      <c r="H14" s="448"/>
      <c r="I14" s="447"/>
      <c r="J14" s="447"/>
      <c r="K14" s="452"/>
    </row>
    <row r="15" spans="1:11" ht="12.75" customHeight="1">
      <c r="A15" s="284"/>
      <c r="B15" s="271"/>
      <c r="C15" s="245">
        <v>4270</v>
      </c>
      <c r="D15" s="246" t="s">
        <v>420</v>
      </c>
      <c r="E15" s="447"/>
      <c r="F15" s="448">
        <v>90000</v>
      </c>
      <c r="G15" s="448">
        <f>F15</f>
        <v>90000</v>
      </c>
      <c r="H15" s="448"/>
      <c r="I15" s="447"/>
      <c r="J15" s="447"/>
      <c r="K15" s="452"/>
    </row>
    <row r="16" spans="1:11" ht="12.75" customHeight="1">
      <c r="A16" s="290">
        <v>852</v>
      </c>
      <c r="B16" s="291">
        <v>85202</v>
      </c>
      <c r="C16" s="446">
        <v>2130</v>
      </c>
      <c r="D16" s="292" t="s">
        <v>520</v>
      </c>
      <c r="E16" s="449">
        <f>'Z 1'!I123</f>
        <v>515600</v>
      </c>
      <c r="F16" s="449">
        <f aca="true" t="shared" si="2" ref="F16:K16">SUM(F17:F29)</f>
        <v>515600</v>
      </c>
      <c r="G16" s="449">
        <f t="shared" si="2"/>
        <v>515600</v>
      </c>
      <c r="H16" s="449">
        <f t="shared" si="2"/>
        <v>347998</v>
      </c>
      <c r="I16" s="449">
        <f t="shared" si="2"/>
        <v>37190</v>
      </c>
      <c r="J16" s="449">
        <f t="shared" si="2"/>
        <v>0</v>
      </c>
      <c r="K16" s="453">
        <f t="shared" si="2"/>
        <v>0</v>
      </c>
    </row>
    <row r="17" spans="1:11" ht="12.75" customHeight="1">
      <c r="A17" s="459"/>
      <c r="B17" s="460"/>
      <c r="C17" s="248">
        <v>4010</v>
      </c>
      <c r="D17" s="246" t="s">
        <v>339</v>
      </c>
      <c r="E17" s="193">
        <v>0</v>
      </c>
      <c r="F17" s="193">
        <v>320514</v>
      </c>
      <c r="G17" s="193">
        <f>F17</f>
        <v>320514</v>
      </c>
      <c r="H17" s="193">
        <f>G17</f>
        <v>320514</v>
      </c>
      <c r="I17" s="193"/>
      <c r="J17" s="193"/>
      <c r="K17" s="360"/>
    </row>
    <row r="18" spans="1:11" ht="12.75" customHeight="1">
      <c r="A18" s="459"/>
      <c r="B18" s="460"/>
      <c r="C18" s="248">
        <v>4040</v>
      </c>
      <c r="D18" s="246" t="s">
        <v>161</v>
      </c>
      <c r="E18" s="193">
        <v>0</v>
      </c>
      <c r="F18" s="193">
        <v>27484</v>
      </c>
      <c r="G18" s="193">
        <f>F18</f>
        <v>27484</v>
      </c>
      <c r="H18" s="193">
        <f>G18</f>
        <v>27484</v>
      </c>
      <c r="I18" s="193"/>
      <c r="J18" s="193"/>
      <c r="K18" s="360"/>
    </row>
    <row r="19" spans="1:11" ht="13.5" customHeight="1">
      <c r="A19" s="459"/>
      <c r="B19" s="460"/>
      <c r="C19" s="249">
        <v>4110</v>
      </c>
      <c r="D19" s="246" t="s">
        <v>403</v>
      </c>
      <c r="E19" s="193">
        <v>0</v>
      </c>
      <c r="F19" s="193">
        <v>28300</v>
      </c>
      <c r="G19" s="193">
        <f aca="true" t="shared" si="3" ref="G19:G29">F19</f>
        <v>28300</v>
      </c>
      <c r="H19" s="193"/>
      <c r="I19" s="193">
        <f>G19</f>
        <v>28300</v>
      </c>
      <c r="J19" s="193"/>
      <c r="K19" s="360"/>
    </row>
    <row r="20" spans="1:11" ht="13.5" customHeight="1">
      <c r="A20" s="459"/>
      <c r="B20" s="460"/>
      <c r="C20" s="249">
        <v>4120</v>
      </c>
      <c r="D20" s="246" t="s">
        <v>344</v>
      </c>
      <c r="E20" s="193">
        <v>0</v>
      </c>
      <c r="F20" s="193">
        <v>8890</v>
      </c>
      <c r="G20" s="193">
        <f t="shared" si="3"/>
        <v>8890</v>
      </c>
      <c r="H20" s="193"/>
      <c r="I20" s="193">
        <f>G20</f>
        <v>8890</v>
      </c>
      <c r="J20" s="193"/>
      <c r="K20" s="360"/>
    </row>
    <row r="21" spans="1:11" ht="13.5" customHeight="1">
      <c r="A21" s="459"/>
      <c r="B21" s="460"/>
      <c r="C21" s="248">
        <v>4210</v>
      </c>
      <c r="D21" s="246" t="s">
        <v>346</v>
      </c>
      <c r="E21" s="193">
        <v>0</v>
      </c>
      <c r="F21" s="193">
        <v>113224</v>
      </c>
      <c r="G21" s="193">
        <f>F21</f>
        <v>113224</v>
      </c>
      <c r="H21" s="193"/>
      <c r="I21" s="193"/>
      <c r="J21" s="193"/>
      <c r="K21" s="360"/>
    </row>
    <row r="22" spans="1:11" ht="14.25" customHeight="1">
      <c r="A22" s="459"/>
      <c r="B22" s="460"/>
      <c r="C22" s="248">
        <v>4230</v>
      </c>
      <c r="D22" s="246" t="s">
        <v>177</v>
      </c>
      <c r="E22" s="193">
        <v>0</v>
      </c>
      <c r="F22" s="193">
        <v>1000</v>
      </c>
      <c r="G22" s="193">
        <f t="shared" si="3"/>
        <v>1000</v>
      </c>
      <c r="H22" s="193"/>
      <c r="I22" s="193"/>
      <c r="J22" s="193"/>
      <c r="K22" s="360"/>
    </row>
    <row r="23" spans="1:11" ht="13.5" customHeight="1">
      <c r="A23" s="459"/>
      <c r="B23" s="460"/>
      <c r="C23" s="248">
        <v>4260</v>
      </c>
      <c r="D23" s="246" t="s">
        <v>419</v>
      </c>
      <c r="E23" s="193">
        <v>0</v>
      </c>
      <c r="F23" s="193">
        <v>5000</v>
      </c>
      <c r="G23" s="193">
        <f t="shared" si="3"/>
        <v>5000</v>
      </c>
      <c r="H23" s="193"/>
      <c r="I23" s="193"/>
      <c r="J23" s="193"/>
      <c r="K23" s="360"/>
    </row>
    <row r="24" spans="1:11" ht="12.75" customHeight="1">
      <c r="A24" s="459"/>
      <c r="B24" s="460"/>
      <c r="C24" s="248">
        <v>4300</v>
      </c>
      <c r="D24" s="246" t="s">
        <v>421</v>
      </c>
      <c r="E24" s="193">
        <v>0</v>
      </c>
      <c r="F24" s="193">
        <v>6000</v>
      </c>
      <c r="G24" s="193">
        <f t="shared" si="3"/>
        <v>6000</v>
      </c>
      <c r="H24" s="193"/>
      <c r="I24" s="193"/>
      <c r="J24" s="193"/>
      <c r="K24" s="360"/>
    </row>
    <row r="25" spans="1:11" ht="15" customHeight="1">
      <c r="A25" s="459"/>
      <c r="B25" s="460"/>
      <c r="C25" s="248">
        <v>4350</v>
      </c>
      <c r="D25" s="26" t="s">
        <v>776</v>
      </c>
      <c r="E25" s="193">
        <v>0</v>
      </c>
      <c r="F25" s="193">
        <v>700</v>
      </c>
      <c r="G25" s="193">
        <f t="shared" si="3"/>
        <v>700</v>
      </c>
      <c r="H25" s="193"/>
      <c r="I25" s="193"/>
      <c r="J25" s="193"/>
      <c r="K25" s="360"/>
    </row>
    <row r="26" spans="1:11" ht="13.5" customHeight="1">
      <c r="A26" s="459"/>
      <c r="B26" s="460"/>
      <c r="C26" s="248">
        <v>4360</v>
      </c>
      <c r="D26" s="26" t="s">
        <v>549</v>
      </c>
      <c r="E26" s="193">
        <v>0</v>
      </c>
      <c r="F26" s="193">
        <v>500</v>
      </c>
      <c r="G26" s="193">
        <f t="shared" si="3"/>
        <v>500</v>
      </c>
      <c r="H26" s="193"/>
      <c r="I26" s="193"/>
      <c r="J26" s="193"/>
      <c r="K26" s="360"/>
    </row>
    <row r="27" spans="1:11" ht="13.5" customHeight="1">
      <c r="A27" s="459"/>
      <c r="B27" s="460"/>
      <c r="C27" s="248">
        <v>4370</v>
      </c>
      <c r="D27" s="26" t="s">
        <v>544</v>
      </c>
      <c r="E27" s="193">
        <v>0</v>
      </c>
      <c r="F27" s="193">
        <v>1500</v>
      </c>
      <c r="G27" s="193">
        <f t="shared" si="3"/>
        <v>1500</v>
      </c>
      <c r="H27" s="193"/>
      <c r="I27" s="193"/>
      <c r="J27" s="193"/>
      <c r="K27" s="360"/>
    </row>
    <row r="28" spans="1:11" ht="12.75" customHeight="1">
      <c r="A28" s="459"/>
      <c r="B28" s="460"/>
      <c r="C28" s="248">
        <v>4440</v>
      </c>
      <c r="D28" s="246" t="s">
        <v>358</v>
      </c>
      <c r="E28" s="193">
        <v>0</v>
      </c>
      <c r="F28" s="193">
        <v>2062</v>
      </c>
      <c r="G28" s="193">
        <f t="shared" si="3"/>
        <v>2062</v>
      </c>
      <c r="H28" s="193"/>
      <c r="I28" s="193"/>
      <c r="J28" s="193"/>
      <c r="K28" s="360"/>
    </row>
    <row r="29" spans="1:11" ht="12.75" customHeight="1">
      <c r="A29" s="459"/>
      <c r="B29" s="460"/>
      <c r="C29" s="248">
        <v>4520</v>
      </c>
      <c r="D29" s="246" t="s">
        <v>166</v>
      </c>
      <c r="E29" s="193">
        <v>0</v>
      </c>
      <c r="F29" s="193">
        <v>426</v>
      </c>
      <c r="G29" s="193">
        <f t="shared" si="3"/>
        <v>426</v>
      </c>
      <c r="H29" s="193"/>
      <c r="I29" s="193"/>
      <c r="J29" s="193"/>
      <c r="K29" s="360"/>
    </row>
    <row r="30" spans="1:11" ht="15" customHeight="1">
      <c r="A30" s="290">
        <v>852</v>
      </c>
      <c r="B30" s="291">
        <v>85218</v>
      </c>
      <c r="C30" s="446">
        <v>2130</v>
      </c>
      <c r="D30" s="292" t="s">
        <v>524</v>
      </c>
      <c r="E30" s="366">
        <f>'Z 1'!I132</f>
        <v>3000</v>
      </c>
      <c r="F30" s="366">
        <f aca="true" t="shared" si="4" ref="F30:K30">F31</f>
        <v>3000</v>
      </c>
      <c r="G30" s="366">
        <f t="shared" si="4"/>
        <v>3000</v>
      </c>
      <c r="H30" s="366">
        <f t="shared" si="4"/>
        <v>3000</v>
      </c>
      <c r="I30" s="366">
        <f t="shared" si="4"/>
        <v>0</v>
      </c>
      <c r="J30" s="366">
        <f t="shared" si="4"/>
        <v>0</v>
      </c>
      <c r="K30" s="367">
        <f t="shared" si="4"/>
        <v>0</v>
      </c>
    </row>
    <row r="31" spans="1:11" ht="12" customHeight="1">
      <c r="A31" s="459"/>
      <c r="B31" s="460"/>
      <c r="C31" s="248">
        <v>4010</v>
      </c>
      <c r="D31" s="246" t="s">
        <v>339</v>
      </c>
      <c r="E31" s="193"/>
      <c r="F31" s="193">
        <v>3000</v>
      </c>
      <c r="G31" s="193">
        <f>F31</f>
        <v>3000</v>
      </c>
      <c r="H31" s="193">
        <f>G31</f>
        <v>3000</v>
      </c>
      <c r="I31" s="193"/>
      <c r="J31" s="193"/>
      <c r="K31" s="360"/>
    </row>
    <row r="32" spans="1:11" ht="14.25" customHeight="1">
      <c r="A32" s="290"/>
      <c r="B32" s="291">
        <v>85220</v>
      </c>
      <c r="C32" s="446">
        <v>2130</v>
      </c>
      <c r="D32" s="283" t="s">
        <v>251</v>
      </c>
      <c r="E32" s="366">
        <f>'Z 1'!I135</f>
        <v>24290</v>
      </c>
      <c r="F32" s="366">
        <f aca="true" t="shared" si="5" ref="F32:K32">SUM(F33:F39)</f>
        <v>24290</v>
      </c>
      <c r="G32" s="366">
        <f t="shared" si="5"/>
        <v>24290</v>
      </c>
      <c r="H32" s="366">
        <f t="shared" si="5"/>
        <v>0</v>
      </c>
      <c r="I32" s="366">
        <f t="shared" si="5"/>
        <v>0</v>
      </c>
      <c r="J32" s="366">
        <f t="shared" si="5"/>
        <v>0</v>
      </c>
      <c r="K32" s="367">
        <f t="shared" si="5"/>
        <v>0</v>
      </c>
    </row>
    <row r="33" spans="1:11" ht="12" customHeight="1">
      <c r="A33" s="459"/>
      <c r="B33" s="460"/>
      <c r="C33" s="248">
        <v>4210</v>
      </c>
      <c r="D33" s="246" t="s">
        <v>346</v>
      </c>
      <c r="E33" s="193"/>
      <c r="F33" s="193">
        <v>6990</v>
      </c>
      <c r="G33" s="193">
        <f>F33</f>
        <v>6990</v>
      </c>
      <c r="H33" s="193"/>
      <c r="I33" s="193"/>
      <c r="J33" s="193"/>
      <c r="K33" s="360"/>
    </row>
    <row r="34" spans="1:11" ht="12" customHeight="1">
      <c r="A34" s="459"/>
      <c r="B34" s="460"/>
      <c r="C34" s="248">
        <v>4260</v>
      </c>
      <c r="D34" s="246" t="s">
        <v>419</v>
      </c>
      <c r="E34" s="193"/>
      <c r="F34" s="193">
        <v>2500</v>
      </c>
      <c r="G34" s="193">
        <f aca="true" t="shared" si="6" ref="G34:G39">F34</f>
        <v>2500</v>
      </c>
      <c r="H34" s="193"/>
      <c r="I34" s="193"/>
      <c r="J34" s="193"/>
      <c r="K34" s="360"/>
    </row>
    <row r="35" spans="1:11" ht="11.25" customHeight="1">
      <c r="A35" s="459"/>
      <c r="B35" s="460"/>
      <c r="C35" s="248">
        <v>4300</v>
      </c>
      <c r="D35" s="246" t="s">
        <v>421</v>
      </c>
      <c r="E35" s="193"/>
      <c r="F35" s="193">
        <v>7800</v>
      </c>
      <c r="G35" s="193">
        <f t="shared" si="6"/>
        <v>7800</v>
      </c>
      <c r="H35" s="193"/>
      <c r="I35" s="193"/>
      <c r="J35" s="193"/>
      <c r="K35" s="360"/>
    </row>
    <row r="36" spans="1:11" ht="11.25" customHeight="1">
      <c r="A36" s="459"/>
      <c r="B36" s="460"/>
      <c r="C36" s="248">
        <v>4370</v>
      </c>
      <c r="D36" s="26" t="s">
        <v>544</v>
      </c>
      <c r="E36" s="193"/>
      <c r="F36" s="193">
        <v>1800</v>
      </c>
      <c r="G36" s="193">
        <f t="shared" si="6"/>
        <v>1800</v>
      </c>
      <c r="H36" s="193"/>
      <c r="I36" s="193"/>
      <c r="J36" s="193"/>
      <c r="K36" s="360"/>
    </row>
    <row r="37" spans="1:11" ht="12" customHeight="1">
      <c r="A37" s="459"/>
      <c r="B37" s="460"/>
      <c r="C37" s="248">
        <v>4410</v>
      </c>
      <c r="D37" s="26" t="s">
        <v>354</v>
      </c>
      <c r="E37" s="193"/>
      <c r="F37" s="193">
        <v>200</v>
      </c>
      <c r="G37" s="193">
        <f t="shared" si="6"/>
        <v>200</v>
      </c>
      <c r="H37" s="193"/>
      <c r="I37" s="193"/>
      <c r="J37" s="193"/>
      <c r="K37" s="360"/>
    </row>
    <row r="38" spans="1:11" ht="11.25" customHeight="1">
      <c r="A38" s="459"/>
      <c r="B38" s="460"/>
      <c r="C38" s="248">
        <v>4700</v>
      </c>
      <c r="D38" s="26" t="s">
        <v>293</v>
      </c>
      <c r="E38" s="193"/>
      <c r="F38" s="193">
        <v>2000</v>
      </c>
      <c r="G38" s="193">
        <f t="shared" si="6"/>
        <v>2000</v>
      </c>
      <c r="H38" s="193"/>
      <c r="I38" s="193"/>
      <c r="J38" s="193"/>
      <c r="K38" s="360"/>
    </row>
    <row r="39" spans="1:11" ht="10.5" customHeight="1">
      <c r="A39" s="459"/>
      <c r="B39" s="460"/>
      <c r="C39" s="248">
        <v>4750</v>
      </c>
      <c r="D39" s="26" t="s">
        <v>546</v>
      </c>
      <c r="E39" s="193"/>
      <c r="F39" s="193">
        <v>3000</v>
      </c>
      <c r="G39" s="193">
        <f t="shared" si="6"/>
        <v>3000</v>
      </c>
      <c r="H39" s="193"/>
      <c r="I39" s="193"/>
      <c r="J39" s="193"/>
      <c r="K39" s="360"/>
    </row>
    <row r="40" spans="1:11" ht="15" customHeight="1">
      <c r="A40" s="290">
        <v>854</v>
      </c>
      <c r="B40" s="291">
        <v>85415</v>
      </c>
      <c r="C40" s="446">
        <v>2130</v>
      </c>
      <c r="D40" s="296" t="s">
        <v>743</v>
      </c>
      <c r="E40" s="366">
        <f>'Z 1'!I162</f>
        <v>124202</v>
      </c>
      <c r="F40" s="366">
        <f aca="true" t="shared" si="7" ref="F40:K40">SUM(F41:F48)</f>
        <v>124202</v>
      </c>
      <c r="G40" s="366">
        <f t="shared" si="7"/>
        <v>124202</v>
      </c>
      <c r="H40" s="366">
        <f t="shared" si="7"/>
        <v>20544</v>
      </c>
      <c r="I40" s="366">
        <f t="shared" si="7"/>
        <v>2426</v>
      </c>
      <c r="J40" s="366">
        <f t="shared" si="7"/>
        <v>0</v>
      </c>
      <c r="K40" s="367">
        <f t="shared" si="7"/>
        <v>0</v>
      </c>
    </row>
    <row r="41" spans="1:11" ht="11.25" customHeight="1">
      <c r="A41" s="430"/>
      <c r="B41" s="431"/>
      <c r="C41" s="248">
        <v>3240</v>
      </c>
      <c r="D41" s="26" t="s">
        <v>610</v>
      </c>
      <c r="E41" s="193"/>
      <c r="F41" s="193">
        <v>67600</v>
      </c>
      <c r="G41" s="193">
        <f>F41</f>
        <v>67600</v>
      </c>
      <c r="H41" s="193"/>
      <c r="I41" s="193"/>
      <c r="J41" s="193"/>
      <c r="K41" s="360"/>
    </row>
    <row r="42" spans="1:11" ht="11.25" customHeight="1">
      <c r="A42" s="430"/>
      <c r="B42" s="431"/>
      <c r="C42" s="248">
        <v>4110</v>
      </c>
      <c r="D42" s="246" t="s">
        <v>403</v>
      </c>
      <c r="E42" s="193"/>
      <c r="F42" s="193">
        <f>'Z 2 '!G599</f>
        <v>2130</v>
      </c>
      <c r="G42" s="193">
        <f aca="true" t="shared" si="8" ref="G42:G48">F42</f>
        <v>2130</v>
      </c>
      <c r="H42" s="193"/>
      <c r="I42" s="193">
        <f>G42</f>
        <v>2130</v>
      </c>
      <c r="J42" s="193"/>
      <c r="K42" s="360"/>
    </row>
    <row r="43" spans="1:11" ht="12" customHeight="1">
      <c r="A43" s="430"/>
      <c r="B43" s="431"/>
      <c r="C43" s="248">
        <v>4120</v>
      </c>
      <c r="D43" s="246" t="s">
        <v>344</v>
      </c>
      <c r="E43" s="193"/>
      <c r="F43" s="193">
        <f>'Z 2 '!G602</f>
        <v>296</v>
      </c>
      <c r="G43" s="193">
        <f t="shared" si="8"/>
        <v>296</v>
      </c>
      <c r="H43" s="193"/>
      <c r="I43" s="193">
        <f>G43</f>
        <v>296</v>
      </c>
      <c r="J43" s="193"/>
      <c r="K43" s="360"/>
    </row>
    <row r="44" spans="1:11" ht="10.5" customHeight="1">
      <c r="A44" s="430"/>
      <c r="B44" s="431"/>
      <c r="C44" s="248">
        <v>4170</v>
      </c>
      <c r="D44" s="27" t="s">
        <v>774</v>
      </c>
      <c r="E44" s="193"/>
      <c r="F44" s="193">
        <f>'Z 2 '!G605</f>
        <v>20544</v>
      </c>
      <c r="G44" s="193">
        <f t="shared" si="8"/>
        <v>20544</v>
      </c>
      <c r="H44" s="193">
        <f>G44</f>
        <v>20544</v>
      </c>
      <c r="I44" s="193"/>
      <c r="J44" s="193"/>
      <c r="K44" s="360"/>
    </row>
    <row r="45" spans="1:11" ht="12.75" customHeight="1">
      <c r="A45" s="430"/>
      <c r="B45" s="431"/>
      <c r="C45" s="248">
        <v>4210</v>
      </c>
      <c r="D45" s="246" t="s">
        <v>346</v>
      </c>
      <c r="E45" s="193"/>
      <c r="F45" s="193">
        <v>7452</v>
      </c>
      <c r="G45" s="193">
        <f t="shared" si="8"/>
        <v>7452</v>
      </c>
      <c r="H45" s="193"/>
      <c r="I45" s="193"/>
      <c r="J45" s="193"/>
      <c r="K45" s="360"/>
    </row>
    <row r="46" spans="1:11" ht="12.75" customHeight="1">
      <c r="A46" s="430"/>
      <c r="B46" s="431"/>
      <c r="C46" s="248">
        <v>4220</v>
      </c>
      <c r="D46" s="26" t="s">
        <v>313</v>
      </c>
      <c r="E46" s="193"/>
      <c r="F46" s="193">
        <f>'Z 2 '!G609</f>
        <v>700</v>
      </c>
      <c r="G46" s="193">
        <f t="shared" si="8"/>
        <v>700</v>
      </c>
      <c r="H46" s="193"/>
      <c r="I46" s="193"/>
      <c r="J46" s="193"/>
      <c r="K46" s="360"/>
    </row>
    <row r="47" spans="1:11" ht="12" customHeight="1">
      <c r="A47" s="430"/>
      <c r="B47" s="431"/>
      <c r="C47" s="248">
        <v>4240</v>
      </c>
      <c r="D47" s="26" t="s">
        <v>252</v>
      </c>
      <c r="E47" s="193"/>
      <c r="F47" s="193">
        <f>'Z 2 '!G610</f>
        <v>200</v>
      </c>
      <c r="G47" s="193">
        <f t="shared" si="8"/>
        <v>200</v>
      </c>
      <c r="H47" s="193"/>
      <c r="I47" s="193"/>
      <c r="J47" s="193"/>
      <c r="K47" s="360"/>
    </row>
    <row r="48" spans="1:11" ht="11.25" customHeight="1" thickBot="1">
      <c r="A48" s="464"/>
      <c r="B48" s="465"/>
      <c r="C48" s="466">
        <v>4300</v>
      </c>
      <c r="D48" s="467" t="s">
        <v>421</v>
      </c>
      <c r="E48" s="468"/>
      <c r="F48" s="468">
        <v>25280</v>
      </c>
      <c r="G48" s="468">
        <f t="shared" si="8"/>
        <v>25280</v>
      </c>
      <c r="H48" s="468"/>
      <c r="I48" s="468"/>
      <c r="J48" s="468"/>
      <c r="K48" s="469"/>
    </row>
    <row r="49" spans="1:11" ht="12.75" customHeight="1" thickBot="1">
      <c r="A49" s="669" t="s">
        <v>178</v>
      </c>
      <c r="B49" s="670"/>
      <c r="C49" s="670"/>
      <c r="D49" s="670"/>
      <c r="E49" s="383">
        <f>E7+E12+E16+E30+E32+E40</f>
        <v>800469</v>
      </c>
      <c r="F49" s="383">
        <f aca="true" t="shared" si="9" ref="F49:K49">F7+F12+F16+F30+F32+F40</f>
        <v>800469</v>
      </c>
      <c r="G49" s="383">
        <f t="shared" si="9"/>
        <v>800469</v>
      </c>
      <c r="H49" s="383">
        <f t="shared" si="9"/>
        <v>387977</v>
      </c>
      <c r="I49" s="383">
        <f t="shared" si="9"/>
        <v>42290</v>
      </c>
      <c r="J49" s="383">
        <f t="shared" si="9"/>
        <v>0</v>
      </c>
      <c r="K49" s="383">
        <f t="shared" si="9"/>
        <v>0</v>
      </c>
    </row>
    <row r="50" ht="14.25" customHeight="1">
      <c r="I50" s="140" t="s">
        <v>32</v>
      </c>
    </row>
    <row r="51" spans="3:11" ht="12" customHeight="1">
      <c r="C51" s="250"/>
      <c r="E51" s="24"/>
      <c r="F51" s="24"/>
      <c r="G51" s="24"/>
      <c r="H51" s="24"/>
      <c r="I51" s="140" t="s">
        <v>216</v>
      </c>
      <c r="J51" s="17"/>
      <c r="K51" s="24"/>
    </row>
    <row r="52" spans="1:11" ht="12.75">
      <c r="A52" s="17"/>
      <c r="B52" s="17"/>
      <c r="C52" s="17"/>
      <c r="D52" s="17"/>
      <c r="E52" s="17"/>
      <c r="F52" s="17"/>
      <c r="G52" s="17"/>
      <c r="H52" s="17"/>
      <c r="K52" s="17"/>
    </row>
    <row r="53" spans="3:10" ht="13.5" customHeight="1">
      <c r="C53" s="250"/>
      <c r="J53" s="140"/>
    </row>
    <row r="54" ht="12.75">
      <c r="C54" s="250"/>
    </row>
    <row r="55" ht="12.75">
      <c r="C55" s="250"/>
    </row>
  </sheetData>
  <mergeCells count="11">
    <mergeCell ref="G4:G5"/>
    <mergeCell ref="K4:K5"/>
    <mergeCell ref="H4:J4"/>
    <mergeCell ref="E1:K1"/>
    <mergeCell ref="A49:D49"/>
    <mergeCell ref="A2:K2"/>
    <mergeCell ref="A3:C3"/>
    <mergeCell ref="D3:D5"/>
    <mergeCell ref="E3:E5"/>
    <mergeCell ref="F3:F5"/>
    <mergeCell ref="G3:K3"/>
  </mergeCells>
  <printOptions/>
  <pageMargins left="0.5905511811023623" right="0.3937007874015748" top="0" bottom="0" header="0.5118110236220472" footer="0.5118110236220472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9"/>
  <sheetViews>
    <sheetView workbookViewId="0" topLeftCell="C1">
      <selection activeCell="F7" sqref="F7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5.00390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00390625" style="0" customWidth="1"/>
    <col min="10" max="11" width="12.125" style="0" customWidth="1"/>
    <col min="12" max="12" width="17.00390625" style="0" customWidth="1"/>
  </cols>
  <sheetData>
    <row r="1" spans="3:12" ht="13.5" customHeight="1">
      <c r="C1" s="679" t="s">
        <v>230</v>
      </c>
      <c r="D1" s="679"/>
      <c r="E1" s="679"/>
      <c r="F1" s="679"/>
      <c r="G1" s="679"/>
      <c r="H1" s="679"/>
      <c r="I1" s="679"/>
      <c r="J1" s="679"/>
      <c r="K1" s="679"/>
      <c r="L1" s="251"/>
    </row>
    <row r="2" spans="1:12" ht="14.25" customHeight="1">
      <c r="A2" s="680" t="s">
        <v>179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252"/>
    </row>
    <row r="3" spans="1:12" ht="9" customHeight="1" thickBo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12.75" customHeight="1">
      <c r="A4" s="681" t="s">
        <v>617</v>
      </c>
      <c r="B4" s="682"/>
      <c r="C4" s="682"/>
      <c r="D4" s="495" t="s">
        <v>618</v>
      </c>
      <c r="E4" s="493" t="s">
        <v>180</v>
      </c>
      <c r="F4" s="685" t="s">
        <v>33</v>
      </c>
      <c r="G4" s="495" t="s">
        <v>181</v>
      </c>
      <c r="H4" s="495"/>
      <c r="I4" s="495"/>
      <c r="J4" s="495"/>
      <c r="K4" s="689"/>
      <c r="L4" s="253"/>
    </row>
    <row r="5" spans="1:13" ht="10.5" customHeight="1">
      <c r="A5" s="683"/>
      <c r="B5" s="684"/>
      <c r="C5" s="684"/>
      <c r="D5" s="496"/>
      <c r="E5" s="491"/>
      <c r="F5" s="686"/>
      <c r="G5" s="491" t="s">
        <v>777</v>
      </c>
      <c r="H5" s="496" t="s">
        <v>646</v>
      </c>
      <c r="I5" s="496"/>
      <c r="J5" s="496"/>
      <c r="K5" s="489" t="s">
        <v>17</v>
      </c>
      <c r="L5" s="254"/>
      <c r="M5" s="37"/>
    </row>
    <row r="6" spans="1:13" ht="32.25" customHeight="1" thickBot="1">
      <c r="A6" s="439" t="s">
        <v>619</v>
      </c>
      <c r="B6" s="440" t="s">
        <v>620</v>
      </c>
      <c r="C6" s="440" t="s">
        <v>37</v>
      </c>
      <c r="D6" s="693"/>
      <c r="E6" s="688"/>
      <c r="F6" s="687"/>
      <c r="G6" s="688"/>
      <c r="H6" s="470" t="s">
        <v>469</v>
      </c>
      <c r="I6" s="471" t="s">
        <v>182</v>
      </c>
      <c r="J6" s="470" t="s">
        <v>183</v>
      </c>
      <c r="K6" s="694"/>
      <c r="L6" s="254"/>
      <c r="M6" s="37"/>
    </row>
    <row r="7" spans="1:13" ht="11.25" customHeight="1" thickBot="1">
      <c r="A7" s="149">
        <v>1</v>
      </c>
      <c r="B7" s="148">
        <v>2</v>
      </c>
      <c r="C7" s="148">
        <v>3</v>
      </c>
      <c r="D7" s="148">
        <v>4</v>
      </c>
      <c r="E7" s="242">
        <v>5</v>
      </c>
      <c r="F7" s="148">
        <v>6</v>
      </c>
      <c r="G7" s="148">
        <v>7</v>
      </c>
      <c r="H7" s="148">
        <v>8</v>
      </c>
      <c r="I7" s="148">
        <v>9</v>
      </c>
      <c r="J7" s="148">
        <v>10</v>
      </c>
      <c r="K7" s="165"/>
      <c r="L7" s="257"/>
      <c r="M7" s="37"/>
    </row>
    <row r="8" spans="1:13" ht="12.75" customHeight="1">
      <c r="A8" s="472"/>
      <c r="B8" s="473"/>
      <c r="C8" s="473"/>
      <c r="D8" s="474" t="s">
        <v>184</v>
      </c>
      <c r="E8" s="475">
        <f aca="true" t="shared" si="0" ref="E8:K8">E9+E31</f>
        <v>589454</v>
      </c>
      <c r="F8" s="475">
        <f t="shared" si="0"/>
        <v>589454</v>
      </c>
      <c r="G8" s="475">
        <f t="shared" si="0"/>
        <v>589454</v>
      </c>
      <c r="H8" s="475">
        <f t="shared" si="0"/>
        <v>21350</v>
      </c>
      <c r="I8" s="475">
        <f t="shared" si="0"/>
        <v>4320</v>
      </c>
      <c r="J8" s="475">
        <f t="shared" si="0"/>
        <v>0</v>
      </c>
      <c r="K8" s="476">
        <f t="shared" si="0"/>
        <v>0</v>
      </c>
      <c r="L8" s="239"/>
      <c r="M8" s="37"/>
    </row>
    <row r="9" spans="1:13" ht="12" customHeight="1">
      <c r="A9" s="263">
        <v>803</v>
      </c>
      <c r="B9" s="264">
        <v>80309</v>
      </c>
      <c r="C9" s="265"/>
      <c r="D9" s="266" t="s">
        <v>668</v>
      </c>
      <c r="E9" s="267">
        <f>E11+E12</f>
        <v>388924</v>
      </c>
      <c r="F9" s="267">
        <f aca="true" t="shared" si="1" ref="F9:K9">SUM(F13:F30)</f>
        <v>388924</v>
      </c>
      <c r="G9" s="267">
        <f t="shared" si="1"/>
        <v>388924</v>
      </c>
      <c r="H9" s="267">
        <f t="shared" si="1"/>
        <v>15500</v>
      </c>
      <c r="I9" s="267">
        <f t="shared" si="1"/>
        <v>3177</v>
      </c>
      <c r="J9" s="267">
        <f t="shared" si="1"/>
        <v>0</v>
      </c>
      <c r="K9" s="267">
        <f t="shared" si="1"/>
        <v>0</v>
      </c>
      <c r="L9" s="239"/>
      <c r="M9" s="37"/>
    </row>
    <row r="10" spans="1:13" ht="9" customHeight="1">
      <c r="A10" s="269"/>
      <c r="B10" s="270"/>
      <c r="C10" s="271"/>
      <c r="D10" s="272" t="s">
        <v>646</v>
      </c>
      <c r="E10" s="273"/>
      <c r="F10" s="273"/>
      <c r="G10" s="273"/>
      <c r="H10" s="273"/>
      <c r="I10" s="273"/>
      <c r="J10" s="273"/>
      <c r="K10" s="274"/>
      <c r="L10" s="275"/>
      <c r="M10" s="37"/>
    </row>
    <row r="11" spans="1:13" ht="12" customHeight="1">
      <c r="A11" s="276"/>
      <c r="B11" s="277"/>
      <c r="C11" s="278">
        <v>2338</v>
      </c>
      <c r="D11" s="279" t="s">
        <v>185</v>
      </c>
      <c r="E11" s="273">
        <f>'Z 1'!I103</f>
        <v>291693</v>
      </c>
      <c r="F11" s="273"/>
      <c r="G11" s="273"/>
      <c r="H11" s="273"/>
      <c r="I11" s="273"/>
      <c r="J11" s="273"/>
      <c r="K11" s="274"/>
      <c r="L11" s="275"/>
      <c r="M11" s="37"/>
    </row>
    <row r="12" spans="1:13" ht="11.25" customHeight="1">
      <c r="A12" s="276"/>
      <c r="B12" s="277"/>
      <c r="C12" s="278">
        <v>2339</v>
      </c>
      <c r="D12" s="279" t="s">
        <v>185</v>
      </c>
      <c r="E12" s="273">
        <f>'Z 1'!I104</f>
        <v>97231</v>
      </c>
      <c r="F12" s="273"/>
      <c r="G12" s="273"/>
      <c r="H12" s="273"/>
      <c r="I12" s="273"/>
      <c r="J12" s="273"/>
      <c r="K12" s="274"/>
      <c r="L12" s="275"/>
      <c r="M12" s="37"/>
    </row>
    <row r="13" spans="1:13" ht="13.5" customHeight="1">
      <c r="A13" s="276"/>
      <c r="B13" s="277"/>
      <c r="C13" s="30" t="s">
        <v>593</v>
      </c>
      <c r="D13" s="27" t="s">
        <v>594</v>
      </c>
      <c r="E13" s="273"/>
      <c r="F13" s="273">
        <f>'Z 2 '!G358</f>
        <v>267891</v>
      </c>
      <c r="G13" s="273">
        <f aca="true" t="shared" si="2" ref="G13:G30">F13</f>
        <v>267891</v>
      </c>
      <c r="H13" s="273"/>
      <c r="I13" s="273"/>
      <c r="J13" s="273"/>
      <c r="K13" s="274"/>
      <c r="L13" s="275"/>
      <c r="M13" s="37"/>
    </row>
    <row r="14" spans="1:13" ht="13.5" customHeight="1">
      <c r="A14" s="276"/>
      <c r="B14" s="277"/>
      <c r="C14" s="30" t="s">
        <v>595</v>
      </c>
      <c r="D14" s="27" t="s">
        <v>594</v>
      </c>
      <c r="E14" s="273"/>
      <c r="F14" s="273">
        <v>89297</v>
      </c>
      <c r="G14" s="273">
        <f t="shared" si="2"/>
        <v>89297</v>
      </c>
      <c r="H14" s="273"/>
      <c r="I14" s="273"/>
      <c r="J14" s="273"/>
      <c r="K14" s="274"/>
      <c r="L14" s="275"/>
      <c r="M14" s="37"/>
    </row>
    <row r="15" spans="1:13" ht="13.5" customHeight="1">
      <c r="A15" s="276"/>
      <c r="B15" s="277"/>
      <c r="C15" s="30" t="s">
        <v>527</v>
      </c>
      <c r="D15" s="26" t="s">
        <v>607</v>
      </c>
      <c r="E15" s="273"/>
      <c r="F15" s="273">
        <f>'Z 2 '!G360</f>
        <v>8250</v>
      </c>
      <c r="G15" s="273">
        <f t="shared" si="2"/>
        <v>8250</v>
      </c>
      <c r="H15" s="273">
        <f>G15</f>
        <v>8250</v>
      </c>
      <c r="I15" s="273"/>
      <c r="J15" s="273"/>
      <c r="K15" s="274"/>
      <c r="L15" s="275"/>
      <c r="M15" s="37"/>
    </row>
    <row r="16" spans="1:13" ht="13.5" customHeight="1">
      <c r="A16" s="276"/>
      <c r="B16" s="277"/>
      <c r="C16" s="30" t="s">
        <v>528</v>
      </c>
      <c r="D16" s="26" t="s">
        <v>607</v>
      </c>
      <c r="E16" s="273"/>
      <c r="F16" s="273">
        <f>'Z 2 '!G361</f>
        <v>2750</v>
      </c>
      <c r="G16" s="273">
        <f t="shared" si="2"/>
        <v>2750</v>
      </c>
      <c r="H16" s="273">
        <f>G16</f>
        <v>2750</v>
      </c>
      <c r="I16" s="273"/>
      <c r="J16" s="273"/>
      <c r="K16" s="274"/>
      <c r="L16" s="275"/>
      <c r="M16" s="37"/>
    </row>
    <row r="17" spans="1:13" ht="13.5" customHeight="1">
      <c r="A17" s="276"/>
      <c r="B17" s="277"/>
      <c r="C17" s="30" t="s">
        <v>529</v>
      </c>
      <c r="D17" s="26" t="s">
        <v>403</v>
      </c>
      <c r="E17" s="273"/>
      <c r="F17" s="273">
        <f>'Z 2 '!G362</f>
        <v>2099</v>
      </c>
      <c r="G17" s="273">
        <f t="shared" si="2"/>
        <v>2099</v>
      </c>
      <c r="H17" s="273"/>
      <c r="I17" s="273">
        <f>G17</f>
        <v>2099</v>
      </c>
      <c r="J17" s="273"/>
      <c r="K17" s="274"/>
      <c r="L17" s="275"/>
      <c r="M17" s="37"/>
    </row>
    <row r="18" spans="1:13" ht="13.5" customHeight="1">
      <c r="A18" s="276"/>
      <c r="B18" s="277"/>
      <c r="C18" s="30" t="s">
        <v>530</v>
      </c>
      <c r="D18" s="26" t="s">
        <v>403</v>
      </c>
      <c r="E18" s="273"/>
      <c r="F18" s="273">
        <f>'Z 2 '!G363</f>
        <v>699</v>
      </c>
      <c r="G18" s="273">
        <f t="shared" si="2"/>
        <v>699</v>
      </c>
      <c r="H18" s="273"/>
      <c r="I18" s="273">
        <f>G18</f>
        <v>699</v>
      </c>
      <c r="J18" s="273"/>
      <c r="K18" s="274"/>
      <c r="L18" s="275"/>
      <c r="M18" s="37"/>
    </row>
    <row r="19" spans="1:13" ht="13.5" customHeight="1">
      <c r="A19" s="276"/>
      <c r="B19" s="277"/>
      <c r="C19" s="30" t="s">
        <v>531</v>
      </c>
      <c r="D19" s="26" t="s">
        <v>344</v>
      </c>
      <c r="E19" s="273"/>
      <c r="F19" s="273">
        <f>'Z 2 '!G364</f>
        <v>284</v>
      </c>
      <c r="G19" s="273">
        <f t="shared" si="2"/>
        <v>284</v>
      </c>
      <c r="H19" s="273"/>
      <c r="I19" s="273">
        <f>G19</f>
        <v>284</v>
      </c>
      <c r="J19" s="273"/>
      <c r="K19" s="274"/>
      <c r="L19" s="275"/>
      <c r="M19" s="37"/>
    </row>
    <row r="20" spans="1:13" ht="11.25" customHeight="1">
      <c r="A20" s="276"/>
      <c r="B20" s="277"/>
      <c r="C20" s="30" t="s">
        <v>532</v>
      </c>
      <c r="D20" s="26" t="s">
        <v>344</v>
      </c>
      <c r="E20" s="273"/>
      <c r="F20" s="273">
        <f>'Z 2 '!G365</f>
        <v>95</v>
      </c>
      <c r="G20" s="273">
        <f t="shared" si="2"/>
        <v>95</v>
      </c>
      <c r="H20" s="273"/>
      <c r="I20" s="273">
        <f>G20</f>
        <v>95</v>
      </c>
      <c r="J20" s="273"/>
      <c r="K20" s="274"/>
      <c r="L20" s="275"/>
      <c r="M20" s="37"/>
    </row>
    <row r="21" spans="1:13" ht="13.5" customHeight="1">
      <c r="A21" s="276"/>
      <c r="B21" s="277"/>
      <c r="C21" s="30" t="s">
        <v>596</v>
      </c>
      <c r="D21" s="27" t="s">
        <v>774</v>
      </c>
      <c r="E21" s="273"/>
      <c r="F21" s="273">
        <f>'Z 2 '!G366</f>
        <v>3375</v>
      </c>
      <c r="G21" s="273">
        <f t="shared" si="2"/>
        <v>3375</v>
      </c>
      <c r="H21" s="273">
        <f>G21</f>
        <v>3375</v>
      </c>
      <c r="I21" s="273"/>
      <c r="J21" s="273"/>
      <c r="K21" s="274"/>
      <c r="L21" s="275"/>
      <c r="M21" s="37"/>
    </row>
    <row r="22" spans="1:13" ht="13.5" customHeight="1">
      <c r="A22" s="276"/>
      <c r="B22" s="277"/>
      <c r="C22" s="30" t="s">
        <v>597</v>
      </c>
      <c r="D22" s="27" t="s">
        <v>774</v>
      </c>
      <c r="E22" s="273"/>
      <c r="F22" s="273">
        <f>'Z 2 '!G367</f>
        <v>1125</v>
      </c>
      <c r="G22" s="273">
        <f t="shared" si="2"/>
        <v>1125</v>
      </c>
      <c r="H22" s="273">
        <f>G22</f>
        <v>1125</v>
      </c>
      <c r="I22" s="273"/>
      <c r="J22" s="273"/>
      <c r="K22" s="274"/>
      <c r="L22" s="275"/>
      <c r="M22" s="37"/>
    </row>
    <row r="23" spans="1:13" ht="13.5" customHeight="1">
      <c r="A23" s="276"/>
      <c r="B23" s="277"/>
      <c r="C23" s="30" t="s">
        <v>598</v>
      </c>
      <c r="D23" s="27" t="s">
        <v>346</v>
      </c>
      <c r="E23" s="273"/>
      <c r="F23" s="273">
        <f>'Z 2 '!G368</f>
        <v>865</v>
      </c>
      <c r="G23" s="273">
        <f t="shared" si="2"/>
        <v>865</v>
      </c>
      <c r="H23" s="273"/>
      <c r="I23" s="273"/>
      <c r="J23" s="273"/>
      <c r="K23" s="274"/>
      <c r="L23" s="275"/>
      <c r="M23" s="37"/>
    </row>
    <row r="24" spans="1:13" ht="13.5" customHeight="1">
      <c r="A24" s="276"/>
      <c r="B24" s="277"/>
      <c r="C24" s="30" t="s">
        <v>601</v>
      </c>
      <c r="D24" s="27" t="s">
        <v>346</v>
      </c>
      <c r="E24" s="273"/>
      <c r="F24" s="273">
        <f>'Z 2 '!G369</f>
        <v>288</v>
      </c>
      <c r="G24" s="273">
        <f t="shared" si="2"/>
        <v>288</v>
      </c>
      <c r="H24" s="273"/>
      <c r="I24" s="273"/>
      <c r="J24" s="273"/>
      <c r="K24" s="274"/>
      <c r="L24" s="275"/>
      <c r="M24" s="37"/>
    </row>
    <row r="25" spans="1:13" ht="13.5" customHeight="1">
      <c r="A25" s="276"/>
      <c r="B25" s="277"/>
      <c r="C25" s="30" t="s">
        <v>599</v>
      </c>
      <c r="D25" s="27" t="s">
        <v>421</v>
      </c>
      <c r="E25" s="273"/>
      <c r="F25" s="273">
        <f>'Z 2 '!G370</f>
        <v>5855</v>
      </c>
      <c r="G25" s="273">
        <f t="shared" si="2"/>
        <v>5855</v>
      </c>
      <c r="H25" s="273"/>
      <c r="I25" s="273"/>
      <c r="J25" s="273"/>
      <c r="K25" s="274"/>
      <c r="L25" s="275"/>
      <c r="M25" s="37"/>
    </row>
    <row r="26" spans="1:13" ht="13.5" customHeight="1">
      <c r="A26" s="276"/>
      <c r="B26" s="277"/>
      <c r="C26" s="30" t="s">
        <v>600</v>
      </c>
      <c r="D26" s="27" t="s">
        <v>421</v>
      </c>
      <c r="E26" s="273"/>
      <c r="F26" s="273">
        <f>'Z 2 '!G371</f>
        <v>1951</v>
      </c>
      <c r="G26" s="273">
        <f t="shared" si="2"/>
        <v>1951</v>
      </c>
      <c r="H26" s="273"/>
      <c r="I26" s="273"/>
      <c r="J26" s="273"/>
      <c r="K26" s="274"/>
      <c r="L26" s="275"/>
      <c r="M26" s="37"/>
    </row>
    <row r="27" spans="1:13" ht="13.5" customHeight="1">
      <c r="A27" s="276"/>
      <c r="B27" s="277"/>
      <c r="C27" s="30" t="s">
        <v>556</v>
      </c>
      <c r="D27" s="26" t="s">
        <v>545</v>
      </c>
      <c r="E27" s="273"/>
      <c r="F27" s="273">
        <f>'Z 2 '!G372</f>
        <v>450</v>
      </c>
      <c r="G27" s="273">
        <f t="shared" si="2"/>
        <v>450</v>
      </c>
      <c r="H27" s="273"/>
      <c r="I27" s="273"/>
      <c r="J27" s="273"/>
      <c r="K27" s="274"/>
      <c r="L27" s="275"/>
      <c r="M27" s="37"/>
    </row>
    <row r="28" spans="1:13" ht="13.5" customHeight="1">
      <c r="A28" s="276"/>
      <c r="B28" s="277"/>
      <c r="C28" s="30" t="s">
        <v>557</v>
      </c>
      <c r="D28" s="26" t="s">
        <v>545</v>
      </c>
      <c r="E28" s="273"/>
      <c r="F28" s="273">
        <f>'Z 2 '!G373</f>
        <v>150</v>
      </c>
      <c r="G28" s="273">
        <f t="shared" si="2"/>
        <v>150</v>
      </c>
      <c r="H28" s="273"/>
      <c r="I28" s="273"/>
      <c r="J28" s="273"/>
      <c r="K28" s="274"/>
      <c r="L28" s="275"/>
      <c r="M28" s="37"/>
    </row>
    <row r="29" spans="1:13" ht="13.5" customHeight="1">
      <c r="A29" s="276"/>
      <c r="B29" s="277"/>
      <c r="C29" s="30" t="s">
        <v>132</v>
      </c>
      <c r="D29" s="26" t="s">
        <v>301</v>
      </c>
      <c r="E29" s="273"/>
      <c r="F29" s="273">
        <f>'Z 2 '!G374</f>
        <v>2625</v>
      </c>
      <c r="G29" s="273">
        <f t="shared" si="2"/>
        <v>2625</v>
      </c>
      <c r="H29" s="273"/>
      <c r="I29" s="273"/>
      <c r="J29" s="273"/>
      <c r="K29" s="274"/>
      <c r="L29" s="275"/>
      <c r="M29" s="37"/>
    </row>
    <row r="30" spans="1:13" ht="13.5" customHeight="1">
      <c r="A30" s="276"/>
      <c r="B30" s="277"/>
      <c r="C30" s="30" t="s">
        <v>133</v>
      </c>
      <c r="D30" s="26" t="s">
        <v>301</v>
      </c>
      <c r="E30" s="273"/>
      <c r="F30" s="273">
        <f>'Z 2 '!G375</f>
        <v>875</v>
      </c>
      <c r="G30" s="273">
        <f t="shared" si="2"/>
        <v>875</v>
      </c>
      <c r="H30" s="273"/>
      <c r="I30" s="273"/>
      <c r="J30" s="273"/>
      <c r="K30" s="274"/>
      <c r="L30" s="275"/>
      <c r="M30" s="37"/>
    </row>
    <row r="31" spans="1:13" ht="15.75" customHeight="1">
      <c r="A31" s="263">
        <v>854</v>
      </c>
      <c r="B31" s="264">
        <v>85415</v>
      </c>
      <c r="C31" s="265"/>
      <c r="D31" s="266" t="s">
        <v>760</v>
      </c>
      <c r="E31" s="267">
        <f>E33+E34</f>
        <v>200530</v>
      </c>
      <c r="F31" s="267">
        <f aca="true" t="shared" si="3" ref="F31:K31">SUM(F35:F46)</f>
        <v>200530</v>
      </c>
      <c r="G31" s="267">
        <f t="shared" si="3"/>
        <v>200530</v>
      </c>
      <c r="H31" s="267">
        <f t="shared" si="3"/>
        <v>5850</v>
      </c>
      <c r="I31" s="267">
        <f t="shared" si="3"/>
        <v>1143</v>
      </c>
      <c r="J31" s="267">
        <f t="shared" si="3"/>
        <v>0</v>
      </c>
      <c r="K31" s="268">
        <f t="shared" si="3"/>
        <v>0</v>
      </c>
      <c r="L31" s="239"/>
      <c r="M31" s="37"/>
    </row>
    <row r="32" spans="1:13" ht="9.75" customHeight="1">
      <c r="A32" s="276"/>
      <c r="B32" s="277"/>
      <c r="C32" s="271"/>
      <c r="D32" s="272" t="s">
        <v>646</v>
      </c>
      <c r="E32" s="273"/>
      <c r="F32" s="273"/>
      <c r="G32" s="273"/>
      <c r="H32" s="273"/>
      <c r="I32" s="273"/>
      <c r="J32" s="273"/>
      <c r="K32" s="274"/>
      <c r="L32" s="275"/>
      <c r="M32" s="37"/>
    </row>
    <row r="33" spans="1:13" ht="12.75" customHeight="1">
      <c r="A33" s="276"/>
      <c r="B33" s="277"/>
      <c r="C33" s="278">
        <v>2338</v>
      </c>
      <c r="D33" s="279" t="s">
        <v>185</v>
      </c>
      <c r="E33" s="273">
        <f>'[1]Z 1'!I161</f>
        <v>136360</v>
      </c>
      <c r="F33" s="273"/>
      <c r="G33" s="273"/>
      <c r="H33" s="273"/>
      <c r="I33" s="273"/>
      <c r="J33" s="273"/>
      <c r="K33" s="274"/>
      <c r="L33" s="275"/>
      <c r="M33" s="37"/>
    </row>
    <row r="34" spans="1:13" ht="12.75" customHeight="1">
      <c r="A34" s="276"/>
      <c r="B34" s="277"/>
      <c r="C34" s="278">
        <v>2339</v>
      </c>
      <c r="D34" s="279" t="s">
        <v>185</v>
      </c>
      <c r="E34" s="273">
        <f>'[1]Z 1'!I162</f>
        <v>64170</v>
      </c>
      <c r="F34" s="273"/>
      <c r="G34" s="273"/>
      <c r="H34" s="273"/>
      <c r="I34" s="273"/>
      <c r="J34" s="273"/>
      <c r="K34" s="274"/>
      <c r="L34" s="275"/>
      <c r="M34" s="37"/>
    </row>
    <row r="35" spans="1:13" ht="11.25" customHeight="1">
      <c r="A35" s="276"/>
      <c r="B35" s="277"/>
      <c r="C35" s="104" t="s">
        <v>611</v>
      </c>
      <c r="D35" s="26" t="s">
        <v>610</v>
      </c>
      <c r="E35" s="273"/>
      <c r="F35" s="273">
        <f>'Z 2 '!G595</f>
        <v>127296</v>
      </c>
      <c r="G35" s="273">
        <f aca="true" t="shared" si="4" ref="G35:G46">F35</f>
        <v>127296</v>
      </c>
      <c r="H35" s="273"/>
      <c r="I35" s="273"/>
      <c r="J35" s="273"/>
      <c r="K35" s="274"/>
      <c r="L35" s="275"/>
      <c r="M35" s="37"/>
    </row>
    <row r="36" spans="1:13" ht="13.5" customHeight="1">
      <c r="A36" s="276"/>
      <c r="B36" s="277"/>
      <c r="C36" s="104" t="s">
        <v>612</v>
      </c>
      <c r="D36" s="26" t="s">
        <v>610</v>
      </c>
      <c r="E36" s="273"/>
      <c r="F36" s="273">
        <f>'Z 2 '!G596</f>
        <v>59904</v>
      </c>
      <c r="G36" s="273">
        <f t="shared" si="4"/>
        <v>59904</v>
      </c>
      <c r="H36" s="273"/>
      <c r="I36" s="273"/>
      <c r="J36" s="273"/>
      <c r="K36" s="274"/>
      <c r="L36" s="275"/>
      <c r="M36" s="37"/>
    </row>
    <row r="37" spans="1:13" ht="11.25" customHeight="1">
      <c r="A37" s="276"/>
      <c r="B37" s="277"/>
      <c r="C37" s="104" t="s">
        <v>527</v>
      </c>
      <c r="D37" s="26" t="s">
        <v>19</v>
      </c>
      <c r="E37" s="273"/>
      <c r="F37" s="273">
        <f>'Z 2 '!G597</f>
        <v>3978</v>
      </c>
      <c r="G37" s="273">
        <f t="shared" si="4"/>
        <v>3978</v>
      </c>
      <c r="H37" s="273">
        <f>G37</f>
        <v>3978</v>
      </c>
      <c r="I37" s="273"/>
      <c r="J37" s="273"/>
      <c r="K37" s="274"/>
      <c r="L37" s="275"/>
      <c r="M37" s="37"/>
    </row>
    <row r="38" spans="1:13" ht="12.75" customHeight="1">
      <c r="A38" s="276"/>
      <c r="B38" s="277"/>
      <c r="C38" s="104" t="s">
        <v>528</v>
      </c>
      <c r="D38" s="26" t="s">
        <v>19</v>
      </c>
      <c r="E38" s="273"/>
      <c r="F38" s="273">
        <f>'Z 2 '!G598</f>
        <v>1872</v>
      </c>
      <c r="G38" s="273">
        <f t="shared" si="4"/>
        <v>1872</v>
      </c>
      <c r="H38" s="273">
        <f>G38</f>
        <v>1872</v>
      </c>
      <c r="I38" s="273"/>
      <c r="J38" s="273"/>
      <c r="K38" s="274"/>
      <c r="L38" s="275"/>
      <c r="M38" s="37"/>
    </row>
    <row r="39" spans="1:13" ht="12.75" customHeight="1">
      <c r="A39" s="276"/>
      <c r="B39" s="277"/>
      <c r="C39" s="104" t="s">
        <v>529</v>
      </c>
      <c r="D39" s="26" t="s">
        <v>403</v>
      </c>
      <c r="E39" s="273"/>
      <c r="F39" s="273">
        <f>'Z 2 '!G600</f>
        <v>680</v>
      </c>
      <c r="G39" s="273">
        <f t="shared" si="4"/>
        <v>680</v>
      </c>
      <c r="H39" s="273"/>
      <c r="I39" s="273">
        <f>G39</f>
        <v>680</v>
      </c>
      <c r="J39" s="273"/>
      <c r="K39" s="274"/>
      <c r="L39" s="275"/>
      <c r="M39" s="37"/>
    </row>
    <row r="40" spans="1:13" ht="12" customHeight="1">
      <c r="A40" s="276"/>
      <c r="B40" s="277"/>
      <c r="C40" s="104" t="s">
        <v>530</v>
      </c>
      <c r="D40" s="26" t="s">
        <v>403</v>
      </c>
      <c r="E40" s="273"/>
      <c r="F40" s="273">
        <f>'Z 2 '!G601</f>
        <v>320</v>
      </c>
      <c r="G40" s="273">
        <f t="shared" si="4"/>
        <v>320</v>
      </c>
      <c r="H40" s="273"/>
      <c r="I40" s="273">
        <f>G40</f>
        <v>320</v>
      </c>
      <c r="J40" s="273"/>
      <c r="K40" s="274"/>
      <c r="L40" s="275"/>
      <c r="M40" s="37"/>
    </row>
    <row r="41" spans="1:13" ht="12.75" customHeight="1">
      <c r="A41" s="276"/>
      <c r="B41" s="277"/>
      <c r="C41" s="104" t="s">
        <v>531</v>
      </c>
      <c r="D41" s="26" t="s">
        <v>344</v>
      </c>
      <c r="E41" s="273"/>
      <c r="F41" s="273">
        <f>'Z 2 '!G603</f>
        <v>97</v>
      </c>
      <c r="G41" s="273">
        <f t="shared" si="4"/>
        <v>97</v>
      </c>
      <c r="H41" s="273"/>
      <c r="I41" s="273">
        <f>G41</f>
        <v>97</v>
      </c>
      <c r="J41" s="273"/>
      <c r="K41" s="274"/>
      <c r="L41" s="275"/>
      <c r="M41" s="37"/>
    </row>
    <row r="42" spans="1:13" ht="13.5" customHeight="1">
      <c r="A42" s="276"/>
      <c r="B42" s="277"/>
      <c r="C42" s="104" t="s">
        <v>532</v>
      </c>
      <c r="D42" s="26" t="s">
        <v>344</v>
      </c>
      <c r="E42" s="273"/>
      <c r="F42" s="273">
        <f>'Z 2 '!G604</f>
        <v>46</v>
      </c>
      <c r="G42" s="273">
        <f t="shared" si="4"/>
        <v>46</v>
      </c>
      <c r="H42" s="273"/>
      <c r="I42" s="273">
        <f>G42</f>
        <v>46</v>
      </c>
      <c r="J42" s="273"/>
      <c r="K42" s="274"/>
      <c r="L42" s="275"/>
      <c r="M42" s="37"/>
    </row>
    <row r="43" spans="1:13" ht="12.75" customHeight="1">
      <c r="A43" s="276"/>
      <c r="B43" s="277"/>
      <c r="C43" s="104" t="s">
        <v>598</v>
      </c>
      <c r="D43" s="27" t="s">
        <v>346</v>
      </c>
      <c r="E43" s="273"/>
      <c r="F43" s="273">
        <f>'Z 2 '!G607</f>
        <v>692</v>
      </c>
      <c r="G43" s="273">
        <f t="shared" si="4"/>
        <v>692</v>
      </c>
      <c r="H43" s="273"/>
      <c r="I43" s="273"/>
      <c r="J43" s="273"/>
      <c r="K43" s="274"/>
      <c r="L43" s="275"/>
      <c r="M43" s="37"/>
    </row>
    <row r="44" spans="1:13" ht="13.5" customHeight="1">
      <c r="A44" s="276"/>
      <c r="B44" s="277"/>
      <c r="C44" s="104" t="s">
        <v>601</v>
      </c>
      <c r="D44" s="27" t="s">
        <v>346</v>
      </c>
      <c r="E44" s="273"/>
      <c r="F44" s="273">
        <f>'Z 2 '!G608</f>
        <v>325</v>
      </c>
      <c r="G44" s="273">
        <f t="shared" si="4"/>
        <v>325</v>
      </c>
      <c r="H44" s="273"/>
      <c r="I44" s="273"/>
      <c r="J44" s="273"/>
      <c r="K44" s="274"/>
      <c r="L44" s="275"/>
      <c r="M44" s="37"/>
    </row>
    <row r="45" spans="1:13" ht="13.5" customHeight="1">
      <c r="A45" s="276"/>
      <c r="B45" s="277"/>
      <c r="C45" s="104" t="s">
        <v>599</v>
      </c>
      <c r="D45" s="26" t="s">
        <v>421</v>
      </c>
      <c r="E45" s="273"/>
      <c r="F45" s="273">
        <f>'Z 2 '!G612</f>
        <v>3618</v>
      </c>
      <c r="G45" s="273">
        <f t="shared" si="4"/>
        <v>3618</v>
      </c>
      <c r="H45" s="273"/>
      <c r="I45" s="273"/>
      <c r="J45" s="273"/>
      <c r="K45" s="274"/>
      <c r="L45" s="275"/>
      <c r="M45" s="37"/>
    </row>
    <row r="46" spans="1:13" ht="13.5" customHeight="1">
      <c r="A46" s="276"/>
      <c r="B46" s="277"/>
      <c r="C46" s="104" t="s">
        <v>600</v>
      </c>
      <c r="D46" s="26" t="s">
        <v>421</v>
      </c>
      <c r="E46" s="273"/>
      <c r="F46" s="273">
        <f>'Z 2 '!G613</f>
        <v>1702</v>
      </c>
      <c r="G46" s="273">
        <f t="shared" si="4"/>
        <v>1702</v>
      </c>
      <c r="H46" s="273"/>
      <c r="I46" s="273"/>
      <c r="J46" s="273"/>
      <c r="K46" s="274"/>
      <c r="L46" s="275"/>
      <c r="M46" s="37"/>
    </row>
    <row r="47" spans="1:13" ht="16.5" customHeight="1">
      <c r="A47" s="258"/>
      <c r="B47" s="259"/>
      <c r="C47" s="259"/>
      <c r="D47" s="260" t="s">
        <v>186</v>
      </c>
      <c r="E47" s="261">
        <f aca="true" t="shared" si="5" ref="E47:K47">E48+E51+E57+E60+E63+E67+E74+E83+E86+E93+E108+E121+E132+E135+E138</f>
        <v>1499200</v>
      </c>
      <c r="F47" s="261">
        <f t="shared" si="5"/>
        <v>1819623</v>
      </c>
      <c r="G47" s="261">
        <f t="shared" si="5"/>
        <v>799202</v>
      </c>
      <c r="H47" s="261">
        <f t="shared" si="5"/>
        <v>99505</v>
      </c>
      <c r="I47" s="261">
        <f t="shared" si="5"/>
        <v>14586</v>
      </c>
      <c r="J47" s="261">
        <f t="shared" si="5"/>
        <v>320423</v>
      </c>
      <c r="K47" s="262">
        <f t="shared" si="5"/>
        <v>1020421</v>
      </c>
      <c r="L47" s="239"/>
      <c r="M47" s="37"/>
    </row>
    <row r="48" spans="1:13" ht="15.75" customHeight="1">
      <c r="A48" s="280" t="s">
        <v>38</v>
      </c>
      <c r="B48" s="281" t="s">
        <v>722</v>
      </c>
      <c r="C48" s="282">
        <v>2310</v>
      </c>
      <c r="D48" s="283" t="s">
        <v>405</v>
      </c>
      <c r="E48" s="267">
        <f aca="true" t="shared" si="6" ref="E48:K48">E50</f>
        <v>0</v>
      </c>
      <c r="F48" s="267">
        <f t="shared" si="6"/>
        <v>1700</v>
      </c>
      <c r="G48" s="267">
        <f t="shared" si="6"/>
        <v>1700</v>
      </c>
      <c r="H48" s="267">
        <f t="shared" si="6"/>
        <v>0</v>
      </c>
      <c r="I48" s="267">
        <f t="shared" si="6"/>
        <v>0</v>
      </c>
      <c r="J48" s="267">
        <f t="shared" si="6"/>
        <v>1700</v>
      </c>
      <c r="K48" s="268">
        <f t="shared" si="6"/>
        <v>0</v>
      </c>
      <c r="L48" s="239"/>
      <c r="M48" s="37"/>
    </row>
    <row r="49" spans="1:13" ht="9.75" customHeight="1">
      <c r="A49" s="284"/>
      <c r="B49" s="271"/>
      <c r="C49" s="271"/>
      <c r="D49" s="272" t="s">
        <v>646</v>
      </c>
      <c r="E49" s="273"/>
      <c r="F49" s="273"/>
      <c r="G49" s="273"/>
      <c r="H49" s="273"/>
      <c r="I49" s="273"/>
      <c r="J49" s="273"/>
      <c r="K49" s="274"/>
      <c r="L49" s="275"/>
      <c r="M49" s="37"/>
    </row>
    <row r="50" spans="1:13" ht="13.5" customHeight="1">
      <c r="A50" s="284"/>
      <c r="B50" s="271"/>
      <c r="C50" s="278">
        <v>2310</v>
      </c>
      <c r="D50" s="285" t="s">
        <v>187</v>
      </c>
      <c r="E50" s="273"/>
      <c r="F50" s="273">
        <f>'Z 2 '!G13</f>
        <v>1700</v>
      </c>
      <c r="G50" s="273">
        <f>F50</f>
        <v>1700</v>
      </c>
      <c r="H50" s="273"/>
      <c r="I50" s="273"/>
      <c r="J50" s="273">
        <f>G50</f>
        <v>1700</v>
      </c>
      <c r="K50" s="274"/>
      <c r="L50" s="275"/>
      <c r="M50" s="37"/>
    </row>
    <row r="51" spans="1:13" ht="14.25" customHeight="1">
      <c r="A51" s="286">
        <v>600</v>
      </c>
      <c r="B51" s="282">
        <v>60014</v>
      </c>
      <c r="C51" s="282"/>
      <c r="D51" s="287" t="s">
        <v>28</v>
      </c>
      <c r="E51" s="267">
        <f>E53+E55</f>
        <v>110000</v>
      </c>
      <c r="F51" s="267">
        <f>F54+F56</f>
        <v>110000</v>
      </c>
      <c r="G51" s="267">
        <f>G54</f>
        <v>25000</v>
      </c>
      <c r="H51" s="267">
        <f>H56</f>
        <v>0</v>
      </c>
      <c r="I51" s="267">
        <f>I56</f>
        <v>0</v>
      </c>
      <c r="J51" s="267">
        <f>J56</f>
        <v>0</v>
      </c>
      <c r="K51" s="268">
        <f>K56</f>
        <v>85000</v>
      </c>
      <c r="L51" s="239"/>
      <c r="M51" s="37"/>
    </row>
    <row r="52" spans="1:13" ht="12" customHeight="1">
      <c r="A52" s="284"/>
      <c r="B52" s="271"/>
      <c r="C52" s="271"/>
      <c r="D52" s="272" t="s">
        <v>646</v>
      </c>
      <c r="E52" s="273"/>
      <c r="F52" s="273"/>
      <c r="G52" s="273"/>
      <c r="H52" s="273"/>
      <c r="I52" s="273"/>
      <c r="J52" s="273"/>
      <c r="K52" s="274"/>
      <c r="L52" s="275"/>
      <c r="M52" s="37"/>
    </row>
    <row r="53" spans="1:13" ht="12" customHeight="1">
      <c r="A53" s="284"/>
      <c r="B53" s="271"/>
      <c r="C53" s="278">
        <v>2310</v>
      </c>
      <c r="D53" s="288" t="s">
        <v>188</v>
      </c>
      <c r="E53" s="273">
        <v>25000</v>
      </c>
      <c r="F53" s="273"/>
      <c r="G53" s="273"/>
      <c r="H53" s="273"/>
      <c r="I53" s="273"/>
      <c r="J53" s="273"/>
      <c r="K53" s="274"/>
      <c r="L53" s="275"/>
      <c r="M53" s="37"/>
    </row>
    <row r="54" spans="1:13" ht="12" customHeight="1">
      <c r="A54" s="284"/>
      <c r="B54" s="271"/>
      <c r="C54" s="285">
        <v>4300</v>
      </c>
      <c r="D54" s="26" t="s">
        <v>421</v>
      </c>
      <c r="E54" s="273"/>
      <c r="F54" s="273">
        <v>25000</v>
      </c>
      <c r="G54" s="273">
        <f>F54</f>
        <v>25000</v>
      </c>
      <c r="H54" s="273"/>
      <c r="I54" s="273"/>
      <c r="J54" s="273"/>
      <c r="K54" s="274"/>
      <c r="L54" s="275"/>
      <c r="M54" s="37"/>
    </row>
    <row r="55" spans="1:13" ht="12.75" customHeight="1">
      <c r="A55" s="289"/>
      <c r="B55" s="285"/>
      <c r="C55" s="278">
        <v>6610</v>
      </c>
      <c r="D55" s="285" t="s">
        <v>189</v>
      </c>
      <c r="E55" s="273">
        <v>85000</v>
      </c>
      <c r="F55" s="273"/>
      <c r="G55" s="273"/>
      <c r="H55" s="273"/>
      <c r="I55" s="273">
        <f>H55</f>
        <v>0</v>
      </c>
      <c r="J55" s="273">
        <f>I55</f>
        <v>0</v>
      </c>
      <c r="K55" s="274"/>
      <c r="L55" s="275"/>
      <c r="M55" s="37"/>
    </row>
    <row r="56" spans="1:13" ht="12.75" customHeight="1">
      <c r="A56" s="289"/>
      <c r="B56" s="285"/>
      <c r="C56" s="285">
        <v>6050</v>
      </c>
      <c r="D56" s="26" t="s">
        <v>376</v>
      </c>
      <c r="E56" s="273"/>
      <c r="F56" s="273">
        <v>85000</v>
      </c>
      <c r="G56" s="273"/>
      <c r="H56" s="273"/>
      <c r="I56" s="273"/>
      <c r="J56" s="273"/>
      <c r="K56" s="274">
        <f>F56</f>
        <v>85000</v>
      </c>
      <c r="L56" s="275"/>
      <c r="M56" s="37"/>
    </row>
    <row r="57" spans="1:13" ht="15.75" customHeight="1">
      <c r="A57" s="286">
        <v>700</v>
      </c>
      <c r="B57" s="282">
        <v>70005</v>
      </c>
      <c r="C57" s="282"/>
      <c r="D57" s="282" t="s">
        <v>379</v>
      </c>
      <c r="E57" s="267">
        <f aca="true" t="shared" si="7" ref="E57:K57">E59</f>
        <v>0</v>
      </c>
      <c r="F57" s="267">
        <f t="shared" si="7"/>
        <v>2000</v>
      </c>
      <c r="G57" s="267">
        <f t="shared" si="7"/>
        <v>2000</v>
      </c>
      <c r="H57" s="267">
        <f t="shared" si="7"/>
        <v>0</v>
      </c>
      <c r="I57" s="267">
        <f t="shared" si="7"/>
        <v>0</v>
      </c>
      <c r="J57" s="267">
        <f t="shared" si="7"/>
        <v>2000</v>
      </c>
      <c r="K57" s="268">
        <f t="shared" si="7"/>
        <v>0</v>
      </c>
      <c r="L57" s="275"/>
      <c r="M57" s="37"/>
    </row>
    <row r="58" spans="1:13" ht="10.5" customHeight="1">
      <c r="A58" s="289"/>
      <c r="B58" s="285"/>
      <c r="C58" s="285"/>
      <c r="D58" s="272" t="s">
        <v>646</v>
      </c>
      <c r="E58" s="273"/>
      <c r="F58" s="273"/>
      <c r="G58" s="273"/>
      <c r="H58" s="273"/>
      <c r="I58" s="273"/>
      <c r="J58" s="273"/>
      <c r="K58" s="274"/>
      <c r="L58" s="275"/>
      <c r="M58" s="37"/>
    </row>
    <row r="59" spans="1:13" ht="15.75" customHeight="1">
      <c r="A59" s="289"/>
      <c r="B59" s="285"/>
      <c r="C59" s="285">
        <v>2310</v>
      </c>
      <c r="D59" s="288" t="s">
        <v>188</v>
      </c>
      <c r="E59" s="273"/>
      <c r="F59" s="273">
        <f>'[1]Z 2 '!G49</f>
        <v>2000</v>
      </c>
      <c r="G59" s="273">
        <f>F59</f>
        <v>2000</v>
      </c>
      <c r="H59" s="273"/>
      <c r="I59" s="273"/>
      <c r="J59" s="273">
        <f>G59</f>
        <v>2000</v>
      </c>
      <c r="K59" s="274"/>
      <c r="L59" s="275"/>
      <c r="M59" s="37"/>
    </row>
    <row r="60" spans="1:13" ht="16.5" customHeight="1">
      <c r="A60" s="263">
        <v>750</v>
      </c>
      <c r="B60" s="264">
        <v>75018</v>
      </c>
      <c r="C60" s="282"/>
      <c r="D60" s="266" t="s">
        <v>18</v>
      </c>
      <c r="E60" s="267">
        <f aca="true" t="shared" si="8" ref="E60:K60">E62</f>
        <v>0</v>
      </c>
      <c r="F60" s="267">
        <f t="shared" si="8"/>
        <v>3000</v>
      </c>
      <c r="G60" s="267">
        <f t="shared" si="8"/>
        <v>3000</v>
      </c>
      <c r="H60" s="267">
        <f t="shared" si="8"/>
        <v>0</v>
      </c>
      <c r="I60" s="267">
        <f t="shared" si="8"/>
        <v>0</v>
      </c>
      <c r="J60" s="267">
        <f t="shared" si="8"/>
        <v>3000</v>
      </c>
      <c r="K60" s="268">
        <f t="shared" si="8"/>
        <v>0</v>
      </c>
      <c r="L60" s="239"/>
      <c r="M60" s="37"/>
    </row>
    <row r="61" spans="1:13" ht="10.5" customHeight="1">
      <c r="A61" s="276"/>
      <c r="B61" s="277"/>
      <c r="C61" s="271"/>
      <c r="D61" s="272" t="s">
        <v>646</v>
      </c>
      <c r="E61" s="273"/>
      <c r="F61" s="273"/>
      <c r="G61" s="273"/>
      <c r="H61" s="273"/>
      <c r="I61" s="273"/>
      <c r="J61" s="273"/>
      <c r="K61" s="274"/>
      <c r="L61" s="293"/>
      <c r="M61" s="37"/>
    </row>
    <row r="62" spans="1:13" ht="13.5" customHeight="1">
      <c r="A62" s="276"/>
      <c r="B62" s="277"/>
      <c r="C62" s="278">
        <v>2330</v>
      </c>
      <c r="D62" s="295" t="s">
        <v>204</v>
      </c>
      <c r="E62" s="273">
        <v>0</v>
      </c>
      <c r="F62" s="273">
        <f>'Z 2 '!G96</f>
        <v>3000</v>
      </c>
      <c r="G62" s="273">
        <f>F62</f>
        <v>3000</v>
      </c>
      <c r="H62" s="273"/>
      <c r="I62" s="273"/>
      <c r="J62" s="273">
        <f>G62</f>
        <v>3000</v>
      </c>
      <c r="K62" s="274"/>
      <c r="L62" s="293"/>
      <c r="M62" s="37"/>
    </row>
    <row r="63" spans="1:13" ht="13.5" customHeight="1">
      <c r="A63" s="263">
        <v>750</v>
      </c>
      <c r="B63" s="264">
        <v>75020</v>
      </c>
      <c r="C63" s="282"/>
      <c r="D63" s="266" t="s">
        <v>400</v>
      </c>
      <c r="E63" s="267">
        <f aca="true" t="shared" si="9" ref="E63:K63">E65+E66</f>
        <v>0</v>
      </c>
      <c r="F63" s="267">
        <f t="shared" si="9"/>
        <v>10000</v>
      </c>
      <c r="G63" s="267">
        <f t="shared" si="9"/>
        <v>10000</v>
      </c>
      <c r="H63" s="267">
        <f t="shared" si="9"/>
        <v>0</v>
      </c>
      <c r="I63" s="267">
        <f t="shared" si="9"/>
        <v>0</v>
      </c>
      <c r="J63" s="267">
        <f t="shared" si="9"/>
        <v>10000</v>
      </c>
      <c r="K63" s="268">
        <f t="shared" si="9"/>
        <v>0</v>
      </c>
      <c r="L63" s="293"/>
      <c r="M63" s="37"/>
    </row>
    <row r="64" spans="1:13" ht="13.5" customHeight="1">
      <c r="A64" s="276"/>
      <c r="B64" s="277"/>
      <c r="C64" s="271"/>
      <c r="D64" s="272" t="s">
        <v>646</v>
      </c>
      <c r="E64" s="273"/>
      <c r="F64" s="273"/>
      <c r="G64" s="273"/>
      <c r="H64" s="273"/>
      <c r="I64" s="273"/>
      <c r="J64" s="273"/>
      <c r="K64" s="274"/>
      <c r="L64" s="293"/>
      <c r="M64" s="37"/>
    </row>
    <row r="65" spans="1:13" ht="13.5" customHeight="1">
      <c r="A65" s="276"/>
      <c r="B65" s="277"/>
      <c r="C65" s="278">
        <v>2310</v>
      </c>
      <c r="D65" s="279" t="s">
        <v>205</v>
      </c>
      <c r="E65" s="273">
        <v>0</v>
      </c>
      <c r="F65" s="273">
        <v>5000</v>
      </c>
      <c r="G65" s="273">
        <f>F65</f>
        <v>5000</v>
      </c>
      <c r="H65" s="273"/>
      <c r="I65" s="273"/>
      <c r="J65" s="273">
        <f>G65</f>
        <v>5000</v>
      </c>
      <c r="K65" s="274"/>
      <c r="L65" s="293"/>
      <c r="M65" s="37"/>
    </row>
    <row r="66" spans="1:13" ht="13.5" customHeight="1">
      <c r="A66" s="276"/>
      <c r="B66" s="277"/>
      <c r="C66" s="278">
        <v>2310</v>
      </c>
      <c r="D66" s="279" t="s">
        <v>206</v>
      </c>
      <c r="E66" s="273">
        <v>0</v>
      </c>
      <c r="F66" s="273">
        <v>5000</v>
      </c>
      <c r="G66" s="273">
        <f>F66</f>
        <v>5000</v>
      </c>
      <c r="H66" s="273"/>
      <c r="I66" s="273"/>
      <c r="J66" s="273">
        <f>G66</f>
        <v>5000</v>
      </c>
      <c r="K66" s="274"/>
      <c r="L66" s="293"/>
      <c r="M66" s="37"/>
    </row>
    <row r="67" spans="1:13" ht="13.5" customHeight="1">
      <c r="A67" s="263">
        <v>750</v>
      </c>
      <c r="B67" s="264">
        <v>75075</v>
      </c>
      <c r="C67" s="264"/>
      <c r="D67" s="296" t="s">
        <v>588</v>
      </c>
      <c r="E67" s="267">
        <f>E69+E70+E71+E72</f>
        <v>5241</v>
      </c>
      <c r="F67" s="297">
        <f aca="true" t="shared" si="10" ref="F67:K67">F73</f>
        <v>5241</v>
      </c>
      <c r="G67" s="267">
        <f t="shared" si="10"/>
        <v>5241</v>
      </c>
      <c r="H67" s="297">
        <f t="shared" si="10"/>
        <v>0</v>
      </c>
      <c r="I67" s="297">
        <f t="shared" si="10"/>
        <v>0</v>
      </c>
      <c r="J67" s="297">
        <f t="shared" si="10"/>
        <v>0</v>
      </c>
      <c r="K67" s="298">
        <f t="shared" si="10"/>
        <v>0</v>
      </c>
      <c r="L67" s="293"/>
      <c r="M67" s="37"/>
    </row>
    <row r="68" spans="1:13" ht="13.5" customHeight="1">
      <c r="A68" s="276"/>
      <c r="B68" s="277"/>
      <c r="C68" s="271"/>
      <c r="D68" s="272" t="s">
        <v>646</v>
      </c>
      <c r="E68" s="273"/>
      <c r="F68" s="273"/>
      <c r="G68" s="273"/>
      <c r="H68" s="273"/>
      <c r="I68" s="273"/>
      <c r="J68" s="273"/>
      <c r="K68" s="274"/>
      <c r="L68" s="293"/>
      <c r="M68" s="37"/>
    </row>
    <row r="69" spans="1:13" ht="13.5" customHeight="1">
      <c r="A69" s="276"/>
      <c r="B69" s="277"/>
      <c r="C69" s="278">
        <v>2310</v>
      </c>
      <c r="D69" s="279" t="s">
        <v>207</v>
      </c>
      <c r="E69" s="273">
        <v>1310</v>
      </c>
      <c r="F69" s="273"/>
      <c r="G69" s="273"/>
      <c r="H69" s="273"/>
      <c r="I69" s="273"/>
      <c r="J69" s="273"/>
      <c r="K69" s="274"/>
      <c r="L69" s="293"/>
      <c r="M69" s="37"/>
    </row>
    <row r="70" spans="1:13" ht="13.5" customHeight="1">
      <c r="A70" s="276"/>
      <c r="B70" s="277"/>
      <c r="C70" s="278">
        <v>2310</v>
      </c>
      <c r="D70" s="279" t="s">
        <v>205</v>
      </c>
      <c r="E70" s="273">
        <v>1310</v>
      </c>
      <c r="F70" s="273"/>
      <c r="G70" s="273"/>
      <c r="H70" s="273"/>
      <c r="I70" s="273"/>
      <c r="J70" s="273"/>
      <c r="K70" s="274"/>
      <c r="L70" s="293"/>
      <c r="M70" s="37"/>
    </row>
    <row r="71" spans="1:13" ht="13.5" customHeight="1">
      <c r="A71" s="276"/>
      <c r="B71" s="277"/>
      <c r="C71" s="278">
        <v>2310</v>
      </c>
      <c r="D71" s="279" t="s">
        <v>208</v>
      </c>
      <c r="E71" s="273">
        <v>1310</v>
      </c>
      <c r="F71" s="273"/>
      <c r="G71" s="273"/>
      <c r="H71" s="273"/>
      <c r="I71" s="273"/>
      <c r="J71" s="273"/>
      <c r="K71" s="274"/>
      <c r="L71" s="293"/>
      <c r="M71" s="37"/>
    </row>
    <row r="72" spans="1:13" ht="13.5" customHeight="1">
      <c r="A72" s="276"/>
      <c r="B72" s="277"/>
      <c r="C72" s="278">
        <v>2310</v>
      </c>
      <c r="D72" s="279" t="s">
        <v>209</v>
      </c>
      <c r="E72" s="273">
        <v>1311</v>
      </c>
      <c r="F72" s="273"/>
      <c r="G72" s="273"/>
      <c r="H72" s="273"/>
      <c r="I72" s="273"/>
      <c r="J72" s="273"/>
      <c r="K72" s="274"/>
      <c r="L72" s="293"/>
      <c r="M72" s="37"/>
    </row>
    <row r="73" spans="1:13" ht="13.5" customHeight="1">
      <c r="A73" s="276"/>
      <c r="B73" s="277"/>
      <c r="C73" s="285">
        <v>4300</v>
      </c>
      <c r="D73" s="26" t="s">
        <v>421</v>
      </c>
      <c r="E73" s="273"/>
      <c r="F73" s="273">
        <v>5241</v>
      </c>
      <c r="G73" s="273">
        <f>F73</f>
        <v>5241</v>
      </c>
      <c r="H73" s="273"/>
      <c r="I73" s="273"/>
      <c r="J73" s="273"/>
      <c r="K73" s="274"/>
      <c r="L73" s="293"/>
      <c r="M73" s="37"/>
    </row>
    <row r="74" spans="1:13" ht="13.5" customHeight="1">
      <c r="A74" s="263">
        <v>754</v>
      </c>
      <c r="B74" s="264">
        <v>75411</v>
      </c>
      <c r="C74" s="264"/>
      <c r="D74" s="296" t="s">
        <v>217</v>
      </c>
      <c r="E74" s="267">
        <f>E76+E78+E79+E80+E81</f>
        <v>200000</v>
      </c>
      <c r="F74" s="267">
        <f>F77+F82</f>
        <v>200000</v>
      </c>
      <c r="G74" s="267">
        <f>G77</f>
        <v>10000</v>
      </c>
      <c r="H74" s="267">
        <f>H77</f>
        <v>0</v>
      </c>
      <c r="I74" s="267">
        <f>I77</f>
        <v>0</v>
      </c>
      <c r="J74" s="267">
        <f>J77</f>
        <v>0</v>
      </c>
      <c r="K74" s="268">
        <f>K82</f>
        <v>190000</v>
      </c>
      <c r="L74" s="293"/>
      <c r="M74" s="37"/>
    </row>
    <row r="75" spans="1:13" ht="13.5" customHeight="1">
      <c r="A75" s="276"/>
      <c r="B75" s="277"/>
      <c r="C75" s="271"/>
      <c r="D75" s="272" t="s">
        <v>646</v>
      </c>
      <c r="E75" s="273"/>
      <c r="F75" s="273"/>
      <c r="G75" s="273"/>
      <c r="H75" s="273"/>
      <c r="I75" s="273"/>
      <c r="J75" s="273"/>
      <c r="K75" s="274"/>
      <c r="L75" s="293"/>
      <c r="M75" s="37"/>
    </row>
    <row r="76" spans="1:13" ht="13.5" customHeight="1">
      <c r="A76" s="276"/>
      <c r="B76" s="277"/>
      <c r="C76" s="278">
        <v>2310</v>
      </c>
      <c r="D76" s="27" t="s">
        <v>188</v>
      </c>
      <c r="E76" s="273">
        <f>'Z 1'!I67</f>
        <v>10000</v>
      </c>
      <c r="F76" s="273"/>
      <c r="G76" s="273"/>
      <c r="H76" s="273"/>
      <c r="I76" s="273"/>
      <c r="J76" s="273"/>
      <c r="K76" s="274"/>
      <c r="L76" s="293"/>
      <c r="M76" s="37"/>
    </row>
    <row r="77" spans="1:13" ht="13.5" customHeight="1">
      <c r="A77" s="276"/>
      <c r="B77" s="277"/>
      <c r="C77" s="285">
        <v>4210</v>
      </c>
      <c r="D77" s="27" t="s">
        <v>459</v>
      </c>
      <c r="E77" s="273"/>
      <c r="F77" s="273">
        <v>10000</v>
      </c>
      <c r="G77" s="273">
        <f>F77</f>
        <v>10000</v>
      </c>
      <c r="H77" s="273"/>
      <c r="I77" s="273"/>
      <c r="J77" s="273"/>
      <c r="K77" s="274"/>
      <c r="L77" s="293"/>
      <c r="M77" s="37"/>
    </row>
    <row r="78" spans="1:13" ht="13.5" customHeight="1">
      <c r="A78" s="276"/>
      <c r="B78" s="277"/>
      <c r="C78" s="278">
        <v>6610</v>
      </c>
      <c r="D78" s="27" t="s">
        <v>188</v>
      </c>
      <c r="E78" s="273">
        <v>50000</v>
      </c>
      <c r="F78" s="273"/>
      <c r="G78" s="273"/>
      <c r="H78" s="273"/>
      <c r="I78" s="273"/>
      <c r="J78" s="273"/>
      <c r="K78" s="274"/>
      <c r="L78" s="293"/>
      <c r="M78" s="37"/>
    </row>
    <row r="79" spans="1:13" ht="13.5" customHeight="1">
      <c r="A79" s="276"/>
      <c r="B79" s="277"/>
      <c r="C79" s="278">
        <v>6610</v>
      </c>
      <c r="D79" s="27" t="s">
        <v>205</v>
      </c>
      <c r="E79" s="273">
        <v>30000</v>
      </c>
      <c r="F79" s="273"/>
      <c r="G79" s="273"/>
      <c r="H79" s="273"/>
      <c r="I79" s="273"/>
      <c r="J79" s="273"/>
      <c r="K79" s="274"/>
      <c r="L79" s="293"/>
      <c r="M79" s="37"/>
    </row>
    <row r="80" spans="1:13" ht="13.5" customHeight="1">
      <c r="A80" s="276"/>
      <c r="B80" s="277"/>
      <c r="C80" s="278">
        <v>6610</v>
      </c>
      <c r="D80" s="27" t="s">
        <v>209</v>
      </c>
      <c r="E80" s="273">
        <v>10000</v>
      </c>
      <c r="F80" s="273"/>
      <c r="G80" s="273"/>
      <c r="H80" s="273"/>
      <c r="I80" s="273"/>
      <c r="J80" s="273"/>
      <c r="K80" s="274"/>
      <c r="L80" s="293"/>
      <c r="M80" s="37"/>
    </row>
    <row r="81" spans="1:13" ht="13.5" customHeight="1">
      <c r="A81" s="276"/>
      <c r="B81" s="277"/>
      <c r="C81" s="278">
        <v>6630</v>
      </c>
      <c r="D81" s="27" t="s">
        <v>185</v>
      </c>
      <c r="E81" s="273">
        <v>100000</v>
      </c>
      <c r="F81" s="273"/>
      <c r="G81" s="273"/>
      <c r="H81" s="273"/>
      <c r="I81" s="273"/>
      <c r="J81" s="273"/>
      <c r="K81" s="274"/>
      <c r="L81" s="293"/>
      <c r="M81" s="37"/>
    </row>
    <row r="82" spans="1:13" ht="13.5" customHeight="1">
      <c r="A82" s="276"/>
      <c r="B82" s="277"/>
      <c r="C82" s="285">
        <v>6050</v>
      </c>
      <c r="D82" s="27" t="s">
        <v>218</v>
      </c>
      <c r="E82" s="273"/>
      <c r="F82" s="273">
        <v>190000</v>
      </c>
      <c r="G82" s="273"/>
      <c r="H82" s="273"/>
      <c r="I82" s="273"/>
      <c r="J82" s="273"/>
      <c r="K82" s="274">
        <f>F82</f>
        <v>190000</v>
      </c>
      <c r="L82" s="293"/>
      <c r="M82" s="37"/>
    </row>
    <row r="83" spans="1:13" ht="13.5" customHeight="1">
      <c r="A83" s="290">
        <v>801</v>
      </c>
      <c r="B83" s="291">
        <v>80146</v>
      </c>
      <c r="C83" s="282">
        <v>2320</v>
      </c>
      <c r="D83" s="292" t="s">
        <v>190</v>
      </c>
      <c r="E83" s="267">
        <f aca="true" t="shared" si="11" ref="E83:K83">E85</f>
        <v>0</v>
      </c>
      <c r="F83" s="267">
        <f t="shared" si="11"/>
        <v>12000</v>
      </c>
      <c r="G83" s="267">
        <f t="shared" si="11"/>
        <v>12000</v>
      </c>
      <c r="H83" s="267">
        <f t="shared" si="11"/>
        <v>0</v>
      </c>
      <c r="I83" s="267">
        <f t="shared" si="11"/>
        <v>0</v>
      </c>
      <c r="J83" s="267">
        <f t="shared" si="11"/>
        <v>12000</v>
      </c>
      <c r="K83" s="268">
        <f t="shared" si="11"/>
        <v>0</v>
      </c>
      <c r="L83" s="293"/>
      <c r="M83" s="37"/>
    </row>
    <row r="84" spans="1:13" ht="13.5" customHeight="1">
      <c r="A84" s="284"/>
      <c r="B84" s="271"/>
      <c r="C84" s="271"/>
      <c r="D84" s="272" t="s">
        <v>646</v>
      </c>
      <c r="E84" s="273"/>
      <c r="F84" s="273"/>
      <c r="G84" s="273"/>
      <c r="H84" s="273"/>
      <c r="I84" s="273"/>
      <c r="J84" s="273"/>
      <c r="K84" s="274"/>
      <c r="L84" s="293"/>
      <c r="M84" s="37"/>
    </row>
    <row r="85" spans="1:13" ht="13.5" customHeight="1">
      <c r="A85" s="284"/>
      <c r="B85" s="271"/>
      <c r="C85" s="278">
        <v>2320</v>
      </c>
      <c r="D85" s="211" t="s">
        <v>191</v>
      </c>
      <c r="E85" s="273">
        <v>0</v>
      </c>
      <c r="F85" s="273">
        <f>'Z 2 '!G344</f>
        <v>12000</v>
      </c>
      <c r="G85" s="273">
        <f>F85</f>
        <v>12000</v>
      </c>
      <c r="H85" s="273"/>
      <c r="I85" s="273"/>
      <c r="J85" s="273">
        <f>G85</f>
        <v>12000</v>
      </c>
      <c r="K85" s="274"/>
      <c r="L85" s="293"/>
      <c r="M85" s="37"/>
    </row>
    <row r="86" spans="1:13" ht="13.5" customHeight="1">
      <c r="A86" s="263">
        <v>851</v>
      </c>
      <c r="B86" s="264">
        <v>85111</v>
      </c>
      <c r="C86" s="282">
        <v>6619</v>
      </c>
      <c r="D86" s="266" t="s">
        <v>508</v>
      </c>
      <c r="E86" s="267">
        <f>E88+E89+E90+E91</f>
        <v>745421</v>
      </c>
      <c r="F86" s="267">
        <f aca="true" t="shared" si="12" ref="F86:K86">F92</f>
        <v>745421</v>
      </c>
      <c r="G86" s="267">
        <f t="shared" si="12"/>
        <v>0</v>
      </c>
      <c r="H86" s="267">
        <f t="shared" si="12"/>
        <v>0</v>
      </c>
      <c r="I86" s="267">
        <f t="shared" si="12"/>
        <v>0</v>
      </c>
      <c r="J86" s="267">
        <f t="shared" si="12"/>
        <v>0</v>
      </c>
      <c r="K86" s="268">
        <f t="shared" si="12"/>
        <v>745421</v>
      </c>
      <c r="L86" s="293"/>
      <c r="M86" s="37"/>
    </row>
    <row r="87" spans="1:13" ht="13.5" customHeight="1">
      <c r="A87" s="276"/>
      <c r="B87" s="277"/>
      <c r="C87" s="271"/>
      <c r="D87" s="272" t="s">
        <v>646</v>
      </c>
      <c r="E87" s="273"/>
      <c r="F87" s="273"/>
      <c r="G87" s="273"/>
      <c r="H87" s="273"/>
      <c r="I87" s="273"/>
      <c r="J87" s="273"/>
      <c r="K87" s="274"/>
      <c r="L87" s="293"/>
      <c r="M87" s="37"/>
    </row>
    <row r="88" spans="1:13" ht="13.5" customHeight="1">
      <c r="A88" s="276"/>
      <c r="B88" s="277"/>
      <c r="C88" s="278">
        <v>6619</v>
      </c>
      <c r="D88" s="279" t="s">
        <v>207</v>
      </c>
      <c r="E88" s="273">
        <v>446308</v>
      </c>
      <c r="F88" s="273"/>
      <c r="G88" s="273"/>
      <c r="H88" s="273"/>
      <c r="I88" s="273"/>
      <c r="J88" s="273"/>
      <c r="K88" s="274"/>
      <c r="L88" s="293"/>
      <c r="M88" s="37"/>
    </row>
    <row r="89" spans="1:13" ht="13.5" customHeight="1">
      <c r="A89" s="276"/>
      <c r="B89" s="277"/>
      <c r="C89" s="278">
        <v>6619</v>
      </c>
      <c r="D89" s="279" t="s">
        <v>205</v>
      </c>
      <c r="E89" s="273">
        <v>70217</v>
      </c>
      <c r="F89" s="273"/>
      <c r="G89" s="273"/>
      <c r="H89" s="273"/>
      <c r="I89" s="273"/>
      <c r="J89" s="273"/>
      <c r="K89" s="274"/>
      <c r="L89" s="293"/>
      <c r="M89" s="37"/>
    </row>
    <row r="90" spans="1:13" ht="13.5" customHeight="1">
      <c r="A90" s="276"/>
      <c r="B90" s="277"/>
      <c r="C90" s="278">
        <v>6619</v>
      </c>
      <c r="D90" s="279" t="s">
        <v>208</v>
      </c>
      <c r="E90" s="273">
        <v>141398</v>
      </c>
      <c r="F90" s="273"/>
      <c r="G90" s="273"/>
      <c r="H90" s="273"/>
      <c r="I90" s="273"/>
      <c r="J90" s="273"/>
      <c r="K90" s="274"/>
      <c r="L90" s="293"/>
      <c r="M90" s="37"/>
    </row>
    <row r="91" spans="1:13" ht="12.75" customHeight="1">
      <c r="A91" s="276"/>
      <c r="B91" s="277"/>
      <c r="C91" s="278">
        <v>6619</v>
      </c>
      <c r="D91" s="279" t="s">
        <v>209</v>
      </c>
      <c r="E91" s="273">
        <v>87498</v>
      </c>
      <c r="F91" s="273"/>
      <c r="G91" s="273"/>
      <c r="H91" s="273"/>
      <c r="I91" s="273"/>
      <c r="J91" s="273"/>
      <c r="K91" s="274"/>
      <c r="L91" s="293"/>
      <c r="M91" s="37"/>
    </row>
    <row r="92" spans="1:13" ht="13.5" customHeight="1">
      <c r="A92" s="276"/>
      <c r="B92" s="277"/>
      <c r="C92" s="285">
        <v>6059</v>
      </c>
      <c r="D92" s="26" t="s">
        <v>376</v>
      </c>
      <c r="E92" s="273"/>
      <c r="F92" s="273">
        <v>745421</v>
      </c>
      <c r="G92" s="273"/>
      <c r="H92" s="273"/>
      <c r="I92" s="273"/>
      <c r="J92" s="273"/>
      <c r="K92" s="274">
        <f>F92</f>
        <v>745421</v>
      </c>
      <c r="L92" s="293"/>
      <c r="M92" s="37"/>
    </row>
    <row r="93" spans="1:13" ht="18.75" customHeight="1">
      <c r="A93" s="286">
        <v>852</v>
      </c>
      <c r="B93" s="291">
        <v>85201</v>
      </c>
      <c r="C93" s="282">
        <v>2320</v>
      </c>
      <c r="D93" s="294" t="s">
        <v>192</v>
      </c>
      <c r="E93" s="267">
        <f>E95+E96+E97+E98+E99</f>
        <v>143427</v>
      </c>
      <c r="F93" s="267">
        <f aca="true" t="shared" si="13" ref="F93:K93">SUM(F95:F107)</f>
        <v>341900</v>
      </c>
      <c r="G93" s="267">
        <f t="shared" si="13"/>
        <v>341900</v>
      </c>
      <c r="H93" s="267">
        <f t="shared" si="13"/>
        <v>77805</v>
      </c>
      <c r="I93" s="267">
        <f t="shared" si="13"/>
        <v>11560</v>
      </c>
      <c r="J93" s="267">
        <f t="shared" si="13"/>
        <v>198473</v>
      </c>
      <c r="K93" s="268">
        <f t="shared" si="13"/>
        <v>0</v>
      </c>
      <c r="L93" s="239"/>
      <c r="M93" s="37"/>
    </row>
    <row r="94" spans="1:13" ht="9" customHeight="1">
      <c r="A94" s="284"/>
      <c r="B94" s="271"/>
      <c r="C94" s="271"/>
      <c r="D94" s="272" t="s">
        <v>646</v>
      </c>
      <c r="E94" s="273"/>
      <c r="F94" s="273"/>
      <c r="G94" s="273"/>
      <c r="H94" s="273"/>
      <c r="I94" s="273"/>
      <c r="J94" s="273"/>
      <c r="K94" s="274"/>
      <c r="L94" s="293"/>
      <c r="M94" s="37"/>
    </row>
    <row r="95" spans="1:13" ht="12.75" customHeight="1">
      <c r="A95" s="284"/>
      <c r="B95" s="271"/>
      <c r="C95" s="278">
        <v>2320</v>
      </c>
      <c r="D95" s="211" t="s">
        <v>193</v>
      </c>
      <c r="E95" s="273">
        <v>0</v>
      </c>
      <c r="F95" s="273">
        <v>71112</v>
      </c>
      <c r="G95" s="273">
        <f aca="true" t="shared" si="14" ref="G95:G107">F95</f>
        <v>71112</v>
      </c>
      <c r="H95" s="273"/>
      <c r="I95" s="273"/>
      <c r="J95" s="273">
        <f>G95</f>
        <v>71112</v>
      </c>
      <c r="K95" s="274"/>
      <c r="L95" s="293"/>
      <c r="M95" s="37"/>
    </row>
    <row r="96" spans="1:13" ht="14.25" customHeight="1">
      <c r="A96" s="284"/>
      <c r="B96" s="271"/>
      <c r="C96" s="278">
        <v>2320</v>
      </c>
      <c r="D96" s="211" t="s">
        <v>194</v>
      </c>
      <c r="E96" s="273">
        <v>0</v>
      </c>
      <c r="F96" s="273">
        <v>31944</v>
      </c>
      <c r="G96" s="273">
        <f t="shared" si="14"/>
        <v>31944</v>
      </c>
      <c r="H96" s="273"/>
      <c r="I96" s="273"/>
      <c r="J96" s="273">
        <f>G96</f>
        <v>31944</v>
      </c>
      <c r="K96" s="274"/>
      <c r="L96" s="293"/>
      <c r="M96" s="37"/>
    </row>
    <row r="97" spans="1:13" ht="12.75" customHeight="1">
      <c r="A97" s="284"/>
      <c r="B97" s="271"/>
      <c r="C97" s="278">
        <v>2320</v>
      </c>
      <c r="D97" s="211" t="s">
        <v>195</v>
      </c>
      <c r="E97" s="273">
        <v>71713</v>
      </c>
      <c r="F97" s="273">
        <v>95417</v>
      </c>
      <c r="G97" s="273">
        <f t="shared" si="14"/>
        <v>95417</v>
      </c>
      <c r="H97" s="273"/>
      <c r="I97" s="273"/>
      <c r="J97" s="273">
        <f>G97</f>
        <v>95417</v>
      </c>
      <c r="K97" s="274"/>
      <c r="L97" s="293"/>
      <c r="M97" s="37"/>
    </row>
    <row r="98" spans="1:13" ht="12.75" customHeight="1">
      <c r="A98" s="276"/>
      <c r="B98" s="277"/>
      <c r="C98" s="278">
        <v>2320</v>
      </c>
      <c r="D98" s="279" t="s">
        <v>196</v>
      </c>
      <c r="E98" s="273">
        <v>35857</v>
      </c>
      <c r="F98" s="273"/>
      <c r="G98" s="273">
        <f t="shared" si="14"/>
        <v>0</v>
      </c>
      <c r="H98" s="273"/>
      <c r="I98" s="273"/>
      <c r="J98" s="273">
        <f>G98</f>
        <v>0</v>
      </c>
      <c r="K98" s="274"/>
      <c r="L98" s="293"/>
      <c r="M98" s="37"/>
    </row>
    <row r="99" spans="1:13" ht="13.5" customHeight="1">
      <c r="A99" s="276"/>
      <c r="B99" s="277"/>
      <c r="C99" s="278">
        <v>2320</v>
      </c>
      <c r="D99" s="279" t="s">
        <v>197</v>
      </c>
      <c r="E99" s="273">
        <v>35857</v>
      </c>
      <c r="F99" s="273"/>
      <c r="G99" s="273">
        <f t="shared" si="14"/>
        <v>0</v>
      </c>
      <c r="H99" s="273"/>
      <c r="I99" s="273"/>
      <c r="J99" s="273">
        <f>G99</f>
        <v>0</v>
      </c>
      <c r="K99" s="274"/>
      <c r="L99" s="293"/>
      <c r="M99" s="37"/>
    </row>
    <row r="100" spans="1:13" ht="13.5" customHeight="1">
      <c r="A100" s="276"/>
      <c r="B100" s="277"/>
      <c r="C100" s="285">
        <v>4010</v>
      </c>
      <c r="D100" s="26" t="s">
        <v>607</v>
      </c>
      <c r="E100" s="273"/>
      <c r="F100" s="273">
        <v>62048</v>
      </c>
      <c r="G100" s="273">
        <f t="shared" si="14"/>
        <v>62048</v>
      </c>
      <c r="H100" s="273">
        <f>G100</f>
        <v>62048</v>
      </c>
      <c r="I100" s="273"/>
      <c r="J100" s="273"/>
      <c r="K100" s="274"/>
      <c r="L100" s="293"/>
      <c r="M100" s="37"/>
    </row>
    <row r="101" spans="1:13" ht="13.5" customHeight="1">
      <c r="A101" s="276"/>
      <c r="B101" s="277"/>
      <c r="C101" s="285">
        <v>4040</v>
      </c>
      <c r="D101" s="26" t="s">
        <v>342</v>
      </c>
      <c r="E101" s="273"/>
      <c r="F101" s="273">
        <v>15757</v>
      </c>
      <c r="G101" s="273">
        <f t="shared" si="14"/>
        <v>15757</v>
      </c>
      <c r="H101" s="273">
        <f>G101</f>
        <v>15757</v>
      </c>
      <c r="I101" s="273"/>
      <c r="J101" s="273"/>
      <c r="K101" s="274"/>
      <c r="L101" s="293"/>
      <c r="M101" s="37"/>
    </row>
    <row r="102" spans="1:13" ht="13.5" customHeight="1">
      <c r="A102" s="276"/>
      <c r="B102" s="277"/>
      <c r="C102" s="285">
        <v>4110</v>
      </c>
      <c r="D102" s="26" t="s">
        <v>403</v>
      </c>
      <c r="E102" s="273"/>
      <c r="F102" s="273">
        <v>10149</v>
      </c>
      <c r="G102" s="273">
        <f t="shared" si="14"/>
        <v>10149</v>
      </c>
      <c r="H102" s="273"/>
      <c r="I102" s="273">
        <f>G102</f>
        <v>10149</v>
      </c>
      <c r="J102" s="273"/>
      <c r="K102" s="274"/>
      <c r="L102" s="293"/>
      <c r="M102" s="37"/>
    </row>
    <row r="103" spans="1:13" ht="13.5" customHeight="1">
      <c r="A103" s="276"/>
      <c r="B103" s="277"/>
      <c r="C103" s="285">
        <v>4120</v>
      </c>
      <c r="D103" s="26" t="s">
        <v>344</v>
      </c>
      <c r="E103" s="273"/>
      <c r="F103" s="273">
        <v>1411</v>
      </c>
      <c r="G103" s="273">
        <f t="shared" si="14"/>
        <v>1411</v>
      </c>
      <c r="H103" s="273"/>
      <c r="I103" s="273">
        <f>G103</f>
        <v>1411</v>
      </c>
      <c r="J103" s="273"/>
      <c r="K103" s="274"/>
      <c r="L103" s="293"/>
      <c r="M103" s="37"/>
    </row>
    <row r="104" spans="1:13" ht="13.5" customHeight="1">
      <c r="A104" s="276"/>
      <c r="B104" s="277"/>
      <c r="C104" s="285">
        <v>4210</v>
      </c>
      <c r="D104" s="27" t="s">
        <v>459</v>
      </c>
      <c r="E104" s="273"/>
      <c r="F104" s="273">
        <v>10547</v>
      </c>
      <c r="G104" s="273">
        <f t="shared" si="14"/>
        <v>10547</v>
      </c>
      <c r="H104" s="273"/>
      <c r="I104" s="273"/>
      <c r="J104" s="273"/>
      <c r="K104" s="274"/>
      <c r="L104" s="293"/>
      <c r="M104" s="37"/>
    </row>
    <row r="105" spans="1:13" ht="13.5" customHeight="1">
      <c r="A105" s="276"/>
      <c r="B105" s="277"/>
      <c r="C105" s="285">
        <v>4220</v>
      </c>
      <c r="D105" s="27" t="s">
        <v>518</v>
      </c>
      <c r="E105" s="273"/>
      <c r="F105" s="273">
        <v>24404</v>
      </c>
      <c r="G105" s="273">
        <f t="shared" si="14"/>
        <v>24404</v>
      </c>
      <c r="H105" s="273"/>
      <c r="I105" s="273"/>
      <c r="J105" s="273"/>
      <c r="K105" s="274"/>
      <c r="L105" s="293"/>
      <c r="M105" s="37"/>
    </row>
    <row r="106" spans="1:13" ht="13.5" customHeight="1">
      <c r="A106" s="276"/>
      <c r="B106" s="277"/>
      <c r="C106" s="285">
        <v>4260</v>
      </c>
      <c r="D106" s="27" t="s">
        <v>419</v>
      </c>
      <c r="E106" s="273"/>
      <c r="F106" s="273">
        <v>11966</v>
      </c>
      <c r="G106" s="273">
        <f t="shared" si="14"/>
        <v>11966</v>
      </c>
      <c r="H106" s="273"/>
      <c r="I106" s="273"/>
      <c r="J106" s="273"/>
      <c r="K106" s="274"/>
      <c r="L106" s="293"/>
      <c r="M106" s="37"/>
    </row>
    <row r="107" spans="1:13" ht="13.5" customHeight="1">
      <c r="A107" s="276"/>
      <c r="B107" s="277"/>
      <c r="C107" s="285">
        <v>4300</v>
      </c>
      <c r="D107" s="26" t="s">
        <v>421</v>
      </c>
      <c r="E107" s="273"/>
      <c r="F107" s="273">
        <v>7145</v>
      </c>
      <c r="G107" s="273">
        <f t="shared" si="14"/>
        <v>7145</v>
      </c>
      <c r="H107" s="273"/>
      <c r="I107" s="273"/>
      <c r="J107" s="273"/>
      <c r="K107" s="274"/>
      <c r="L107" s="293"/>
      <c r="M107" s="37"/>
    </row>
    <row r="108" spans="1:13" ht="15" customHeight="1">
      <c r="A108" s="263">
        <v>852</v>
      </c>
      <c r="B108" s="264">
        <v>85204</v>
      </c>
      <c r="C108" s="282"/>
      <c r="D108" s="266" t="s">
        <v>637</v>
      </c>
      <c r="E108" s="267">
        <f>E110+E111+E112+E113+E114+E115</f>
        <v>95111</v>
      </c>
      <c r="F108" s="267">
        <f aca="true" t="shared" si="15" ref="F108:K108">SUM(F110:F120)</f>
        <v>141972</v>
      </c>
      <c r="G108" s="267">
        <f t="shared" si="15"/>
        <v>141972</v>
      </c>
      <c r="H108" s="267">
        <f t="shared" si="15"/>
        <v>15600</v>
      </c>
      <c r="I108" s="267">
        <f t="shared" si="15"/>
        <v>2919</v>
      </c>
      <c r="J108" s="267">
        <f t="shared" si="15"/>
        <v>46861</v>
      </c>
      <c r="K108" s="268">
        <f t="shared" si="15"/>
        <v>0</v>
      </c>
      <c r="L108" s="239"/>
      <c r="M108" s="36"/>
    </row>
    <row r="109" spans="1:13" ht="9.75" customHeight="1">
      <c r="A109" s="276"/>
      <c r="B109" s="277"/>
      <c r="C109" s="271"/>
      <c r="D109" s="272" t="s">
        <v>646</v>
      </c>
      <c r="E109" s="273"/>
      <c r="F109" s="273"/>
      <c r="G109" s="273"/>
      <c r="H109" s="273"/>
      <c r="I109" s="273"/>
      <c r="J109" s="273"/>
      <c r="K109" s="274"/>
      <c r="L109" s="293"/>
      <c r="M109" s="37"/>
    </row>
    <row r="110" spans="1:13" ht="15" customHeight="1">
      <c r="A110" s="276"/>
      <c r="B110" s="277"/>
      <c r="C110" s="278">
        <v>2310</v>
      </c>
      <c r="D110" s="279" t="s">
        <v>198</v>
      </c>
      <c r="E110" s="273">
        <v>0</v>
      </c>
      <c r="F110" s="273">
        <v>11057</v>
      </c>
      <c r="G110" s="273">
        <f>F110</f>
        <v>11057</v>
      </c>
      <c r="H110" s="273"/>
      <c r="I110" s="273"/>
      <c r="J110" s="273">
        <f aca="true" t="shared" si="16" ref="J110:J116">G110</f>
        <v>11057</v>
      </c>
      <c r="K110" s="274"/>
      <c r="L110" s="293"/>
      <c r="M110" s="37"/>
    </row>
    <row r="111" spans="1:13" ht="14.25" customHeight="1">
      <c r="A111" s="276"/>
      <c r="B111" s="277"/>
      <c r="C111" s="278">
        <v>2320</v>
      </c>
      <c r="D111" s="279" t="s">
        <v>199</v>
      </c>
      <c r="E111" s="273">
        <v>34531</v>
      </c>
      <c r="F111" s="273">
        <v>0</v>
      </c>
      <c r="G111" s="273">
        <f aca="true" t="shared" si="17" ref="G111:G120">F111</f>
        <v>0</v>
      </c>
      <c r="H111" s="273"/>
      <c r="I111" s="273"/>
      <c r="J111" s="273">
        <f t="shared" si="16"/>
        <v>0</v>
      </c>
      <c r="K111" s="274"/>
      <c r="L111" s="293"/>
      <c r="M111" s="37"/>
    </row>
    <row r="112" spans="1:13" ht="14.25" customHeight="1">
      <c r="A112" s="276"/>
      <c r="B112" s="277"/>
      <c r="C112" s="278">
        <v>2320</v>
      </c>
      <c r="D112" s="279" t="s">
        <v>200</v>
      </c>
      <c r="E112" s="273">
        <v>22728</v>
      </c>
      <c r="F112" s="273">
        <v>7606</v>
      </c>
      <c r="G112" s="273">
        <f t="shared" si="17"/>
        <v>7606</v>
      </c>
      <c r="H112" s="273"/>
      <c r="I112" s="273"/>
      <c r="J112" s="273">
        <f t="shared" si="16"/>
        <v>7606</v>
      </c>
      <c r="K112" s="274"/>
      <c r="L112" s="293"/>
      <c r="M112" s="37"/>
    </row>
    <row r="113" spans="1:13" ht="14.25" customHeight="1">
      <c r="A113" s="276"/>
      <c r="B113" s="277"/>
      <c r="C113" s="278">
        <v>2320</v>
      </c>
      <c r="D113" s="279" t="s">
        <v>201</v>
      </c>
      <c r="E113" s="273">
        <v>7356</v>
      </c>
      <c r="F113" s="273">
        <v>0</v>
      </c>
      <c r="G113" s="273">
        <f t="shared" si="17"/>
        <v>0</v>
      </c>
      <c r="H113" s="273"/>
      <c r="I113" s="273"/>
      <c r="J113" s="273">
        <f t="shared" si="16"/>
        <v>0</v>
      </c>
      <c r="K113" s="274"/>
      <c r="L113" s="293"/>
      <c r="M113" s="37"/>
    </row>
    <row r="114" spans="1:13" ht="14.25" customHeight="1">
      <c r="A114" s="276"/>
      <c r="B114" s="277"/>
      <c r="C114" s="278">
        <v>2320</v>
      </c>
      <c r="D114" s="279" t="s">
        <v>202</v>
      </c>
      <c r="E114" s="273">
        <v>13835</v>
      </c>
      <c r="F114" s="273">
        <v>11367</v>
      </c>
      <c r="G114" s="273">
        <f t="shared" si="17"/>
        <v>11367</v>
      </c>
      <c r="H114" s="273"/>
      <c r="I114" s="273"/>
      <c r="J114" s="273">
        <f t="shared" si="16"/>
        <v>11367</v>
      </c>
      <c r="K114" s="274"/>
      <c r="L114" s="293"/>
      <c r="M114" s="37"/>
    </row>
    <row r="115" spans="1:13" ht="15" customHeight="1">
      <c r="A115" s="276"/>
      <c r="B115" s="277"/>
      <c r="C115" s="278">
        <v>2320</v>
      </c>
      <c r="D115" s="279" t="s">
        <v>203</v>
      </c>
      <c r="E115" s="273">
        <v>16661</v>
      </c>
      <c r="F115" s="273">
        <v>7905</v>
      </c>
      <c r="G115" s="273">
        <f t="shared" si="17"/>
        <v>7905</v>
      </c>
      <c r="H115" s="273"/>
      <c r="I115" s="273"/>
      <c r="J115" s="273">
        <f t="shared" si="16"/>
        <v>7905</v>
      </c>
      <c r="K115" s="274"/>
      <c r="L115" s="293"/>
      <c r="M115" s="37"/>
    </row>
    <row r="116" spans="1:13" ht="15" customHeight="1">
      <c r="A116" s="276"/>
      <c r="B116" s="277"/>
      <c r="C116" s="278">
        <v>2320</v>
      </c>
      <c r="D116" s="279" t="s">
        <v>242</v>
      </c>
      <c r="E116" s="273"/>
      <c r="F116" s="273">
        <v>8926</v>
      </c>
      <c r="G116" s="273">
        <f t="shared" si="17"/>
        <v>8926</v>
      </c>
      <c r="H116" s="273"/>
      <c r="I116" s="273"/>
      <c r="J116" s="273">
        <f t="shared" si="16"/>
        <v>8926</v>
      </c>
      <c r="K116" s="274"/>
      <c r="L116" s="293"/>
      <c r="M116" s="37"/>
    </row>
    <row r="117" spans="1:13" ht="15" customHeight="1">
      <c r="A117" s="276"/>
      <c r="B117" s="277"/>
      <c r="C117" s="30" t="s">
        <v>516</v>
      </c>
      <c r="D117" s="26" t="s">
        <v>517</v>
      </c>
      <c r="E117" s="273"/>
      <c r="F117" s="273">
        <v>76592</v>
      </c>
      <c r="G117" s="273">
        <f t="shared" si="17"/>
        <v>76592</v>
      </c>
      <c r="H117" s="273"/>
      <c r="I117" s="273"/>
      <c r="J117" s="273"/>
      <c r="K117" s="274"/>
      <c r="L117" s="293"/>
      <c r="M117" s="37"/>
    </row>
    <row r="118" spans="1:13" ht="15" customHeight="1">
      <c r="A118" s="276"/>
      <c r="B118" s="277"/>
      <c r="C118" s="30" t="s">
        <v>368</v>
      </c>
      <c r="D118" s="26" t="s">
        <v>403</v>
      </c>
      <c r="E118" s="273"/>
      <c r="F118" s="273">
        <v>2537</v>
      </c>
      <c r="G118" s="273">
        <f t="shared" si="17"/>
        <v>2537</v>
      </c>
      <c r="H118" s="273"/>
      <c r="I118" s="273">
        <f>G118</f>
        <v>2537</v>
      </c>
      <c r="J118" s="273"/>
      <c r="K118" s="274"/>
      <c r="L118" s="293"/>
      <c r="M118" s="37"/>
    </row>
    <row r="119" spans="1:13" ht="15" customHeight="1">
      <c r="A119" s="276"/>
      <c r="B119" s="277"/>
      <c r="C119" s="30" t="s">
        <v>343</v>
      </c>
      <c r="D119" s="27" t="s">
        <v>344</v>
      </c>
      <c r="E119" s="273"/>
      <c r="F119" s="273">
        <v>382</v>
      </c>
      <c r="G119" s="273">
        <f t="shared" si="17"/>
        <v>382</v>
      </c>
      <c r="H119" s="273"/>
      <c r="I119" s="273">
        <f>G119</f>
        <v>382</v>
      </c>
      <c r="J119" s="273"/>
      <c r="K119" s="274"/>
      <c r="L119" s="293"/>
      <c r="M119" s="37"/>
    </row>
    <row r="120" spans="1:13" ht="15" customHeight="1">
      <c r="A120" s="276"/>
      <c r="B120" s="277"/>
      <c r="C120" s="30" t="s">
        <v>773</v>
      </c>
      <c r="D120" s="26" t="s">
        <v>774</v>
      </c>
      <c r="E120" s="273"/>
      <c r="F120" s="273">
        <v>15600</v>
      </c>
      <c r="G120" s="273">
        <f t="shared" si="17"/>
        <v>15600</v>
      </c>
      <c r="H120" s="273">
        <f>G120</f>
        <v>15600</v>
      </c>
      <c r="I120" s="273"/>
      <c r="J120" s="273"/>
      <c r="K120" s="274"/>
      <c r="L120" s="293"/>
      <c r="M120" s="37"/>
    </row>
    <row r="121" spans="1:13" ht="15.75" customHeight="1">
      <c r="A121" s="263">
        <v>852</v>
      </c>
      <c r="B121" s="264">
        <v>85295</v>
      </c>
      <c r="C121" s="282"/>
      <c r="D121" s="266" t="s">
        <v>405</v>
      </c>
      <c r="E121" s="267">
        <f>E123</f>
        <v>200000</v>
      </c>
      <c r="F121" s="267">
        <f aca="true" t="shared" si="18" ref="F121:K121">SUM(F123:F131)</f>
        <v>200000</v>
      </c>
      <c r="G121" s="267">
        <f t="shared" si="18"/>
        <v>200000</v>
      </c>
      <c r="H121" s="267">
        <f t="shared" si="18"/>
        <v>6100</v>
      </c>
      <c r="I121" s="267">
        <f t="shared" si="18"/>
        <v>107</v>
      </c>
      <c r="J121" s="267">
        <f t="shared" si="18"/>
        <v>0</v>
      </c>
      <c r="K121" s="268">
        <f t="shared" si="18"/>
        <v>0</v>
      </c>
      <c r="L121" s="239"/>
      <c r="M121" s="37"/>
    </row>
    <row r="122" spans="1:13" ht="11.25" customHeight="1">
      <c r="A122" s="276"/>
      <c r="B122" s="277"/>
      <c r="C122" s="271"/>
      <c r="D122" s="272" t="s">
        <v>646</v>
      </c>
      <c r="E122" s="273"/>
      <c r="F122" s="273"/>
      <c r="G122" s="273"/>
      <c r="H122" s="273"/>
      <c r="I122" s="273"/>
      <c r="J122" s="273"/>
      <c r="K122" s="274"/>
      <c r="L122" s="275"/>
      <c r="M122" s="37"/>
    </row>
    <row r="123" spans="1:13" ht="33.75" customHeight="1">
      <c r="A123" s="276"/>
      <c r="B123" s="277"/>
      <c r="C123" s="278">
        <v>2120</v>
      </c>
      <c r="D123" s="295" t="s">
        <v>210</v>
      </c>
      <c r="E123" s="273">
        <f>'Z 1'!I137</f>
        <v>200000</v>
      </c>
      <c r="F123" s="273"/>
      <c r="G123" s="273">
        <f>F123</f>
        <v>0</v>
      </c>
      <c r="H123" s="273"/>
      <c r="I123" s="273"/>
      <c r="J123" s="273">
        <f>G123</f>
        <v>0</v>
      </c>
      <c r="K123" s="274"/>
      <c r="L123" s="275"/>
      <c r="M123" s="37"/>
    </row>
    <row r="124" spans="1:13" ht="12" customHeight="1">
      <c r="A124" s="276"/>
      <c r="B124" s="277"/>
      <c r="C124" s="285">
        <v>4110</v>
      </c>
      <c r="D124" s="26" t="s">
        <v>403</v>
      </c>
      <c r="E124" s="277"/>
      <c r="F124" s="273">
        <v>77</v>
      </c>
      <c r="G124" s="273">
        <f aca="true" t="shared" si="19" ref="G124:G131">F124</f>
        <v>77</v>
      </c>
      <c r="H124" s="271"/>
      <c r="I124" s="273">
        <f>G124</f>
        <v>77</v>
      </c>
      <c r="J124" s="271"/>
      <c r="K124" s="479"/>
      <c r="L124" s="239"/>
      <c r="M124" s="37"/>
    </row>
    <row r="125" spans="1:13" ht="12" customHeight="1">
      <c r="A125" s="276"/>
      <c r="B125" s="277"/>
      <c r="C125" s="285">
        <v>4120</v>
      </c>
      <c r="D125" s="27" t="s">
        <v>344</v>
      </c>
      <c r="E125" s="273"/>
      <c r="F125" s="273">
        <v>30</v>
      </c>
      <c r="G125" s="273">
        <f t="shared" si="19"/>
        <v>30</v>
      </c>
      <c r="H125" s="273"/>
      <c r="I125" s="273">
        <f>G125</f>
        <v>30</v>
      </c>
      <c r="J125" s="273"/>
      <c r="K125" s="274"/>
      <c r="L125" s="275"/>
      <c r="M125" s="37"/>
    </row>
    <row r="126" spans="1:13" ht="10.5" customHeight="1">
      <c r="A126" s="276"/>
      <c r="B126" s="277"/>
      <c r="C126" s="285">
        <v>4170</v>
      </c>
      <c r="D126" s="26" t="s">
        <v>774</v>
      </c>
      <c r="E126" s="273"/>
      <c r="F126" s="273">
        <v>6100</v>
      </c>
      <c r="G126" s="273">
        <f t="shared" si="19"/>
        <v>6100</v>
      </c>
      <c r="H126" s="273">
        <f>G126</f>
        <v>6100</v>
      </c>
      <c r="I126" s="273"/>
      <c r="J126" s="273"/>
      <c r="K126" s="274"/>
      <c r="L126" s="275"/>
      <c r="M126" s="37"/>
    </row>
    <row r="127" spans="1:13" ht="12" customHeight="1">
      <c r="A127" s="276"/>
      <c r="B127" s="277"/>
      <c r="C127" s="285">
        <v>4210</v>
      </c>
      <c r="D127" s="27" t="s">
        <v>372</v>
      </c>
      <c r="E127" s="273"/>
      <c r="F127" s="273">
        <v>45993</v>
      </c>
      <c r="G127" s="273">
        <f t="shared" si="19"/>
        <v>45993</v>
      </c>
      <c r="H127" s="273"/>
      <c r="I127" s="273"/>
      <c r="J127" s="273"/>
      <c r="K127" s="274"/>
      <c r="L127" s="275"/>
      <c r="M127" s="37"/>
    </row>
    <row r="128" spans="1:13" ht="11.25" customHeight="1">
      <c r="A128" s="276"/>
      <c r="B128" s="277"/>
      <c r="C128" s="285">
        <v>4270</v>
      </c>
      <c r="D128" s="27" t="s">
        <v>420</v>
      </c>
      <c r="E128" s="277"/>
      <c r="F128" s="273">
        <v>140000</v>
      </c>
      <c r="G128" s="273">
        <f t="shared" si="19"/>
        <v>140000</v>
      </c>
      <c r="H128" s="271"/>
      <c r="I128" s="271"/>
      <c r="J128" s="271"/>
      <c r="K128" s="479"/>
      <c r="L128" s="275"/>
      <c r="M128" s="37"/>
    </row>
    <row r="129" spans="1:13" ht="12.75" customHeight="1">
      <c r="A129" s="276"/>
      <c r="B129" s="277"/>
      <c r="C129" s="285">
        <v>4300</v>
      </c>
      <c r="D129" s="26" t="s">
        <v>421</v>
      </c>
      <c r="E129" s="273"/>
      <c r="F129" s="273">
        <v>1300</v>
      </c>
      <c r="G129" s="273">
        <f t="shared" si="19"/>
        <v>1300</v>
      </c>
      <c r="H129" s="273"/>
      <c r="I129" s="273"/>
      <c r="J129" s="273"/>
      <c r="K129" s="274"/>
      <c r="L129" s="275"/>
      <c r="M129" s="37"/>
    </row>
    <row r="130" spans="1:13" ht="12.75" customHeight="1">
      <c r="A130" s="276"/>
      <c r="B130" s="277"/>
      <c r="C130" s="285">
        <v>4700</v>
      </c>
      <c r="D130" s="26" t="s">
        <v>293</v>
      </c>
      <c r="E130" s="273"/>
      <c r="F130" s="273">
        <v>3000</v>
      </c>
      <c r="G130" s="273">
        <f t="shared" si="19"/>
        <v>3000</v>
      </c>
      <c r="H130" s="273"/>
      <c r="I130" s="273"/>
      <c r="J130" s="273"/>
      <c r="K130" s="274"/>
      <c r="L130" s="275"/>
      <c r="M130" s="37"/>
    </row>
    <row r="131" spans="1:13" ht="13.5" customHeight="1">
      <c r="A131" s="276"/>
      <c r="B131" s="277"/>
      <c r="C131" s="285">
        <v>4750</v>
      </c>
      <c r="D131" s="26" t="s">
        <v>301</v>
      </c>
      <c r="E131" s="273"/>
      <c r="F131" s="273">
        <v>3500</v>
      </c>
      <c r="G131" s="273">
        <f t="shared" si="19"/>
        <v>3500</v>
      </c>
      <c r="H131" s="273"/>
      <c r="I131" s="273"/>
      <c r="J131" s="273"/>
      <c r="K131" s="274"/>
      <c r="L131" s="275"/>
      <c r="M131" s="37"/>
    </row>
    <row r="132" spans="1:13" ht="25.5" customHeight="1">
      <c r="A132" s="263">
        <v>853</v>
      </c>
      <c r="B132" s="264">
        <v>85311</v>
      </c>
      <c r="C132" s="282">
        <v>2310</v>
      </c>
      <c r="D132" s="266" t="s">
        <v>219</v>
      </c>
      <c r="E132" s="267">
        <v>0</v>
      </c>
      <c r="F132" s="267">
        <f>F134</f>
        <v>11889</v>
      </c>
      <c r="G132" s="267">
        <f>G134</f>
        <v>11889</v>
      </c>
      <c r="H132" s="267">
        <f>H134</f>
        <v>0</v>
      </c>
      <c r="I132" s="267">
        <f>I134</f>
        <v>0</v>
      </c>
      <c r="J132" s="267">
        <f>J134</f>
        <v>11889</v>
      </c>
      <c r="K132" s="268">
        <v>0</v>
      </c>
      <c r="L132" s="239"/>
      <c r="M132" s="37"/>
    </row>
    <row r="133" spans="1:13" ht="12" customHeight="1">
      <c r="A133" s="276"/>
      <c r="B133" s="277"/>
      <c r="C133" s="271"/>
      <c r="D133" s="272" t="s">
        <v>646</v>
      </c>
      <c r="E133" s="273"/>
      <c r="F133" s="273"/>
      <c r="G133" s="273"/>
      <c r="H133" s="273"/>
      <c r="I133" s="273"/>
      <c r="J133" s="273"/>
      <c r="K133" s="274"/>
      <c r="L133" s="275"/>
      <c r="M133" s="37"/>
    </row>
    <row r="134" spans="1:13" ht="12" customHeight="1">
      <c r="A134" s="276"/>
      <c r="B134" s="277"/>
      <c r="C134" s="285">
        <v>2310</v>
      </c>
      <c r="D134" s="279" t="s">
        <v>188</v>
      </c>
      <c r="E134" s="273"/>
      <c r="F134" s="273">
        <f>'[1]Z 2 '!G480</f>
        <v>11889</v>
      </c>
      <c r="G134" s="273">
        <f>F134</f>
        <v>11889</v>
      </c>
      <c r="H134" s="273"/>
      <c r="I134" s="273"/>
      <c r="J134" s="273">
        <f>G134</f>
        <v>11889</v>
      </c>
      <c r="K134" s="274"/>
      <c r="L134" s="275"/>
      <c r="M134" s="37"/>
    </row>
    <row r="135" spans="1:13" ht="15.75" customHeight="1">
      <c r="A135" s="263">
        <v>854</v>
      </c>
      <c r="B135" s="264">
        <v>85417</v>
      </c>
      <c r="C135" s="282">
        <v>2310</v>
      </c>
      <c r="D135" s="266" t="s">
        <v>220</v>
      </c>
      <c r="E135" s="267">
        <f aca="true" t="shared" si="20" ref="E135:K135">E137</f>
        <v>0</v>
      </c>
      <c r="F135" s="267">
        <f t="shared" si="20"/>
        <v>1500</v>
      </c>
      <c r="G135" s="267">
        <f t="shared" si="20"/>
        <v>1500</v>
      </c>
      <c r="H135" s="267">
        <f t="shared" si="20"/>
        <v>0</v>
      </c>
      <c r="I135" s="267">
        <f t="shared" si="20"/>
        <v>0</v>
      </c>
      <c r="J135" s="267">
        <f t="shared" si="20"/>
        <v>1500</v>
      </c>
      <c r="K135" s="268">
        <f t="shared" si="20"/>
        <v>0</v>
      </c>
      <c r="L135" s="239"/>
      <c r="M135" s="37"/>
    </row>
    <row r="136" spans="1:13" ht="13.5" customHeight="1">
      <c r="A136" s="276"/>
      <c r="B136" s="277"/>
      <c r="C136" s="271"/>
      <c r="D136" s="272" t="s">
        <v>646</v>
      </c>
      <c r="E136" s="273"/>
      <c r="F136" s="273"/>
      <c r="G136" s="273"/>
      <c r="H136" s="273"/>
      <c r="I136" s="273"/>
      <c r="J136" s="273"/>
      <c r="K136" s="274"/>
      <c r="L136" s="275"/>
      <c r="M136" s="37"/>
    </row>
    <row r="137" spans="1:13" ht="12" customHeight="1">
      <c r="A137" s="276"/>
      <c r="B137" s="277"/>
      <c r="C137" s="285">
        <v>2310</v>
      </c>
      <c r="D137" s="279" t="s">
        <v>209</v>
      </c>
      <c r="E137" s="273">
        <v>0</v>
      </c>
      <c r="F137" s="273">
        <f>'[1]Z 2 '!G582</f>
        <v>1500</v>
      </c>
      <c r="G137" s="273">
        <f>F137</f>
        <v>1500</v>
      </c>
      <c r="H137" s="273"/>
      <c r="I137" s="273"/>
      <c r="J137" s="273">
        <f>G137</f>
        <v>1500</v>
      </c>
      <c r="K137" s="274"/>
      <c r="L137" s="275"/>
      <c r="M137" s="37"/>
    </row>
    <row r="138" spans="1:13" ht="24" customHeight="1">
      <c r="A138" s="263">
        <v>921</v>
      </c>
      <c r="B138" s="264">
        <v>92116</v>
      </c>
      <c r="C138" s="282">
        <v>2310</v>
      </c>
      <c r="D138" s="266" t="s">
        <v>221</v>
      </c>
      <c r="E138" s="267">
        <v>0</v>
      </c>
      <c r="F138" s="267">
        <f aca="true" t="shared" si="21" ref="F138:K138">F140</f>
        <v>33000</v>
      </c>
      <c r="G138" s="267">
        <f t="shared" si="21"/>
        <v>33000</v>
      </c>
      <c r="H138" s="267">
        <f t="shared" si="21"/>
        <v>0</v>
      </c>
      <c r="I138" s="267">
        <f t="shared" si="21"/>
        <v>0</v>
      </c>
      <c r="J138" s="267">
        <f t="shared" si="21"/>
        <v>33000</v>
      </c>
      <c r="K138" s="268">
        <f t="shared" si="21"/>
        <v>0</v>
      </c>
      <c r="L138" s="239"/>
      <c r="M138" s="37"/>
    </row>
    <row r="139" spans="1:13" ht="11.25" customHeight="1">
      <c r="A139" s="276"/>
      <c r="B139" s="277"/>
      <c r="C139" s="271"/>
      <c r="D139" s="272" t="s">
        <v>646</v>
      </c>
      <c r="E139" s="273"/>
      <c r="F139" s="273"/>
      <c r="G139" s="273"/>
      <c r="H139" s="273"/>
      <c r="I139" s="273"/>
      <c r="J139" s="273"/>
      <c r="K139" s="274"/>
      <c r="L139" s="293"/>
      <c r="M139" s="37"/>
    </row>
    <row r="140" spans="1:13" ht="10.5" customHeight="1">
      <c r="A140" s="276"/>
      <c r="B140" s="277"/>
      <c r="C140" s="285">
        <v>2310</v>
      </c>
      <c r="D140" s="279" t="s">
        <v>222</v>
      </c>
      <c r="E140" s="273">
        <v>0</v>
      </c>
      <c r="F140" s="273">
        <f>'[1]Z 2 '!G590</f>
        <v>33000</v>
      </c>
      <c r="G140" s="273">
        <f>F140</f>
        <v>33000</v>
      </c>
      <c r="H140" s="273"/>
      <c r="I140" s="273"/>
      <c r="J140" s="273">
        <f>G140</f>
        <v>33000</v>
      </c>
      <c r="K140" s="274"/>
      <c r="L140" s="293"/>
      <c r="M140" s="37"/>
    </row>
    <row r="141" spans="1:13" ht="15" customHeight="1" hidden="1">
      <c r="A141" s="88">
        <v>921</v>
      </c>
      <c r="B141" s="3">
        <v>92195</v>
      </c>
      <c r="C141" s="216">
        <v>2310</v>
      </c>
      <c r="D141" s="299" t="s">
        <v>405</v>
      </c>
      <c r="E141" s="300">
        <f>E143</f>
        <v>0</v>
      </c>
      <c r="F141" s="300"/>
      <c r="G141" s="300"/>
      <c r="H141" s="300"/>
      <c r="I141" s="300"/>
      <c r="J141" s="300"/>
      <c r="K141" s="301"/>
      <c r="L141" s="239"/>
      <c r="M141" s="37"/>
    </row>
    <row r="142" spans="1:13" ht="10.5" customHeight="1" hidden="1">
      <c r="A142" s="23"/>
      <c r="B142" s="4"/>
      <c r="C142" s="1"/>
      <c r="D142" s="295" t="s">
        <v>646</v>
      </c>
      <c r="E142" s="302"/>
      <c r="F142" s="302"/>
      <c r="G142" s="302"/>
      <c r="H142" s="302"/>
      <c r="I142" s="302"/>
      <c r="J142" s="302"/>
      <c r="K142" s="303"/>
      <c r="L142" s="293"/>
      <c r="M142" s="37"/>
    </row>
    <row r="143" spans="1:13" ht="15" customHeight="1" hidden="1">
      <c r="A143" s="23"/>
      <c r="B143" s="4"/>
      <c r="C143" s="1"/>
      <c r="D143" s="304" t="s">
        <v>223</v>
      </c>
      <c r="E143" s="302">
        <v>0</v>
      </c>
      <c r="F143" s="302"/>
      <c r="G143" s="302"/>
      <c r="H143" s="302"/>
      <c r="I143" s="302"/>
      <c r="J143" s="302"/>
      <c r="K143" s="303"/>
      <c r="L143" s="293"/>
      <c r="M143" s="37"/>
    </row>
    <row r="144" spans="1:13" ht="14.25" customHeight="1" thickBot="1">
      <c r="A144" s="305"/>
      <c r="B144" s="306"/>
      <c r="C144" s="307"/>
      <c r="D144" s="308" t="s">
        <v>224</v>
      </c>
      <c r="E144" s="309">
        <f aca="true" t="shared" si="22" ref="E144:K144">E8+E47</f>
        <v>2088654</v>
      </c>
      <c r="F144" s="309">
        <f t="shared" si="22"/>
        <v>2409077</v>
      </c>
      <c r="G144" s="309">
        <f t="shared" si="22"/>
        <v>1388656</v>
      </c>
      <c r="H144" s="309">
        <f t="shared" si="22"/>
        <v>120855</v>
      </c>
      <c r="I144" s="309">
        <f t="shared" si="22"/>
        <v>18906</v>
      </c>
      <c r="J144" s="309">
        <f t="shared" si="22"/>
        <v>320423</v>
      </c>
      <c r="K144" s="310">
        <f t="shared" si="22"/>
        <v>1020421</v>
      </c>
      <c r="L144" s="239"/>
      <c r="M144" s="239"/>
    </row>
    <row r="145" spans="12:13" ht="10.5" customHeight="1" hidden="1">
      <c r="L145" s="37"/>
      <c r="M145" s="37"/>
    </row>
    <row r="146" spans="1:13" ht="15" customHeight="1">
      <c r="A146" s="311"/>
      <c r="B146" s="311"/>
      <c r="C146" s="311"/>
      <c r="D146" s="311"/>
      <c r="E146" s="311"/>
      <c r="F146" s="311"/>
      <c r="G146" s="311"/>
      <c r="H146" s="311" t="s">
        <v>234</v>
      </c>
      <c r="I146" s="311"/>
      <c r="J146" s="311"/>
      <c r="K146" s="311"/>
      <c r="L146" s="312"/>
      <c r="M146" s="37"/>
    </row>
    <row r="147" spans="1:13" ht="15" customHeight="1">
      <c r="A147" s="18"/>
      <c r="B147" s="18"/>
      <c r="C147" s="18"/>
      <c r="D147" s="18" t="s">
        <v>235</v>
      </c>
      <c r="E147" s="18"/>
      <c r="F147" s="18"/>
      <c r="G147" s="18"/>
      <c r="H147" s="18"/>
      <c r="I147" s="18"/>
      <c r="J147" s="18"/>
      <c r="K147" s="18"/>
      <c r="L147" s="313"/>
      <c r="M147" s="37"/>
    </row>
    <row r="148" spans="1:13" ht="10.5" customHeight="1">
      <c r="A148" s="18"/>
      <c r="B148" s="18"/>
      <c r="C148" s="18"/>
      <c r="D148" s="18"/>
      <c r="E148" s="18"/>
      <c r="F148" s="18"/>
      <c r="G148" s="18"/>
      <c r="H148" s="18" t="s">
        <v>57</v>
      </c>
      <c r="I148" s="18"/>
      <c r="J148" s="18"/>
      <c r="K148" s="18"/>
      <c r="L148" s="313"/>
      <c r="M148" s="37"/>
    </row>
    <row r="149" spans="1:12" ht="14.25" customHeight="1" hidden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1.25" customHeight="1" hidden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3.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8" customHeight="1">
      <c r="A154" s="690"/>
      <c r="B154" s="691"/>
      <c r="C154" s="691"/>
      <c r="D154" s="691"/>
      <c r="E154" s="691"/>
      <c r="F154" s="691"/>
      <c r="G154" s="691"/>
      <c r="H154" s="691"/>
      <c r="I154" s="691"/>
      <c r="J154" s="691"/>
      <c r="K154" s="691"/>
      <c r="L154" s="311"/>
    </row>
    <row r="155" spans="1:12" ht="14.2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4.2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5" customHeight="1">
      <c r="A157" s="11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3.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24.75" customHeight="1">
      <c r="A162" s="692"/>
      <c r="B162" s="692"/>
      <c r="C162" s="692"/>
      <c r="D162" s="692"/>
      <c r="E162" s="692"/>
      <c r="F162" s="692"/>
      <c r="G162" s="692"/>
      <c r="H162" s="692"/>
      <c r="I162" s="692"/>
      <c r="J162" s="692"/>
      <c r="K162" s="692"/>
      <c r="L162" s="314"/>
    </row>
    <row r="163" spans="1:12" ht="54.75" customHeight="1">
      <c r="A163" s="692"/>
      <c r="B163" s="692"/>
      <c r="C163" s="692"/>
      <c r="D163" s="692"/>
      <c r="E163" s="692"/>
      <c r="F163" s="692"/>
      <c r="G163" s="692"/>
      <c r="H163" s="692"/>
      <c r="I163" s="692"/>
      <c r="J163" s="692"/>
      <c r="K163" s="692"/>
      <c r="L163" s="314"/>
    </row>
    <row r="164" spans="1:12" ht="18" customHeight="1" hidden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5.75" customHeight="1" hidden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47.25" customHeight="1">
      <c r="A167" s="696"/>
      <c r="B167" s="696"/>
      <c r="C167" s="696"/>
      <c r="D167" s="696"/>
      <c r="E167" s="696"/>
      <c r="F167" s="696"/>
      <c r="G167" s="696"/>
      <c r="H167" s="696"/>
      <c r="I167" s="696"/>
      <c r="J167" s="696"/>
      <c r="K167" s="696"/>
      <c r="L167" s="315"/>
    </row>
    <row r="168" spans="1:12" ht="26.25" customHeight="1">
      <c r="A168" s="692"/>
      <c r="B168" s="692"/>
      <c r="C168" s="692"/>
      <c r="D168" s="692"/>
      <c r="E168" s="692"/>
      <c r="F168" s="692"/>
      <c r="G168" s="692"/>
      <c r="H168" s="692"/>
      <c r="I168" s="692"/>
      <c r="J168" s="692"/>
      <c r="K168" s="692"/>
      <c r="L168" s="314"/>
    </row>
    <row r="169" spans="1:12" ht="16.5" customHeight="1">
      <c r="A169" s="11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5" customHeight="1">
      <c r="A170" s="692"/>
      <c r="B170" s="692"/>
      <c r="C170" s="692"/>
      <c r="D170" s="692"/>
      <c r="E170" s="692"/>
      <c r="F170" s="692"/>
      <c r="G170" s="692"/>
      <c r="H170" s="692"/>
      <c r="I170" s="692"/>
      <c r="J170" s="692"/>
      <c r="K170" s="692"/>
      <c r="L170" s="314"/>
    </row>
    <row r="171" spans="1:12" ht="37.5" customHeight="1">
      <c r="A171" s="692"/>
      <c r="B171" s="692"/>
      <c r="C171" s="692"/>
      <c r="D171" s="692"/>
      <c r="E171" s="692"/>
      <c r="F171" s="692"/>
      <c r="G171" s="692"/>
      <c r="H171" s="692"/>
      <c r="I171" s="692"/>
      <c r="J171" s="692"/>
      <c r="K171" s="692"/>
      <c r="L171" s="314"/>
    </row>
    <row r="172" spans="1:12" ht="27.75" customHeight="1">
      <c r="A172" s="692"/>
      <c r="B172" s="692"/>
      <c r="C172" s="692"/>
      <c r="D172" s="692"/>
      <c r="E172" s="692"/>
      <c r="F172" s="692"/>
      <c r="G172" s="692"/>
      <c r="H172" s="692"/>
      <c r="I172" s="692"/>
      <c r="J172" s="692"/>
      <c r="K172" s="692"/>
      <c r="L172" s="314"/>
    </row>
    <row r="173" spans="1:12" ht="27.75" customHeight="1">
      <c r="A173" s="692"/>
      <c r="B173" s="692"/>
      <c r="C173" s="692"/>
      <c r="D173" s="692"/>
      <c r="E173" s="692"/>
      <c r="F173" s="692"/>
      <c r="G173" s="692"/>
      <c r="H173" s="692"/>
      <c r="I173" s="692"/>
      <c r="J173" s="692"/>
      <c r="K173" s="692"/>
      <c r="L173" s="314"/>
    </row>
    <row r="174" spans="1:12" ht="12.75">
      <c r="A174" s="690"/>
      <c r="B174" s="691"/>
      <c r="C174" s="691"/>
      <c r="D174" s="691"/>
      <c r="E174" s="691"/>
      <c r="F174" s="691"/>
      <c r="G174" s="691"/>
      <c r="H174" s="691"/>
      <c r="I174" s="691"/>
      <c r="J174" s="691"/>
      <c r="K174" s="691"/>
      <c r="L174" s="311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29.25" customHeight="1">
      <c r="A179" s="18"/>
      <c r="B179" s="18"/>
      <c r="C179" s="18"/>
      <c r="D179" s="695"/>
      <c r="E179" s="695"/>
      <c r="F179" s="695"/>
      <c r="G179" s="695"/>
      <c r="H179" s="695"/>
      <c r="I179" s="695"/>
      <c r="J179" s="695"/>
      <c r="K179" s="695"/>
      <c r="L179" s="316"/>
    </row>
  </sheetData>
  <mergeCells count="21">
    <mergeCell ref="D179:K179"/>
    <mergeCell ref="A174:K174"/>
    <mergeCell ref="A170:K170"/>
    <mergeCell ref="A167:K167"/>
    <mergeCell ref="A168:K168"/>
    <mergeCell ref="A172:K172"/>
    <mergeCell ref="A173:K173"/>
    <mergeCell ref="A171:K171"/>
    <mergeCell ref="A154:K154"/>
    <mergeCell ref="A163:K163"/>
    <mergeCell ref="A162:K162"/>
    <mergeCell ref="D4:D6"/>
    <mergeCell ref="E4:E6"/>
    <mergeCell ref="K5:K6"/>
    <mergeCell ref="C1:K1"/>
    <mergeCell ref="A2:K2"/>
    <mergeCell ref="A4:C5"/>
    <mergeCell ref="F4:F6"/>
    <mergeCell ref="G5:G6"/>
    <mergeCell ref="H5:J5"/>
    <mergeCell ref="G4:K4"/>
  </mergeCells>
  <printOptions/>
  <pageMargins left="0.5905511811023623" right="0.5905511811023623" top="0.3937007874015748" bottom="0.1968503937007874" header="0.35433070866141736" footer="0.5118110236220472"/>
  <pageSetup horizontalDpi="360" verticalDpi="360" orientation="landscape" paperSize="9" scale="91" r:id="rId1"/>
  <headerFooter alignWithMargins="0">
    <oddFooter>&amp;CStrona &amp;P</oddFooter>
  </headerFooter>
  <rowBreaks count="3" manualBreakCount="3">
    <brk id="46" max="10" man="1"/>
    <brk id="92" max="10" man="1"/>
    <brk id="13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6">
      <selection activeCell="A29" sqref="A29:B29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10.125" style="0" customWidth="1"/>
    <col min="4" max="4" width="9.875" style="0" bestFit="1" customWidth="1"/>
    <col min="5" max="5" width="9.625" style="0" customWidth="1"/>
    <col min="6" max="6" width="10.125" style="0" customWidth="1"/>
    <col min="7" max="7" width="10.625" style="0" customWidth="1"/>
    <col min="8" max="9" width="10.00390625" style="0" customWidth="1"/>
    <col min="10" max="10" width="10.125" style="0" customWidth="1"/>
    <col min="11" max="11" width="11.00390625" style="0" customWidth="1"/>
    <col min="12" max="12" width="9.875" style="0" customWidth="1"/>
    <col min="13" max="13" width="10.375" style="0" customWidth="1"/>
    <col min="14" max="14" width="0.2421875" style="0" customWidth="1"/>
    <col min="15" max="24" width="9.125" style="0" hidden="1" customWidth="1"/>
    <col min="25" max="25" width="11.00390625" style="0" customWidth="1"/>
  </cols>
  <sheetData>
    <row r="1" spans="4:13" ht="12.75">
      <c r="D1" s="697" t="s">
        <v>231</v>
      </c>
      <c r="E1" s="697"/>
      <c r="F1" s="697"/>
      <c r="G1" s="697"/>
      <c r="H1" s="697"/>
      <c r="I1" s="697"/>
      <c r="J1" s="697"/>
      <c r="K1" s="697"/>
      <c r="L1" s="697"/>
      <c r="M1" s="697"/>
    </row>
    <row r="4" spans="1:13" ht="16.5" thickBot="1">
      <c r="A4" s="698" t="s">
        <v>76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</row>
    <row r="5" spans="1:13" ht="12.75">
      <c r="A5" s="699" t="s">
        <v>647</v>
      </c>
      <c r="B5" s="701" t="s">
        <v>58</v>
      </c>
      <c r="C5" s="703" t="s">
        <v>312</v>
      </c>
      <c r="D5" s="705"/>
      <c r="E5" s="705"/>
      <c r="F5" s="705"/>
      <c r="G5" s="705"/>
      <c r="H5" s="705"/>
      <c r="I5" s="705"/>
      <c r="J5" s="705"/>
      <c r="K5" s="705"/>
      <c r="L5" s="705"/>
      <c r="M5" s="706"/>
    </row>
    <row r="6" spans="1:13" ht="13.5" thickBot="1">
      <c r="A6" s="700"/>
      <c r="B6" s="702"/>
      <c r="C6" s="704"/>
      <c r="D6" s="160">
        <v>2007</v>
      </c>
      <c r="E6" s="160">
        <v>2008</v>
      </c>
      <c r="F6" s="160">
        <v>2009</v>
      </c>
      <c r="G6" s="160">
        <v>2010</v>
      </c>
      <c r="H6" s="160">
        <v>2011</v>
      </c>
      <c r="I6" s="160">
        <v>2012</v>
      </c>
      <c r="J6" s="160">
        <v>2013</v>
      </c>
      <c r="K6" s="160">
        <v>2014</v>
      </c>
      <c r="L6" s="160">
        <v>2015</v>
      </c>
      <c r="M6" s="161">
        <v>2016</v>
      </c>
    </row>
    <row r="7" spans="1:13" ht="11.25" customHeight="1" thickBot="1">
      <c r="A7" s="149">
        <v>1</v>
      </c>
      <c r="B7" s="148">
        <v>2</v>
      </c>
      <c r="C7" s="148">
        <v>3</v>
      </c>
      <c r="D7" s="164">
        <v>6</v>
      </c>
      <c r="E7" s="148">
        <v>7</v>
      </c>
      <c r="F7" s="148">
        <v>8</v>
      </c>
      <c r="G7" s="148">
        <v>9</v>
      </c>
      <c r="H7" s="148">
        <v>10</v>
      </c>
      <c r="I7" s="148">
        <v>11</v>
      </c>
      <c r="J7" s="148">
        <v>12</v>
      </c>
      <c r="K7" s="148">
        <v>13</v>
      </c>
      <c r="L7" s="148"/>
      <c r="M7" s="165">
        <v>14</v>
      </c>
    </row>
    <row r="8" spans="1:13" ht="15.75" customHeight="1">
      <c r="A8" s="162" t="s">
        <v>657</v>
      </c>
      <c r="B8" s="163" t="s">
        <v>59</v>
      </c>
      <c r="C8" s="166">
        <v>9751658</v>
      </c>
      <c r="D8" s="166">
        <v>8520564</v>
      </c>
      <c r="E8" s="166">
        <v>7246271</v>
      </c>
      <c r="F8" s="166">
        <v>5749703</v>
      </c>
      <c r="G8" s="166">
        <v>4343135</v>
      </c>
      <c r="H8" s="166">
        <v>2966567</v>
      </c>
      <c r="I8" s="166">
        <v>1590000</v>
      </c>
      <c r="J8" s="166">
        <v>640000</v>
      </c>
      <c r="K8" s="166">
        <v>320000</v>
      </c>
      <c r="L8" s="166"/>
      <c r="M8" s="167">
        <v>0</v>
      </c>
    </row>
    <row r="9" spans="1:13" ht="13.5" customHeight="1">
      <c r="A9" s="159" t="s">
        <v>658</v>
      </c>
      <c r="B9" s="134" t="s">
        <v>60</v>
      </c>
      <c r="C9" s="168">
        <v>72000</v>
      </c>
      <c r="D9" s="168">
        <v>36000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/>
      <c r="M9" s="169">
        <v>0</v>
      </c>
    </row>
    <row r="10" spans="1:13" ht="17.25" customHeight="1">
      <c r="A10" s="159" t="s">
        <v>660</v>
      </c>
      <c r="B10" s="134" t="s">
        <v>325</v>
      </c>
      <c r="C10" s="168">
        <v>0</v>
      </c>
      <c r="D10" s="168">
        <v>918528</v>
      </c>
      <c r="E10" s="168">
        <v>860000</v>
      </c>
      <c r="F10" s="168">
        <v>800000</v>
      </c>
      <c r="G10" s="168">
        <v>650000</v>
      </c>
      <c r="H10" s="168">
        <v>500000</v>
      </c>
      <c r="I10" s="168">
        <v>350000</v>
      </c>
      <c r="J10" s="168">
        <v>200000</v>
      </c>
      <c r="K10" s="168">
        <v>100000</v>
      </c>
      <c r="L10" s="168">
        <v>0</v>
      </c>
      <c r="M10" s="169">
        <v>0</v>
      </c>
    </row>
    <row r="11" spans="1:13" ht="12.75">
      <c r="A11" s="159" t="s">
        <v>662</v>
      </c>
      <c r="B11" s="124" t="s">
        <v>86</v>
      </c>
      <c r="C11" s="168"/>
      <c r="D11" s="168">
        <v>60000</v>
      </c>
      <c r="E11" s="168">
        <v>48000</v>
      </c>
      <c r="F11" s="168">
        <v>36000</v>
      </c>
      <c r="G11" s="168">
        <v>24000</v>
      </c>
      <c r="H11" s="168">
        <v>12000</v>
      </c>
      <c r="I11" s="168"/>
      <c r="J11" s="168"/>
      <c r="K11" s="168"/>
      <c r="L11" s="168"/>
      <c r="M11" s="169">
        <v>0</v>
      </c>
    </row>
    <row r="12" spans="1:13" ht="21.75" customHeight="1">
      <c r="A12" s="159" t="s">
        <v>664</v>
      </c>
      <c r="B12" s="134" t="s">
        <v>61</v>
      </c>
      <c r="C12" s="168">
        <v>712168</v>
      </c>
      <c r="D12" s="168">
        <f>'Z8'!D16</f>
        <v>968043</v>
      </c>
      <c r="E12" s="168"/>
      <c r="F12" s="168"/>
      <c r="G12" s="168"/>
      <c r="H12" s="168"/>
      <c r="I12" s="168"/>
      <c r="J12" s="168"/>
      <c r="K12" s="168"/>
      <c r="L12" s="168"/>
      <c r="M12" s="169">
        <v>0</v>
      </c>
    </row>
    <row r="13" spans="1:13" ht="21.75" customHeight="1">
      <c r="A13" s="159" t="s">
        <v>686</v>
      </c>
      <c r="B13" s="134" t="s">
        <v>62</v>
      </c>
      <c r="C13" s="168">
        <v>739000</v>
      </c>
      <c r="D13" s="168">
        <v>1073439</v>
      </c>
      <c r="E13" s="168">
        <v>1058439</v>
      </c>
      <c r="F13" s="168">
        <v>882035</v>
      </c>
      <c r="G13" s="168">
        <v>705631</v>
      </c>
      <c r="H13" s="168">
        <v>529227</v>
      </c>
      <c r="I13" s="168">
        <v>352823</v>
      </c>
      <c r="J13" s="168">
        <v>176419</v>
      </c>
      <c r="K13" s="168">
        <v>0</v>
      </c>
      <c r="L13" s="168"/>
      <c r="M13" s="169">
        <v>0</v>
      </c>
    </row>
    <row r="14" spans="1:13" ht="21" customHeight="1">
      <c r="A14" s="159" t="s">
        <v>687</v>
      </c>
      <c r="B14" s="134" t="s">
        <v>63</v>
      </c>
      <c r="C14" s="168">
        <v>0</v>
      </c>
      <c r="D14" s="168">
        <v>0</v>
      </c>
      <c r="E14" s="168">
        <v>279877</v>
      </c>
      <c r="F14" s="168">
        <v>191985</v>
      </c>
      <c r="G14" s="168">
        <v>214251</v>
      </c>
      <c r="H14" s="168">
        <v>280968</v>
      </c>
      <c r="I14" s="168">
        <v>1099598</v>
      </c>
      <c r="J14" s="168">
        <v>105398</v>
      </c>
      <c r="K14" s="168">
        <v>102446</v>
      </c>
      <c r="L14" s="168">
        <v>36982</v>
      </c>
      <c r="M14" s="169">
        <v>0</v>
      </c>
    </row>
    <row r="15" spans="1:13" ht="19.5" customHeight="1">
      <c r="A15" s="159" t="s">
        <v>675</v>
      </c>
      <c r="B15" s="134" t="s">
        <v>64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/>
      <c r="M15" s="169">
        <v>0</v>
      </c>
    </row>
    <row r="16" spans="1:13" ht="12.75">
      <c r="A16" s="159"/>
      <c r="B16" s="124" t="s">
        <v>684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/>
      <c r="M16" s="169">
        <v>0</v>
      </c>
    </row>
    <row r="17" spans="1:13" ht="12.75">
      <c r="A17" s="159"/>
      <c r="B17" s="124" t="s">
        <v>685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/>
      <c r="M17" s="169">
        <v>0</v>
      </c>
    </row>
    <row r="18" spans="1:13" ht="12.75">
      <c r="A18" s="159"/>
      <c r="B18" s="124" t="s">
        <v>65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/>
      <c r="M18" s="169">
        <v>0</v>
      </c>
    </row>
    <row r="19" spans="1:13" ht="12.75">
      <c r="A19" s="159"/>
      <c r="B19" s="124" t="s">
        <v>66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/>
      <c r="M19" s="169">
        <v>0</v>
      </c>
    </row>
    <row r="20" spans="1:13" ht="16.5" customHeight="1">
      <c r="A20" s="159" t="s">
        <v>714</v>
      </c>
      <c r="B20" s="124" t="s">
        <v>67</v>
      </c>
      <c r="C20" s="168">
        <f>C8+C9+C10+C11+C12+C13+C14+C15</f>
        <v>11274826</v>
      </c>
      <c r="D20" s="168">
        <f aca="true" t="shared" si="0" ref="D20:M20">D8+D9+D10+D11+D12+D13+D14+D15</f>
        <v>11576574</v>
      </c>
      <c r="E20" s="168">
        <f t="shared" si="0"/>
        <v>9492587</v>
      </c>
      <c r="F20" s="168">
        <f t="shared" si="0"/>
        <v>7659723</v>
      </c>
      <c r="G20" s="168">
        <f t="shared" si="0"/>
        <v>5937017</v>
      </c>
      <c r="H20" s="168">
        <f t="shared" si="0"/>
        <v>4288762</v>
      </c>
      <c r="I20" s="168">
        <f t="shared" si="0"/>
        <v>3392421</v>
      </c>
      <c r="J20" s="168">
        <f t="shared" si="0"/>
        <v>1121817</v>
      </c>
      <c r="K20" s="168">
        <f t="shared" si="0"/>
        <v>522446</v>
      </c>
      <c r="L20" s="168">
        <f t="shared" si="0"/>
        <v>36982</v>
      </c>
      <c r="M20" s="169">
        <f t="shared" si="0"/>
        <v>0</v>
      </c>
    </row>
    <row r="21" spans="1:13" ht="17.25" customHeight="1">
      <c r="A21" s="159" t="s">
        <v>712</v>
      </c>
      <c r="B21" s="124" t="s">
        <v>688</v>
      </c>
      <c r="C21" s="168">
        <v>32973160</v>
      </c>
      <c r="D21" s="168">
        <f>'Z 1'!I169</f>
        <v>36452791</v>
      </c>
      <c r="E21" s="168">
        <v>30145000</v>
      </c>
      <c r="F21" s="168">
        <v>29600000</v>
      </c>
      <c r="G21" s="168">
        <v>29200000</v>
      </c>
      <c r="H21" s="168">
        <v>29400000</v>
      </c>
      <c r="I21" s="168">
        <v>29500000</v>
      </c>
      <c r="J21" s="168">
        <v>29600000</v>
      </c>
      <c r="K21" s="168">
        <v>29700000</v>
      </c>
      <c r="L21" s="168">
        <v>30000000</v>
      </c>
      <c r="M21" s="169">
        <v>30100000</v>
      </c>
    </row>
    <row r="22" spans="1:13" ht="20.25" customHeight="1">
      <c r="A22" s="707" t="s">
        <v>68</v>
      </c>
      <c r="B22" s="708"/>
      <c r="C22" s="135">
        <f>C20/C21</f>
        <v>0.3419395047365797</v>
      </c>
      <c r="D22" s="135">
        <f aca="true" t="shared" si="1" ref="D22:M22">D20/D21</f>
        <v>0.31757716439325595</v>
      </c>
      <c r="E22" s="135">
        <f t="shared" si="1"/>
        <v>0.31489756178470724</v>
      </c>
      <c r="F22" s="135">
        <f t="shared" si="1"/>
        <v>0.25877442567567566</v>
      </c>
      <c r="G22" s="135">
        <f t="shared" si="1"/>
        <v>0.2033225</v>
      </c>
      <c r="H22" s="135">
        <f t="shared" si="1"/>
        <v>0.14587625850340136</v>
      </c>
      <c r="I22" s="135">
        <f t="shared" si="1"/>
        <v>0.1149973220338983</v>
      </c>
      <c r="J22" s="135">
        <f t="shared" si="1"/>
        <v>0.037899222972972976</v>
      </c>
      <c r="K22" s="135">
        <f t="shared" si="1"/>
        <v>0.01759077441077441</v>
      </c>
      <c r="L22" s="135">
        <f t="shared" si="1"/>
        <v>0.0012327333333333333</v>
      </c>
      <c r="M22" s="135">
        <f t="shared" si="1"/>
        <v>0</v>
      </c>
    </row>
    <row r="23" spans="1:13" ht="19.5">
      <c r="A23" s="131"/>
      <c r="B23" s="136" t="s">
        <v>69</v>
      </c>
      <c r="C23" s="168">
        <v>1406568</v>
      </c>
      <c r="D23" s="172">
        <v>1231094</v>
      </c>
      <c r="E23" s="172">
        <v>1274293</v>
      </c>
      <c r="F23" s="172">
        <v>1496568</v>
      </c>
      <c r="G23" s="168">
        <v>1406568</v>
      </c>
      <c r="H23" s="168">
        <v>1376568</v>
      </c>
      <c r="I23" s="168">
        <v>1376567</v>
      </c>
      <c r="J23" s="168">
        <v>950000</v>
      </c>
      <c r="K23" s="168">
        <v>320000</v>
      </c>
      <c r="L23" s="168">
        <v>320000</v>
      </c>
      <c r="M23" s="169">
        <v>0</v>
      </c>
    </row>
    <row r="24" spans="1:13" ht="21.75" customHeight="1">
      <c r="A24" s="131"/>
      <c r="B24" s="134" t="s">
        <v>70</v>
      </c>
      <c r="C24" s="168">
        <v>36000</v>
      </c>
      <c r="D24" s="168">
        <v>36000</v>
      </c>
      <c r="E24" s="168">
        <v>36000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/>
      <c r="M24" s="169">
        <v>0</v>
      </c>
    </row>
    <row r="25" spans="1:13" ht="20.25" customHeight="1">
      <c r="A25" s="131"/>
      <c r="B25" s="134" t="s">
        <v>328</v>
      </c>
      <c r="C25" s="168">
        <v>0</v>
      </c>
      <c r="D25" s="168">
        <v>0</v>
      </c>
      <c r="E25" s="168">
        <v>12000</v>
      </c>
      <c r="F25" s="168">
        <v>12000</v>
      </c>
      <c r="G25" s="168">
        <v>12000</v>
      </c>
      <c r="H25" s="168">
        <v>12000</v>
      </c>
      <c r="I25" s="168">
        <v>12000</v>
      </c>
      <c r="J25" s="168"/>
      <c r="K25" s="168"/>
      <c r="L25" s="168"/>
      <c r="M25" s="169">
        <v>0</v>
      </c>
    </row>
    <row r="26" spans="1:13" ht="21" customHeight="1">
      <c r="A26" s="131"/>
      <c r="B26" s="134" t="s">
        <v>71</v>
      </c>
      <c r="C26" s="168">
        <v>0</v>
      </c>
      <c r="D26" s="168">
        <v>0</v>
      </c>
      <c r="E26" s="168">
        <v>58528</v>
      </c>
      <c r="F26" s="168">
        <v>60000</v>
      </c>
      <c r="G26" s="168">
        <v>150000</v>
      </c>
      <c r="H26" s="168">
        <v>150000</v>
      </c>
      <c r="I26" s="168">
        <v>150000</v>
      </c>
      <c r="J26" s="168">
        <v>150000</v>
      </c>
      <c r="K26" s="168">
        <v>100000</v>
      </c>
      <c r="L26" s="168">
        <v>100000</v>
      </c>
      <c r="M26" s="169">
        <v>0</v>
      </c>
    </row>
    <row r="27" spans="1:13" ht="20.25" customHeight="1">
      <c r="A27" s="131"/>
      <c r="B27" s="134" t="s">
        <v>72</v>
      </c>
      <c r="C27" s="168">
        <v>1887123</v>
      </c>
      <c r="D27" s="168">
        <f>C12</f>
        <v>712168</v>
      </c>
      <c r="E27" s="168">
        <f>D12</f>
        <v>968043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/>
      <c r="M27" s="169">
        <v>0</v>
      </c>
    </row>
    <row r="28" spans="1:13" ht="21.75" customHeight="1">
      <c r="A28" s="131"/>
      <c r="B28" s="134" t="s">
        <v>73</v>
      </c>
      <c r="C28" s="168">
        <v>0</v>
      </c>
      <c r="D28" s="168">
        <v>0</v>
      </c>
      <c r="E28" s="168">
        <v>15000</v>
      </c>
      <c r="F28" s="168">
        <v>176404</v>
      </c>
      <c r="G28" s="168">
        <v>176404</v>
      </c>
      <c r="H28" s="168">
        <v>176404</v>
      </c>
      <c r="I28" s="168">
        <v>176404</v>
      </c>
      <c r="J28" s="168">
        <v>176404</v>
      </c>
      <c r="K28" s="168">
        <v>176419</v>
      </c>
      <c r="L28" s="168"/>
      <c r="M28" s="169">
        <v>0</v>
      </c>
    </row>
    <row r="29" spans="1:13" ht="14.25" customHeight="1">
      <c r="A29" s="709" t="s">
        <v>74</v>
      </c>
      <c r="B29" s="710"/>
      <c r="C29" s="170">
        <f aca="true" t="shared" si="2" ref="C29:M29">C23+C24+C25+C26+C27+C28</f>
        <v>3329691</v>
      </c>
      <c r="D29" s="170">
        <f t="shared" si="2"/>
        <v>1979262</v>
      </c>
      <c r="E29" s="170">
        <f t="shared" si="2"/>
        <v>2363864</v>
      </c>
      <c r="F29" s="170">
        <f t="shared" si="2"/>
        <v>1744972</v>
      </c>
      <c r="G29" s="170">
        <f t="shared" si="2"/>
        <v>1744972</v>
      </c>
      <c r="H29" s="170">
        <f t="shared" si="2"/>
        <v>1714972</v>
      </c>
      <c r="I29" s="170">
        <f t="shared" si="2"/>
        <v>1714971</v>
      </c>
      <c r="J29" s="170">
        <f t="shared" si="2"/>
        <v>1276404</v>
      </c>
      <c r="K29" s="170">
        <f t="shared" si="2"/>
        <v>596419</v>
      </c>
      <c r="L29" s="170">
        <f t="shared" si="2"/>
        <v>420000</v>
      </c>
      <c r="M29" s="171">
        <f t="shared" si="2"/>
        <v>0</v>
      </c>
    </row>
    <row r="30" spans="1:13" ht="15.75" customHeight="1" thickBot="1">
      <c r="A30" s="711" t="s">
        <v>75</v>
      </c>
      <c r="B30" s="712"/>
      <c r="C30" s="132">
        <f aca="true" t="shared" si="3" ref="C30:M30">C29/C21</f>
        <v>0.1009818591848643</v>
      </c>
      <c r="D30" s="132">
        <f t="shared" si="3"/>
        <v>0.05429658321635784</v>
      </c>
      <c r="E30" s="132">
        <f t="shared" si="3"/>
        <v>0.07841645380660142</v>
      </c>
      <c r="F30" s="132">
        <f t="shared" si="3"/>
        <v>0.058951756756756755</v>
      </c>
      <c r="G30" s="132">
        <f t="shared" si="3"/>
        <v>0.05975931506849315</v>
      </c>
      <c r="H30" s="132">
        <f t="shared" si="3"/>
        <v>0.058332380952380955</v>
      </c>
      <c r="I30" s="132">
        <f t="shared" si="3"/>
        <v>0.05813461016949153</v>
      </c>
      <c r="J30" s="132">
        <f t="shared" si="3"/>
        <v>0.04312175675675676</v>
      </c>
      <c r="K30" s="132">
        <f t="shared" si="3"/>
        <v>0.02008144781144781</v>
      </c>
      <c r="L30" s="132">
        <f t="shared" si="3"/>
        <v>0.014</v>
      </c>
      <c r="M30" s="133">
        <f t="shared" si="3"/>
        <v>0</v>
      </c>
    </row>
    <row r="31" spans="1:13" ht="12.75">
      <c r="A31" s="125"/>
      <c r="B31" s="125"/>
      <c r="C31" s="125"/>
      <c r="D31" s="125"/>
      <c r="E31" s="125"/>
      <c r="F31" s="713" t="s">
        <v>500</v>
      </c>
      <c r="G31" s="713"/>
      <c r="H31" s="713"/>
      <c r="I31" s="713"/>
      <c r="J31" s="713"/>
      <c r="K31" s="713"/>
      <c r="L31" s="713"/>
      <c r="M31" s="713"/>
    </row>
    <row r="33" spans="8:10" ht="15" customHeight="1">
      <c r="H33" s="22"/>
      <c r="I33" s="22" t="s">
        <v>77</v>
      </c>
      <c r="J33" s="22"/>
    </row>
    <row r="34" ht="25.5" customHeight="1">
      <c r="J34" s="22"/>
    </row>
  </sheetData>
  <mergeCells count="10">
    <mergeCell ref="A22:B22"/>
    <mergeCell ref="A29:B29"/>
    <mergeCell ref="A30:B30"/>
    <mergeCell ref="F31:M31"/>
    <mergeCell ref="D1:M1"/>
    <mergeCell ref="A4:M4"/>
    <mergeCell ref="A5:A6"/>
    <mergeCell ref="B5:B6"/>
    <mergeCell ref="C5:C6"/>
    <mergeCell ref="D5:M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2007-09-12T05:28:20Z</cp:lastPrinted>
  <dcterms:created xsi:type="dcterms:W3CDTF">2002-03-22T09:59:04Z</dcterms:created>
  <dcterms:modified xsi:type="dcterms:W3CDTF">2007-09-12T11:40:38Z</dcterms:modified>
  <cp:category/>
  <cp:version/>
  <cp:contentType/>
  <cp:contentStatus/>
</cp:coreProperties>
</file>