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9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7" sheetId="9" r:id="rId9"/>
    <sheet name="Z8" sheetId="10" r:id="rId10"/>
  </sheets>
  <definedNames>
    <definedName name="_xlnm.Print_Area" localSheetId="0">'Z 1'!$A$1:$I$173</definedName>
    <definedName name="_xlnm.Print_Area" localSheetId="1">'Z 2 '!$A$1:$O$593</definedName>
    <definedName name="_xlnm.Print_Area" localSheetId="2">'Z3'!$A$1:$P$33</definedName>
    <definedName name="_xlnm.Print_Area" localSheetId="3">'z3a'!$A$1:$N$24</definedName>
    <definedName name="_xlnm.Print_Area" localSheetId="4">'z3b'!$A$1:$I$15</definedName>
    <definedName name="_xlnm.Print_Area" localSheetId="5">'Z4'!$A$1:$L$150</definedName>
    <definedName name="_xlnm.Print_Area" localSheetId="7">'Z6'!$A$1:$K$128</definedName>
    <definedName name="_xlnm.Print_Area" localSheetId="8">'Z7'!$A$1:$X$34</definedName>
    <definedName name="_xlnm.Print_Area" localSheetId="9">'Z8'!$A$1:$D$40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<sst xmlns="http://schemas.openxmlformats.org/spreadsheetml/2006/main" count="2210" uniqueCount="742">
  <si>
    <r>
      <t xml:space="preserve">Załącznik nr 3 do Uchwały Rady Powiatu w Olecku Nr </t>
    </r>
    <r>
      <rPr>
        <b/>
        <sz val="7"/>
        <rFont val="Arial CE"/>
        <family val="0"/>
      </rPr>
      <t xml:space="preserve">VII </t>
    </r>
    <r>
      <rPr>
        <sz val="7"/>
        <rFont val="Arial CE"/>
        <family val="2"/>
      </rPr>
      <t>/...../07 z dnia … kwietnia 2007 roku</t>
    </r>
  </si>
  <si>
    <t>Załącznik nr 3a do Uchwały Rady Powiatu w Olecku Nr VII /...../07 z dnia …. kwietnia 2007 roku</t>
  </si>
  <si>
    <t>Załącznik nr 3b do Uchwały Rady Powiatu w Olecku nr VII /…./07                  z dnia … kwietnia 2007 roku</t>
  </si>
  <si>
    <t>Załącznik nr 4 do Uchwały Rady Powiatu w Olecku Nr VII /…../07 z dn. …. kwietnia 2007 roku</t>
  </si>
  <si>
    <t xml:space="preserve">Załącznik nr 5 do Uchwały Rady Powiatu w Olecku Nr VII /…./07 z dn. …. kwietnia 2007 roku </t>
  </si>
  <si>
    <t>Załącznik nr 6 do uchwały Rady Powiatu w Olecku nr VII /…../ 07 z dnia …. kwietnia 2007 roku</t>
  </si>
  <si>
    <t>,</t>
  </si>
  <si>
    <t>Dochody - Dotacje ogółem</t>
  </si>
  <si>
    <t>17.</t>
  </si>
  <si>
    <t>Gospodarka komunalna i ochrony środowiska</t>
  </si>
  <si>
    <t>Fundusz Ochrony Środowiska i Gospodarki Wodnej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</si>
  <si>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</si>
  <si>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</si>
  <si>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</si>
  <si>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Dom Pomocy Społecznej "Zacisze" w Kowalach Oleckich</t>
  </si>
  <si>
    <t>Zakup kontenerów do segregacji śmieci</t>
  </si>
  <si>
    <t>Zakup akcesor. Komputer.</t>
  </si>
  <si>
    <t xml:space="preserve">            Marian Świerszcz</t>
  </si>
  <si>
    <t>Na pokrycie wydatków nie znajdujących pokrycia w  planowanych dochodach planuje się przychody (III)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</si>
  <si>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</si>
  <si>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</si>
  <si>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</si>
  <si>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</si>
  <si>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</si>
  <si>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</si>
  <si>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</si>
  <si>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</si>
  <si>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</si>
  <si>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</si>
  <si>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</si>
  <si>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</si>
  <si>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</si>
  <si>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</si>
  <si>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</si>
  <si>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</si>
  <si>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</si>
  <si>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</si>
  <si>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</si>
  <si>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</si>
  <si>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</si>
  <si>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</si>
  <si>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</si>
  <si>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</si>
  <si>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</si>
  <si>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</si>
  <si>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</si>
  <si>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</si>
  <si>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</si>
  <si>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</si>
  <si>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</si>
  <si>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</si>
  <si>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</si>
  <si>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</si>
  <si>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</si>
  <si>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</si>
  <si>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</si>
  <si>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</si>
  <si>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</si>
  <si>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</si>
  <si>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</si>
  <si>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</si>
  <si>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</si>
  <si>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</si>
  <si>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</si>
  <si>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</si>
  <si>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</si>
  <si>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</si>
  <si>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</si>
  <si>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</si>
  <si>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</si>
  <si>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</si>
  <si>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</si>
  <si>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</si>
  <si>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</si>
  <si>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</si>
  <si>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</si>
  <si>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</si>
  <si>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</si>
  <si>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</si>
  <si>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</si>
  <si>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</si>
  <si>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</si>
  <si>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</si>
  <si>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</si>
  <si>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</si>
  <si>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</si>
  <si>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</si>
  <si>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</si>
  <si>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</si>
  <si>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</si>
  <si>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</si>
  <si>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</si>
  <si>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</si>
  <si>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</si>
  <si>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</si>
  <si>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</si>
  <si>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</si>
  <si>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</si>
  <si>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</si>
  <si>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</si>
  <si>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</si>
  <si>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</si>
  <si>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</si>
  <si>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</si>
  <si>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</si>
  <si>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</si>
  <si>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</si>
  <si>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</si>
  <si>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</si>
  <si>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</si>
  <si>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</si>
  <si>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</si>
  <si>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</si>
  <si>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</si>
  <si>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</si>
  <si>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</si>
  <si>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</si>
  <si>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</si>
  <si>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</si>
  <si>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</si>
  <si>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</si>
  <si>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</si>
  <si>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</si>
  <si>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</si>
  <si>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</si>
  <si>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</si>
  <si>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</si>
  <si>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</si>
  <si>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</si>
  <si>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</si>
  <si>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</si>
  <si>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</si>
  <si>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</si>
  <si>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</si>
  <si>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</si>
  <si>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</si>
  <si>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</si>
  <si>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</si>
  <si>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</si>
  <si>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</si>
  <si>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</si>
  <si>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</si>
  <si>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</si>
  <si>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</si>
  <si>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</si>
  <si>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</si>
  <si>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</si>
  <si>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</si>
  <si>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</si>
  <si>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</si>
  <si>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</si>
  <si>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</si>
  <si>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</si>
  <si>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</si>
  <si>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</si>
  <si>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</si>
  <si>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</si>
  <si>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</si>
  <si>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</si>
  <si>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</si>
  <si>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</si>
  <si>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 xml:space="preserve">                                 Zadania inwestycyjne w 2007 r.                                                                                              </t>
  </si>
  <si>
    <t xml:space="preserve">Łączne koszty finansowe </t>
  </si>
  <si>
    <t>rok budżetowy 2007 (8+9+10+11)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</si>
  <si>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</si>
  <si>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</si>
  <si>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</si>
  <si>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</si>
  <si>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</si>
  <si>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</si>
  <si>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 xml:space="preserve">                                 Limity wydatków na wieloletnie programy inwestycyjne w latach 2005 - 2009                                                                                         </t>
  </si>
  <si>
    <t>Przebudowa i modernizacja Szpitala Powiatowego w Olecku (lata: 1986 - 2008)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</si>
  <si>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</si>
  <si>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</si>
  <si>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</si>
  <si>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</si>
  <si>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</si>
  <si>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</si>
  <si>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</si>
  <si>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>Przebudowa drogi powiatowej nr 1913 N Wojnasy - Cimochy - Dorsze - Kalinowo na odcinku Cimochy - Cimoszki o dł. 0,38 km.</t>
  </si>
  <si>
    <t>6058   6059</t>
  </si>
  <si>
    <t>6058    6059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</si>
  <si>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</si>
  <si>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</si>
  <si>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</si>
  <si>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</si>
  <si>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</si>
  <si>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</si>
  <si>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</si>
  <si>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</si>
  <si>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</si>
  <si>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</si>
  <si>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</si>
  <si>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</si>
  <si>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</si>
  <si>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</si>
  <si>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</si>
  <si>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</si>
  <si>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</si>
  <si>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</si>
  <si>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</si>
  <si>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</si>
  <si>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</si>
  <si>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</si>
  <si>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</si>
  <si>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</si>
  <si>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</si>
  <si>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</si>
  <si>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</si>
  <si>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Pozostałe opłaty na rzecz jst</t>
  </si>
  <si>
    <t>Uposaż.żołn. zawod. i nadtermin.oraz funkcjonar.</t>
  </si>
  <si>
    <t>Dochody i wydatki związane z realizacją zadań z zakresu administracji rządowej i innych zadań zleconych odrębnymi ustawami w 2007r.</t>
  </si>
  <si>
    <t>Dotacje ogółem</t>
  </si>
  <si>
    <t>Rehabilitacja zawodowa i społeczna</t>
  </si>
  <si>
    <t>Gmina Olecko</t>
  </si>
  <si>
    <t xml:space="preserve">                                                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</si>
  <si>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</si>
  <si>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</si>
  <si>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</si>
  <si>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</si>
  <si>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</si>
  <si>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</si>
  <si>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</si>
  <si>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</si>
  <si>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</si>
  <si>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</si>
  <si>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Dochody i wydatki związane z realizacją zadań  realizowanych na podstwaie umów (porozumień) z jednostkami samorządu terytorialnego w 2007 roku</t>
  </si>
  <si>
    <t>Pochodne od wynagrodzerń</t>
  </si>
  <si>
    <t>dotacje</t>
  </si>
  <si>
    <t>Z tego:</t>
  </si>
  <si>
    <t>wynagrodznia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</si>
  <si>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</si>
  <si>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</si>
  <si>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</si>
  <si>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</si>
  <si>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</si>
  <si>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</si>
  <si>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</si>
  <si>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</si>
  <si>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</si>
  <si>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</si>
  <si>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</si>
  <si>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</si>
  <si>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</si>
  <si>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</si>
  <si>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</si>
  <si>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</si>
  <si>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</si>
  <si>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</si>
  <si>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</si>
  <si>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</si>
  <si>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4018</t>
  </si>
  <si>
    <t>4019</t>
  </si>
  <si>
    <t>4118</t>
  </si>
  <si>
    <t>4119</t>
  </si>
  <si>
    <t>4128</t>
  </si>
  <si>
    <t>4129</t>
  </si>
  <si>
    <t>85203</t>
  </si>
  <si>
    <t>85311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</si>
  <si>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</si>
  <si>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</si>
  <si>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</si>
  <si>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</si>
  <si>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</si>
  <si>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</si>
  <si>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</si>
  <si>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</si>
  <si>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</si>
  <si>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</si>
  <si>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</si>
  <si>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</si>
  <si>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</si>
  <si>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</si>
  <si>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</si>
  <si>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</si>
  <si>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</si>
  <si>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</si>
  <si>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</si>
  <si>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</si>
  <si>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</si>
  <si>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</si>
  <si>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</si>
  <si>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</si>
  <si>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</si>
  <si>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</si>
  <si>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</si>
  <si>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</si>
  <si>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</si>
  <si>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</si>
  <si>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</si>
  <si>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</si>
  <si>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</si>
  <si>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</si>
  <si>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</si>
  <si>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</si>
  <si>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</si>
  <si>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</si>
  <si>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</si>
  <si>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</si>
  <si>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</si>
  <si>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</si>
  <si>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</si>
  <si>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</si>
  <si>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</si>
  <si>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</si>
  <si>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</si>
  <si>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</si>
  <si>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</si>
  <si>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</si>
  <si>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</si>
  <si>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</si>
  <si>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</si>
  <si>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</si>
  <si>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</si>
  <si>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</si>
  <si>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</si>
  <si>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</si>
  <si>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</si>
  <si>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</si>
  <si>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</si>
  <si>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</si>
  <si>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</si>
  <si>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</si>
  <si>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</si>
  <si>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</si>
  <si>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</si>
  <si>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</si>
  <si>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</si>
  <si>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</si>
  <si>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</si>
  <si>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</si>
  <si>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</si>
  <si>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</si>
  <si>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</si>
  <si>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</si>
  <si>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</si>
  <si>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</si>
  <si>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</si>
  <si>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</si>
  <si>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</si>
  <si>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</si>
  <si>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</si>
  <si>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</si>
  <si>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</si>
  <si>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</si>
  <si>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</si>
  <si>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</si>
  <si>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</si>
  <si>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</si>
  <si>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</si>
  <si>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</si>
  <si>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</si>
  <si>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</si>
  <si>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</si>
  <si>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</si>
  <si>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</si>
  <si>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</si>
  <si>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</si>
  <si>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</si>
  <si>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</si>
  <si>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</si>
  <si>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</si>
  <si>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</si>
  <si>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</si>
  <si>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</si>
  <si>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</si>
  <si>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</si>
  <si>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A.</t>
  </si>
  <si>
    <t>B.</t>
  </si>
  <si>
    <t>C.</t>
  </si>
  <si>
    <t>Dotacje</t>
  </si>
  <si>
    <t>Wydatki ogółem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</si>
  <si>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</si>
  <si>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</si>
  <si>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</si>
  <si>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</si>
  <si>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</si>
  <si>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</si>
  <si>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</si>
  <si>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</si>
  <si>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</si>
  <si>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</si>
  <si>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</si>
  <si>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</si>
  <si>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</si>
  <si>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</si>
  <si>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</si>
  <si>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</si>
  <si>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</si>
  <si>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</si>
  <si>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</si>
  <si>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</si>
  <si>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</si>
  <si>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</si>
  <si>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</si>
  <si>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</si>
  <si>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</si>
  <si>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</si>
  <si>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</si>
  <si>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</si>
  <si>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</si>
  <si>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</si>
  <si>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</si>
  <si>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</si>
  <si>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</si>
  <si>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</si>
  <si>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</si>
  <si>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</si>
  <si>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</si>
  <si>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</si>
  <si>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</si>
  <si>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</si>
  <si>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</si>
  <si>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</si>
  <si>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</si>
  <si>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</si>
  <si>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</si>
  <si>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</si>
  <si>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</si>
  <si>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</si>
  <si>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</si>
  <si>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</si>
  <si>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</si>
  <si>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</si>
  <si>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</si>
  <si>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</si>
  <si>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</si>
  <si>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</si>
  <si>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</si>
  <si>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</si>
  <si>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</si>
  <si>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</si>
  <si>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</si>
  <si>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</si>
  <si>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</si>
  <si>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</si>
  <si>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</si>
  <si>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</si>
  <si>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</si>
  <si>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</si>
  <si>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</si>
  <si>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</si>
  <si>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</si>
  <si>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</si>
  <si>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</si>
  <si>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</si>
  <si>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</si>
  <si>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</si>
  <si>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</si>
  <si>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</si>
  <si>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</si>
  <si>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</si>
  <si>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</si>
  <si>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</si>
  <si>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</si>
  <si>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</si>
  <si>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</si>
  <si>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</si>
  <si>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</si>
  <si>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2008 r.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</si>
  <si>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</si>
  <si>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</si>
  <si>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</si>
  <si>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</si>
  <si>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</si>
  <si>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</si>
  <si>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</si>
  <si>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</si>
  <si>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</si>
  <si>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</si>
  <si>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</si>
  <si>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</si>
  <si>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Modernizacja drogi powiatowej nr 40454 Olecko-Świętajno (lata: 2001 - 2002)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</si>
  <si>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</si>
  <si>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</si>
  <si>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</si>
  <si>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</si>
  <si>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</si>
  <si>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</si>
  <si>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</si>
  <si>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</si>
  <si>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</si>
  <si>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</si>
  <si>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</si>
  <si>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</si>
  <si>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</si>
  <si>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</si>
  <si>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</si>
  <si>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</si>
  <si>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</si>
  <si>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</si>
  <si>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</si>
  <si>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</si>
  <si>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</si>
  <si>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</si>
  <si>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</si>
  <si>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</si>
  <si>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</si>
  <si>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</si>
  <si>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</si>
  <si>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</si>
  <si>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</si>
  <si>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</si>
  <si>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</si>
  <si>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</si>
  <si>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</si>
  <si>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</si>
  <si>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</si>
  <si>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</si>
  <si>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</si>
  <si>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</si>
  <si>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</si>
  <si>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</si>
  <si>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</si>
  <si>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</si>
  <si>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</si>
  <si>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</si>
  <si>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</si>
  <si>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</si>
  <si>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</si>
  <si>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</si>
  <si>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</si>
  <si>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</si>
  <si>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</si>
  <si>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</si>
  <si>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</si>
  <si>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</si>
  <si>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</si>
  <si>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</si>
  <si>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</si>
  <si>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</si>
  <si>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</si>
  <si>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</si>
  <si>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</si>
  <si>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Plan na 2007</t>
  </si>
  <si>
    <t>środki pochodzące z innych źródeł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</si>
  <si>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</si>
  <si>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</si>
  <si>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</si>
  <si>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</si>
  <si>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</si>
  <si>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</si>
  <si>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</si>
  <si>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dotacja celowa otrzymana przez j.s.t. od innej j.s.t. będącej instytucją wdrażającą na zadania bieżące realizowane na podstawie porozumień i umów</t>
  </si>
  <si>
    <t>6649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</si>
  <si>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</si>
  <si>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</si>
  <si>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</si>
  <si>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</si>
  <si>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</si>
  <si>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</si>
  <si>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</si>
  <si>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Ełk</t>
  </si>
  <si>
    <t>Powiat Sejny</t>
  </si>
  <si>
    <t>Powiat Grajewo</t>
  </si>
  <si>
    <t>część wyrównawcza subwencji ogólnej dla powiatów</t>
  </si>
  <si>
    <t>DOCHODY OGÓŁEM</t>
  </si>
  <si>
    <t>1. Dotacje celowe</t>
  </si>
  <si>
    <t>- uzysk.z f.celowych (§ 244, 626)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</si>
  <si>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</si>
  <si>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</si>
  <si>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</si>
  <si>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</si>
  <si>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</si>
  <si>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</si>
  <si>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</si>
  <si>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</si>
  <si>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</si>
  <si>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</si>
  <si>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</si>
  <si>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</si>
  <si>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</si>
  <si>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</si>
  <si>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</si>
  <si>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</si>
  <si>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</si>
  <si>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</si>
  <si>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</si>
  <si>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</si>
  <si>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</si>
  <si>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</si>
  <si>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</si>
  <si>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</si>
  <si>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</si>
  <si>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</si>
  <si>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</si>
  <si>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</si>
  <si>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</si>
  <si>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</si>
  <si>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</si>
  <si>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</si>
  <si>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</si>
  <si>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 xml:space="preserve"> Gmina Kowale Oleckie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</si>
  <si>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</si>
  <si>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</si>
  <si>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</si>
  <si>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</si>
  <si>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</si>
  <si>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</si>
  <si>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</si>
  <si>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</si>
  <si>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</si>
  <si>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</si>
  <si>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</si>
  <si>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Wydatki majątkowe</t>
  </si>
  <si>
    <t>VIII.</t>
  </si>
  <si>
    <t>Urzędy marszałkowskie</t>
  </si>
  <si>
    <t>Wynagr. osobowe pracowników</t>
  </si>
  <si>
    <t>4580</t>
  </si>
  <si>
    <t>kary i odszkod.na rzecz os.fiz.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</si>
  <si>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</si>
  <si>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</si>
  <si>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</si>
  <si>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</si>
  <si>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</si>
  <si>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</si>
  <si>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</si>
  <si>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</si>
  <si>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</si>
  <si>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</si>
  <si>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</si>
  <si>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>4420</t>
  </si>
  <si>
    <t>Podróże służbowe zagraniczne</t>
  </si>
  <si>
    <t>Opracowania geodez. i kartogr.</t>
  </si>
  <si>
    <t>Przewodniczący Rady Powiatu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</si>
  <si>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</si>
  <si>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</si>
  <si>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</si>
  <si>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</si>
  <si>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</si>
  <si>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</si>
  <si>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</si>
  <si>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</si>
  <si>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</si>
  <si>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VI.</t>
  </si>
  <si>
    <t>Dotacje dla gmin</t>
  </si>
  <si>
    <t>Zakup usług pozostałych`</t>
  </si>
  <si>
    <t>Dochody przeznaczone na pokrycie wydatków (I-V)</t>
  </si>
  <si>
    <t>VII.</t>
  </si>
  <si>
    <t>Wydatki nie znajdujące pokrycia w planowanych dochodach (II-VI)</t>
  </si>
  <si>
    <t>Dochody i wydatki związane z realizacją zadań z zakresu administracji rządowej wykonywanych na podstawie porozumień z organami administracji rządowej w 2007 roku</t>
  </si>
  <si>
    <t>Marian Świerszcz</t>
  </si>
  <si>
    <t xml:space="preserve">             Marian Świerszcz</t>
  </si>
  <si>
    <t>Starostwo Powiatowe                         w Olecku</t>
  </si>
  <si>
    <t>Przebudowa drogi powiatowej nr 1947 N Wieliczki-Markowskie (m. Wieliczki - ul. Tunelowa)</t>
  </si>
  <si>
    <t>Wydatki          z tytułu poręczeń        i gwarancji</t>
  </si>
  <si>
    <t>Rehabilitacja zawodowa                              i społeczna osób niepełnosprawnych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</si>
  <si>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</si>
  <si>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</si>
  <si>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</si>
  <si>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</si>
  <si>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</si>
  <si>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</si>
  <si>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</si>
  <si>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</si>
  <si>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</si>
  <si>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</si>
  <si>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</si>
  <si>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</si>
  <si>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</si>
  <si>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</si>
  <si>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Kredyty do zaciągnięcia w roku budżetowym 2007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</si>
  <si>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</si>
  <si>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</si>
  <si>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</si>
  <si>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</si>
  <si>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</si>
  <si>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</si>
  <si>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</si>
  <si>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</si>
  <si>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</si>
  <si>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</si>
  <si>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</si>
  <si>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</si>
  <si>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</si>
  <si>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</si>
  <si>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</si>
  <si>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</si>
  <si>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>Prognoza kwoty długu powiatu na lata 2006 - 2017</t>
  </si>
  <si>
    <t xml:space="preserve">                           Marian Świerszcz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</si>
  <si>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</si>
  <si>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</si>
  <si>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</si>
  <si>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</si>
  <si>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</si>
  <si>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</si>
  <si>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</si>
  <si>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</si>
  <si>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</si>
  <si>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</si>
  <si>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</si>
  <si>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</si>
  <si>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</si>
  <si>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</si>
  <si>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>Szkol. prac.niebęd. czł.sł.cywil.</t>
  </si>
  <si>
    <t>Dział, rozdz</t>
  </si>
  <si>
    <t>Zakup usług telef. Komórkowej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</si>
  <si>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</si>
  <si>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</si>
  <si>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</si>
  <si>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</si>
  <si>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</si>
  <si>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</si>
  <si>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 xml:space="preserve">Dot. podmiot. z budż. dla szkół niepublicznych:  </t>
  </si>
  <si>
    <t>Zakup akcesor. komputerowych</t>
  </si>
  <si>
    <t>Wydat.nie zalicz.do wynagr.</t>
  </si>
  <si>
    <t>wydat. inwestyc. jed. budżet.</t>
  </si>
  <si>
    <t>"Przebudowa drogi powiatowej  nr 1826 N Dudki- Zajdy-Kukowo-Nowy Młyn (odcinek Dudki- Zajdy) oraz przebudowa drogi powiatowej nr 1901N Giże - Dudki - Gąski (odcinek Giże-Dudki")</t>
  </si>
  <si>
    <t>"Przebudowa drogi powiatowej nr 1940 N Kukowo - Zatyki - Kijewo" w zakresie dokumentacji projektowej</t>
  </si>
  <si>
    <t>Fundusz Ochrony Gruntów Rolnych</t>
  </si>
  <si>
    <t>dotacje celowe na finansowanie inwestycji jednostek sektora finansów publicznych</t>
  </si>
  <si>
    <t>01028</t>
  </si>
  <si>
    <t>0470</t>
  </si>
  <si>
    <t>Wynagr. osob. członk. korpusu służby cywil.</t>
  </si>
  <si>
    <t xml:space="preserve">dotacje celowe otrzymane z gmin na zadania bieżące </t>
  </si>
  <si>
    <t>Powiat ełcki</t>
  </si>
  <si>
    <t>Powiat białostocki</t>
  </si>
  <si>
    <t>f)</t>
  </si>
  <si>
    <t>Opłaty czynszowe za pomieszczenia biurowe</t>
  </si>
  <si>
    <t>Szkolenia pracowników</t>
  </si>
  <si>
    <t>Spłata kredytów obrotowych zaciągniętych w  roku budżetowym 2006</t>
  </si>
  <si>
    <t>Wykonanie na 31.12.2006</t>
  </si>
  <si>
    <t>Zakup środków żywności</t>
  </si>
  <si>
    <t>Zakup leków i mater.medycz.</t>
  </si>
  <si>
    <t>Przebudowa dróg powiatowych  w mieście Olecko (w zakresie dokumentacji projektowej w roku 2007)</t>
  </si>
  <si>
    <t>Przebudowa drogi powiatowej nr 1857 N Orłowo-Wronki-PołoStraduny, na odcinku Wronki - Sajzy (w roku 2007 w zakresie wykonania dokumentacji projektowej)</t>
  </si>
  <si>
    <t xml:space="preserve"> Gmina Olecko</t>
  </si>
  <si>
    <t>Zakup leków i środków medycznych</t>
  </si>
  <si>
    <t>Szkolenie pracowników</t>
  </si>
  <si>
    <t>GOSPODARKA MIESZKANIOWA ORAZ NIEMATERIALNE USŁUGI KOMUNALNE</t>
  </si>
  <si>
    <t>Dotacje celowe przekazane gminie na zadania bieżące</t>
  </si>
  <si>
    <t xml:space="preserve"> Przewodniczący Rady Powiatu:</t>
  </si>
  <si>
    <t>Dotacje otrzymane ogółem</t>
  </si>
  <si>
    <t>2130</t>
  </si>
  <si>
    <t>Wpływy z opłat za zarząd nieruchomościami</t>
  </si>
  <si>
    <t xml:space="preserve">Komenda Powiatowa Państwowej Straży Pożarnej </t>
  </si>
  <si>
    <t>Wydatki finansowane         z umów                     i porozumień ogółem</t>
  </si>
  <si>
    <t>Załącznik nr 7 do Uchwały Rady Powiatu w Olecku Nr VII /...../07 z dnia …. kwietnia 2007r.</t>
  </si>
  <si>
    <t>Załącznik nr 1 do Uchwały Rady Powiatu w Olecku  Nr VII /.../07 z dnia …kwietnia 2007r.</t>
  </si>
  <si>
    <r>
      <t xml:space="preserve">Załącznik nr 2 do Uchwały Rady Powiatu w Olecku Nr </t>
    </r>
    <r>
      <rPr>
        <b/>
        <sz val="7"/>
        <rFont val="Arial CE"/>
        <family val="0"/>
      </rPr>
      <t xml:space="preserve">VII </t>
    </r>
    <r>
      <rPr>
        <sz val="7"/>
        <rFont val="Arial CE"/>
        <family val="0"/>
      </rPr>
      <t>/...../07 z dn….kwietnia 2007 roku</t>
    </r>
  </si>
  <si>
    <t>Załącznik Nr 8 do Uchwały Rady Powiatu w Olecku                                          Nr VII /…../07 z dnia  …. kwietnia 2007 roku</t>
  </si>
  <si>
    <t>Dotacje otrzymane z funduszy celowych na realizację zadań bieżących jednostek sektora finansów publicznych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</si>
</sst>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41" fontId="8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/>
    </xf>
    <xf numFmtId="41" fontId="11" fillId="0" borderId="3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4" borderId="1" xfId="0" applyNumberFormat="1" applyFill="1" applyBorder="1" applyAlignment="1">
      <alignment horizontal="left" wrapText="1"/>
    </xf>
    <xf numFmtId="49" fontId="8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8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/>
    </xf>
    <xf numFmtId="0" fontId="8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5" borderId="1" xfId="0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/>
    </xf>
    <xf numFmtId="49" fontId="8" fillId="5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9" fillId="6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8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49" fontId="4" fillId="0" borderId="4" xfId="0" applyNumberFormat="1" applyFont="1" applyBorder="1" applyAlignment="1">
      <alignment horizontal="center"/>
    </xf>
    <xf numFmtId="0" fontId="9" fillId="4" borderId="4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10" fontId="11" fillId="3" borderId="4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0" fontId="11" fillId="4" borderId="4" xfId="0" applyNumberFormat="1" applyFont="1" applyFill="1" applyBorder="1" applyAlignment="1">
      <alignment/>
    </xf>
    <xf numFmtId="0" fontId="11" fillId="3" borderId="3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1" fillId="0" borderId="1" xfId="0" applyNumberFormat="1" applyFont="1" applyBorder="1" applyAlignment="1">
      <alignment/>
    </xf>
    <xf numFmtId="1" fontId="11" fillId="3" borderId="4" xfId="0" applyNumberFormat="1" applyFont="1" applyFill="1" applyBorder="1" applyAlignment="1">
      <alignment/>
    </xf>
    <xf numFmtId="41" fontId="11" fillId="0" borderId="3" xfId="0" applyNumberFormat="1" applyFont="1" applyBorder="1" applyAlignment="1">
      <alignment horizontal="left"/>
    </xf>
    <xf numFmtId="41" fontId="11" fillId="0" borderId="3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9" fillId="6" borderId="1" xfId="0" applyFont="1" applyFill="1" applyBorder="1" applyAlignment="1">
      <alignment horizontal="center" vertical="center" wrapText="1"/>
    </xf>
    <xf numFmtId="41" fontId="9" fillId="6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0" applyNumberFormat="1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6" borderId="14" xfId="0" applyNumberFormat="1" applyFont="1" applyFill="1" applyBorder="1" applyAlignment="1">
      <alignment horizontal="center" vertical="center"/>
    </xf>
    <xf numFmtId="41" fontId="11" fillId="6" borderId="3" xfId="0" applyNumberFormat="1" applyFont="1" applyFill="1" applyBorder="1" applyAlignment="1">
      <alignment horizontal="center" vertical="center"/>
    </xf>
    <xf numFmtId="41" fontId="11" fillId="6" borderId="4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5" borderId="6" xfId="0" applyFont="1" applyFill="1" applyBorder="1" applyAlignment="1">
      <alignment/>
    </xf>
    <xf numFmtId="0" fontId="4" fillId="5" borderId="25" xfId="0" applyFont="1" applyFill="1" applyBorder="1" applyAlignment="1">
      <alignment/>
    </xf>
    <xf numFmtId="0" fontId="4" fillId="5" borderId="26" xfId="0" applyFont="1" applyFill="1" applyBorder="1" applyAlignment="1">
      <alignment horizontal="center"/>
    </xf>
    <xf numFmtId="0" fontId="0" fillId="5" borderId="27" xfId="0" applyFill="1" applyBorder="1" applyAlignment="1">
      <alignment/>
    </xf>
    <xf numFmtId="0" fontId="0" fillId="5" borderId="3" xfId="0" applyFill="1" applyBorder="1" applyAlignment="1">
      <alignment/>
    </xf>
    <xf numFmtId="0" fontId="4" fillId="5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9" fillId="4" borderId="4" xfId="0" applyNumberFormat="1" applyFon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9" fillId="4" borderId="33" xfId="0" applyFont="1" applyFill="1" applyBorder="1" applyAlignment="1">
      <alignment/>
    </xf>
    <xf numFmtId="0" fontId="9" fillId="6" borderId="34" xfId="0" applyFont="1" applyFill="1" applyBorder="1" applyAlignment="1">
      <alignment/>
    </xf>
    <xf numFmtId="10" fontId="11" fillId="3" borderId="33" xfId="0" applyNumberFormat="1" applyFont="1" applyFill="1" applyBorder="1" applyAlignment="1">
      <alignment horizontal="center"/>
    </xf>
    <xf numFmtId="0" fontId="9" fillId="4" borderId="34" xfId="0" applyFont="1" applyFill="1" applyBorder="1" applyAlignment="1">
      <alignment/>
    </xf>
    <xf numFmtId="1" fontId="11" fillId="3" borderId="33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1" fillId="3" borderId="34" xfId="0" applyFont="1" applyFill="1" applyBorder="1" applyAlignment="1">
      <alignment/>
    </xf>
    <xf numFmtId="10" fontId="11" fillId="4" borderId="33" xfId="0" applyNumberFormat="1" applyFont="1" applyFill="1" applyBorder="1" applyAlignment="1">
      <alignment horizontal="center"/>
    </xf>
    <xf numFmtId="0" fontId="11" fillId="3" borderId="33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/>
    </xf>
    <xf numFmtId="49" fontId="11" fillId="4" borderId="4" xfId="0" applyNumberFormat="1" applyFont="1" applyFill="1" applyBorder="1" applyAlignment="1">
      <alignment horizontal="left"/>
    </xf>
    <xf numFmtId="49" fontId="9" fillId="6" borderId="9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left"/>
    </xf>
    <xf numFmtId="49" fontId="11" fillId="0" borderId="9" xfId="0" applyNumberFormat="1" applyFont="1" applyBorder="1" applyAlignment="1">
      <alignment horizontal="center"/>
    </xf>
    <xf numFmtId="49" fontId="9" fillId="4" borderId="9" xfId="0" applyNumberFormat="1" applyFont="1" applyFill="1" applyBorder="1" applyAlignment="1">
      <alignment/>
    </xf>
    <xf numFmtId="49" fontId="11" fillId="4" borderId="1" xfId="0" applyNumberFormat="1" applyFont="1" applyFill="1" applyBorder="1" applyAlignment="1">
      <alignment horizontal="left"/>
    </xf>
    <xf numFmtId="49" fontId="9" fillId="6" borderId="9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9" xfId="0" applyNumberFormat="1" applyFont="1" applyBorder="1" applyAlignment="1">
      <alignment/>
    </xf>
    <xf numFmtId="49" fontId="9" fillId="0" borderId="9" xfId="0" applyNumberFormat="1" applyFont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4" borderId="3" xfId="0" applyNumberFormat="1" applyFont="1" applyFill="1" applyBorder="1" applyAlignment="1">
      <alignment horizontal="left"/>
    </xf>
    <xf numFmtId="49" fontId="9" fillId="6" borderId="23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left"/>
    </xf>
    <xf numFmtId="49" fontId="11" fillId="3" borderId="9" xfId="0" applyNumberFormat="1" applyFont="1" applyFill="1" applyBorder="1" applyAlignment="1">
      <alignment/>
    </xf>
    <xf numFmtId="49" fontId="9" fillId="0" borderId="9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4" borderId="9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9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 wrapText="1"/>
    </xf>
    <xf numFmtId="0" fontId="0" fillId="5" borderId="24" xfId="0" applyFill="1" applyBorder="1" applyAlignment="1">
      <alignment/>
    </xf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/>
    </xf>
    <xf numFmtId="0" fontId="0" fillId="5" borderId="37" xfId="0" applyFill="1" applyBorder="1" applyAlignment="1">
      <alignment/>
    </xf>
    <xf numFmtId="0" fontId="4" fillId="5" borderId="37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38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0" borderId="39" xfId="0" applyBorder="1" applyAlignment="1">
      <alignment/>
    </xf>
    <xf numFmtId="0" fontId="4" fillId="4" borderId="9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/>
    </xf>
    <xf numFmtId="49" fontId="0" fillId="0" borderId="9" xfId="0" applyNumberFormat="1" applyBorder="1" applyAlignment="1">
      <alignment/>
    </xf>
    <xf numFmtId="0" fontId="0" fillId="0" borderId="34" xfId="0" applyBorder="1" applyAlignment="1">
      <alignment horizontal="right"/>
    </xf>
    <xf numFmtId="49" fontId="4" fillId="0" borderId="9" xfId="0" applyNumberFormat="1" applyFont="1" applyBorder="1" applyAlignment="1">
      <alignment/>
    </xf>
    <xf numFmtId="0" fontId="4" fillId="0" borderId="34" xfId="0" applyFont="1" applyBorder="1" applyAlignment="1">
      <alignment horizontal="right"/>
    </xf>
    <xf numFmtId="0" fontId="4" fillId="2" borderId="34" xfId="0" applyFont="1" applyFill="1" applyBorder="1" applyAlignment="1">
      <alignment/>
    </xf>
    <xf numFmtId="0" fontId="4" fillId="0" borderId="34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right"/>
    </xf>
    <xf numFmtId="49" fontId="4" fillId="3" borderId="9" xfId="0" applyNumberFormat="1" applyFont="1" applyFill="1" applyBorder="1" applyAlignment="1">
      <alignment/>
    </xf>
    <xf numFmtId="0" fontId="4" fillId="3" borderId="34" xfId="0" applyFont="1" applyFill="1" applyBorder="1" applyAlignment="1">
      <alignment horizontal="right"/>
    </xf>
    <xf numFmtId="0" fontId="0" fillId="0" borderId="34" xfId="0" applyFont="1" applyBorder="1" applyAlignment="1">
      <alignment horizontal="right" wrapText="1"/>
    </xf>
    <xf numFmtId="0" fontId="4" fillId="2" borderId="34" xfId="0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3" borderId="0" xfId="0" applyFill="1" applyAlignment="1">
      <alignment wrapText="1"/>
    </xf>
    <xf numFmtId="0" fontId="9" fillId="0" borderId="1" xfId="0" applyFont="1" applyBorder="1" applyAlignment="1" applyProtection="1">
      <alignment horizontal="center"/>
      <protection/>
    </xf>
    <xf numFmtId="10" fontId="4" fillId="4" borderId="1" xfId="0" applyNumberFormat="1" applyFont="1" applyFill="1" applyBorder="1" applyAlignment="1">
      <alignment/>
    </xf>
    <xf numFmtId="0" fontId="9" fillId="0" borderId="1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/>
      <protection/>
    </xf>
    <xf numFmtId="0" fontId="4" fillId="4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1" xfId="0" applyNumberFormat="1" applyFont="1" applyFill="1" applyBorder="1" applyAlignment="1">
      <alignment/>
    </xf>
    <xf numFmtId="49" fontId="8" fillId="0" borderId="1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8" borderId="3" xfId="0" applyFont="1" applyFill="1" applyBorder="1" applyAlignment="1" applyProtection="1">
      <alignment horizontal="center" vertical="center"/>
      <protection/>
    </xf>
    <xf numFmtId="0" fontId="7" fillId="8" borderId="3" xfId="0" applyFont="1" applyFill="1" applyBorder="1" applyAlignment="1" applyProtection="1">
      <alignment horizontal="left" vertical="center"/>
      <protection/>
    </xf>
    <xf numFmtId="0" fontId="8" fillId="5" borderId="4" xfId="0" applyFont="1" applyFill="1" applyBorder="1" applyAlignment="1">
      <alignment horizontal="right"/>
    </xf>
    <xf numFmtId="0" fontId="8" fillId="5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left" wrapText="1"/>
    </xf>
    <xf numFmtId="49" fontId="8" fillId="5" borderId="4" xfId="0" applyNumberFormat="1" applyFont="1" applyFill="1" applyBorder="1" applyAlignment="1">
      <alignment horizontal="left" wrapText="1"/>
    </xf>
    <xf numFmtId="0" fontId="8" fillId="5" borderId="4" xfId="0" applyFont="1" applyFill="1" applyBorder="1" applyAlignment="1">
      <alignment wrapText="1"/>
    </xf>
    <xf numFmtId="0" fontId="7" fillId="5" borderId="4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9" fillId="7" borderId="27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 wrapText="1"/>
      <protection/>
    </xf>
    <xf numFmtId="0" fontId="7" fillId="8" borderId="14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3" borderId="4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6" borderId="41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10" fontId="11" fillId="3" borderId="14" xfId="0" applyNumberFormat="1" applyFont="1" applyFill="1" applyBorder="1" applyAlignment="1">
      <alignment/>
    </xf>
    <xf numFmtId="10" fontId="11" fillId="3" borderId="42" xfId="0" applyNumberFormat="1" applyFont="1" applyFill="1" applyBorder="1" applyAlignment="1">
      <alignment horizontal="center"/>
    </xf>
    <xf numFmtId="49" fontId="11" fillId="9" borderId="5" xfId="0" applyNumberFormat="1" applyFont="1" applyFill="1" applyBorder="1" applyAlignment="1">
      <alignment horizontal="center"/>
    </xf>
    <xf numFmtId="49" fontId="11" fillId="9" borderId="6" xfId="0" applyNumberFormat="1" applyFont="1" applyFill="1" applyBorder="1" applyAlignment="1">
      <alignment/>
    </xf>
    <xf numFmtId="0" fontId="4" fillId="9" borderId="6" xfId="0" applyFont="1" applyFill="1" applyBorder="1" applyAlignment="1">
      <alignment horizontal="center" wrapText="1"/>
    </xf>
    <xf numFmtId="0" fontId="9" fillId="9" borderId="6" xfId="0" applyFont="1" applyFill="1" applyBorder="1" applyAlignment="1">
      <alignment/>
    </xf>
    <xf numFmtId="0" fontId="9" fillId="9" borderId="43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8" fillId="3" borderId="1" xfId="0" applyNumberFormat="1" applyFont="1" applyFill="1" applyBorder="1" applyAlignment="1">
      <alignment/>
    </xf>
    <xf numFmtId="0" fontId="11" fillId="3" borderId="4" xfId="0" applyNumberFormat="1" applyFont="1" applyFill="1" applyBorder="1" applyAlignment="1">
      <alignment/>
    </xf>
    <xf numFmtId="0" fontId="11" fillId="3" borderId="14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4" fillId="4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left"/>
    </xf>
    <xf numFmtId="49" fontId="8" fillId="5" borderId="4" xfId="0" applyNumberFormat="1" applyFont="1" applyFill="1" applyBorder="1" applyAlignment="1">
      <alignment horizontal="left"/>
    </xf>
    <xf numFmtId="0" fontId="7" fillId="5" borderId="4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11" fillId="3" borderId="33" xfId="0" applyNumberFormat="1" applyFont="1" applyFill="1" applyBorder="1" applyAlignment="1">
      <alignment horizontal="right"/>
    </xf>
    <xf numFmtId="41" fontId="11" fillId="0" borderId="44" xfId="0" applyNumberFormat="1" applyFont="1" applyBorder="1" applyAlignment="1">
      <alignment horizontal="left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left"/>
    </xf>
    <xf numFmtId="49" fontId="4" fillId="9" borderId="13" xfId="0" applyNumberFormat="1" applyFont="1" applyFill="1" applyBorder="1" applyAlignment="1">
      <alignment horizontal="right"/>
    </xf>
    <xf numFmtId="49" fontId="11" fillId="3" borderId="1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3" borderId="33" xfId="0" applyFont="1" applyFill="1" applyBorder="1" applyAlignment="1">
      <alignment/>
    </xf>
    <xf numFmtId="49" fontId="0" fillId="3" borderId="9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34" xfId="0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49" fontId="4" fillId="9" borderId="39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/>
    </xf>
    <xf numFmtId="0" fontId="7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/>
    </xf>
    <xf numFmtId="0" fontId="14" fillId="0" borderId="9" xfId="0" applyFont="1" applyBorder="1" applyAlignment="1">
      <alignment/>
    </xf>
    <xf numFmtId="0" fontId="8" fillId="0" borderId="34" xfId="0" applyFont="1" applyBorder="1" applyAlignment="1">
      <alignment/>
    </xf>
    <xf numFmtId="10" fontId="7" fillId="0" borderId="13" xfId="0" applyNumberFormat="1" applyFont="1" applyBorder="1" applyAlignment="1">
      <alignment horizontal="center" wrapText="1"/>
    </xf>
    <xf numFmtId="10" fontId="7" fillId="0" borderId="39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10" fontId="7" fillId="4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10" fontId="7" fillId="4" borderId="34" xfId="0" applyNumberFormat="1" applyFont="1" applyFill="1" applyBorder="1" applyAlignment="1">
      <alignment/>
    </xf>
    <xf numFmtId="0" fontId="7" fillId="4" borderId="34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0" fontId="4" fillId="8" borderId="2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4" fillId="8" borderId="13" xfId="0" applyFont="1" applyFill="1" applyBorder="1" applyAlignment="1">
      <alignment horizontal="center"/>
    </xf>
    <xf numFmtId="49" fontId="7" fillId="8" borderId="13" xfId="0" applyNumberFormat="1" applyFont="1" applyFill="1" applyBorder="1" applyAlignment="1">
      <alignment wrapText="1"/>
    </xf>
    <xf numFmtId="0" fontId="4" fillId="8" borderId="39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8" fillId="8" borderId="9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7" fillId="2" borderId="9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2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34" xfId="0" applyFont="1" applyFill="1" applyBorder="1" applyAlignment="1">
      <alignment/>
    </xf>
    <xf numFmtId="49" fontId="14" fillId="0" borderId="1" xfId="0" applyNumberFormat="1" applyFont="1" applyBorder="1" applyAlignment="1">
      <alignment/>
    </xf>
    <xf numFmtId="0" fontId="9" fillId="6" borderId="9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41" fontId="11" fillId="0" borderId="45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left"/>
    </xf>
    <xf numFmtId="165" fontId="5" fillId="9" borderId="40" xfId="0" applyNumberFormat="1" applyFont="1" applyFill="1" applyBorder="1" applyAlignment="1">
      <alignment/>
    </xf>
    <xf numFmtId="0" fontId="4" fillId="0" borderId="9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2" borderId="34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49" fontId="11" fillId="3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/>
    </xf>
    <xf numFmtId="10" fontId="11" fillId="3" borderId="4" xfId="0" applyNumberFormat="1" applyFont="1" applyFill="1" applyBorder="1" applyAlignment="1">
      <alignment/>
    </xf>
    <xf numFmtId="10" fontId="11" fillId="3" borderId="33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wrapText="1"/>
    </xf>
    <xf numFmtId="41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9" fillId="6" borderId="46" xfId="0" applyNumberFormat="1" applyFont="1" applyFill="1" applyBorder="1" applyAlignment="1">
      <alignment horizontal="center"/>
    </xf>
    <xf numFmtId="41" fontId="9" fillId="6" borderId="41" xfId="0" applyNumberFormat="1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49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7" borderId="27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5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8" borderId="1" xfId="0" applyFont="1" applyFill="1" applyBorder="1" applyAlignment="1" applyProtection="1">
      <alignment horizontal="right" vertical="center"/>
      <protection/>
    </xf>
    <xf numFmtId="0" fontId="4" fillId="8" borderId="3" xfId="0" applyFont="1" applyFill="1" applyBorder="1" applyAlignment="1" applyProtection="1">
      <alignment horizontal="right" vertical="center"/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>
      <alignment horizontal="left"/>
    </xf>
    <xf numFmtId="0" fontId="7" fillId="8" borderId="14" xfId="0" applyFont="1" applyFill="1" applyBorder="1" applyAlignment="1" applyProtection="1">
      <alignment horizontal="center" vertical="center" wrapText="1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/>
    </xf>
    <xf numFmtId="0" fontId="0" fillId="5" borderId="1" xfId="0" applyFont="1" applyFill="1" applyBorder="1" applyAlignment="1">
      <alignment/>
    </xf>
    <xf numFmtId="0" fontId="0" fillId="3" borderId="0" xfId="0" applyFill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6" borderId="46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54" xfId="0" applyFont="1" applyBorder="1" applyAlignment="1">
      <alignment horizontal="left"/>
    </xf>
    <xf numFmtId="41" fontId="11" fillId="0" borderId="3" xfId="0" applyNumberFormat="1" applyFont="1" applyBorder="1" applyAlignment="1">
      <alignment horizontal="center" vertical="center" wrapText="1"/>
    </xf>
    <xf numFmtId="41" fontId="11" fillId="0" borderId="14" xfId="0" applyNumberFormat="1" applyFont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1" fontId="9" fillId="2" borderId="46" xfId="0" applyNumberFormat="1" applyFont="1" applyFill="1" applyBorder="1" applyAlignment="1">
      <alignment horizontal="center"/>
    </xf>
    <xf numFmtId="41" fontId="9" fillId="2" borderId="4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5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9" borderId="2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9" fillId="5" borderId="38" xfId="0" applyFont="1" applyFill="1" applyBorder="1" applyAlignment="1">
      <alignment horizontal="center" wrapText="1"/>
    </xf>
    <xf numFmtId="0" fontId="9" fillId="5" borderId="34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9" borderId="35" xfId="0" applyFont="1" applyFill="1" applyBorder="1" applyAlignment="1">
      <alignment horizontal="center"/>
    </xf>
    <xf numFmtId="0" fontId="4" fillId="9" borderId="4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6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4" borderId="49" xfId="0" applyFont="1" applyFill="1" applyBorder="1" applyAlignment="1">
      <alignment horizontal="center" wrapText="1"/>
    </xf>
    <xf numFmtId="0" fontId="4" fillId="4" borderId="58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6"/>
  <sheetViews>
    <sheetView zoomScaleSheetLayoutView="100" workbookViewId="0" topLeftCell="A156">
      <selection activeCell="I160" sqref="I160"/>
    </sheetView>
  </sheetViews>
  <sheetFormatPr defaultColWidth="9.00390625" defaultRowHeight="12.75"/>
  <cols>
    <col min="1" max="1" width="4.75390625" style="43" customWidth="1"/>
    <col min="2" max="2" width="31.125" style="0" customWidth="1"/>
    <col min="3" max="3" width="6.25390625" style="0" customWidth="1"/>
    <col min="4" max="4" width="7.125" style="0" customWidth="1"/>
    <col min="5" max="5" width="5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3.75390625" style="0" customWidth="1"/>
  </cols>
  <sheetData>
    <row r="1" ht="12.75" hidden="1"/>
    <row r="2" spans="1:9" s="80" customFormat="1" ht="12.75" customHeight="1">
      <c r="A2" s="82"/>
      <c r="E2" s="417"/>
      <c r="F2" s="418"/>
      <c r="G2" s="413"/>
      <c r="H2" s="413"/>
      <c r="I2" s="413"/>
    </row>
    <row r="3" spans="1:9" s="80" customFormat="1" ht="12.75" customHeight="1">
      <c r="A3" s="82"/>
      <c r="E3" s="413"/>
      <c r="F3" s="518" t="s">
        <v>738</v>
      </c>
      <c r="G3" s="519"/>
      <c r="H3" s="519"/>
      <c r="I3" s="519"/>
    </row>
    <row r="4" spans="1:9" s="80" customFormat="1" ht="6.75" customHeight="1">
      <c r="A4" s="82"/>
      <c r="E4" s="413"/>
      <c r="F4" s="519"/>
      <c r="G4" s="519"/>
      <c r="H4" s="519"/>
      <c r="I4" s="519"/>
    </row>
    <row r="5" s="80" customFormat="1" ht="21.75" customHeight="1" hidden="1">
      <c r="A5" s="82"/>
    </row>
    <row r="6" spans="1:9" s="80" customFormat="1" ht="1.5" customHeight="1" hidden="1">
      <c r="A6" s="524" t="s">
        <v>390</v>
      </c>
      <c r="B6" s="524"/>
      <c r="C6" s="524"/>
      <c r="D6" s="524"/>
      <c r="E6" s="524"/>
      <c r="F6" s="524"/>
      <c r="G6" s="524"/>
      <c r="H6" s="524"/>
      <c r="I6" s="524"/>
    </row>
    <row r="7" spans="1:9" s="80" customFormat="1" ht="9.75" customHeight="1" hidden="1">
      <c r="A7" s="524"/>
      <c r="B7" s="524"/>
      <c r="C7" s="524"/>
      <c r="D7" s="524"/>
      <c r="E7" s="524"/>
      <c r="F7" s="524"/>
      <c r="G7" s="524"/>
      <c r="H7" s="524"/>
      <c r="I7" s="524"/>
    </row>
    <row r="8" spans="1:9" s="80" customFormat="1" ht="0.75" customHeight="1" hidden="1">
      <c r="A8" s="524"/>
      <c r="B8" s="524"/>
      <c r="C8" s="524"/>
      <c r="D8" s="524"/>
      <c r="E8" s="524"/>
      <c r="F8" s="524"/>
      <c r="G8" s="524"/>
      <c r="H8" s="524"/>
      <c r="I8" s="524"/>
    </row>
    <row r="9" spans="1:9" s="80" customFormat="1" ht="9.75" customHeight="1" hidden="1">
      <c r="A9" s="524"/>
      <c r="B9" s="524"/>
      <c r="C9" s="524"/>
      <c r="D9" s="524"/>
      <c r="E9" s="524"/>
      <c r="F9" s="524"/>
      <c r="G9" s="524"/>
      <c r="H9" s="524"/>
      <c r="I9" s="524"/>
    </row>
    <row r="10" spans="1:9" s="80" customFormat="1" ht="24" customHeight="1">
      <c r="A10" s="524"/>
      <c r="B10" s="524"/>
      <c r="C10" s="524"/>
      <c r="D10" s="524"/>
      <c r="E10" s="524"/>
      <c r="F10" s="524"/>
      <c r="G10" s="524"/>
      <c r="H10" s="524"/>
      <c r="I10" s="524"/>
    </row>
    <row r="11" spans="1:9" s="80" customFormat="1" ht="13.5" customHeight="1">
      <c r="A11" s="524"/>
      <c r="B11" s="524"/>
      <c r="C11" s="524"/>
      <c r="D11" s="524"/>
      <c r="E11" s="524"/>
      <c r="F11" s="524"/>
      <c r="G11" s="524"/>
      <c r="H11" s="524"/>
      <c r="I11" s="524"/>
    </row>
    <row r="12" spans="1:9" s="80" customFormat="1" ht="13.5" customHeight="1">
      <c r="A12" s="525" t="s">
        <v>396</v>
      </c>
      <c r="B12" s="527" t="s">
        <v>627</v>
      </c>
      <c r="C12" s="527" t="s">
        <v>346</v>
      </c>
      <c r="D12" s="527"/>
      <c r="E12" s="527"/>
      <c r="F12" s="522" t="s">
        <v>534</v>
      </c>
      <c r="G12" s="334"/>
      <c r="H12" s="334"/>
      <c r="I12" s="523" t="s">
        <v>653</v>
      </c>
    </row>
    <row r="13" spans="1:9" s="80" customFormat="1" ht="18.75" customHeight="1">
      <c r="A13" s="525"/>
      <c r="B13" s="527"/>
      <c r="C13" s="527"/>
      <c r="D13" s="527"/>
      <c r="E13" s="527"/>
      <c r="F13" s="522"/>
      <c r="G13" s="335" t="s">
        <v>649</v>
      </c>
      <c r="H13" s="335" t="s">
        <v>651</v>
      </c>
      <c r="I13" s="529"/>
    </row>
    <row r="14" spans="1:9" s="80" customFormat="1" ht="12" customHeight="1">
      <c r="A14" s="525"/>
      <c r="B14" s="527"/>
      <c r="C14" s="527"/>
      <c r="D14" s="527"/>
      <c r="E14" s="527"/>
      <c r="F14" s="522"/>
      <c r="G14" s="335" t="s">
        <v>650</v>
      </c>
      <c r="H14" s="335" t="s">
        <v>652</v>
      </c>
      <c r="I14" s="529"/>
    </row>
    <row r="15" spans="1:9" s="80" customFormat="1" ht="19.5" customHeight="1">
      <c r="A15" s="526"/>
      <c r="B15" s="322" t="s">
        <v>475</v>
      </c>
      <c r="C15" s="322" t="s">
        <v>476</v>
      </c>
      <c r="D15" s="323" t="s">
        <v>350</v>
      </c>
      <c r="E15" s="322" t="s">
        <v>628</v>
      </c>
      <c r="F15" s="523"/>
      <c r="G15" s="335"/>
      <c r="H15" s="335"/>
      <c r="I15" s="530"/>
    </row>
    <row r="16" spans="1:9" s="330" customFormat="1" ht="12.75">
      <c r="A16" s="310">
        <v>1</v>
      </c>
      <c r="B16" s="311">
        <v>2</v>
      </c>
      <c r="C16" s="311">
        <v>3</v>
      </c>
      <c r="D16" s="311">
        <v>4</v>
      </c>
      <c r="E16" s="311">
        <v>5</v>
      </c>
      <c r="F16" s="311">
        <v>6</v>
      </c>
      <c r="G16" s="311"/>
      <c r="H16" s="311"/>
      <c r="I16" s="308">
        <v>7</v>
      </c>
    </row>
    <row r="17" spans="1:9" s="22" customFormat="1" ht="24.75" customHeight="1">
      <c r="A17" s="93" t="s">
        <v>407</v>
      </c>
      <c r="B17" s="118" t="s">
        <v>477</v>
      </c>
      <c r="C17" s="124" t="s">
        <v>629</v>
      </c>
      <c r="D17" s="132"/>
      <c r="E17" s="133"/>
      <c r="F17" s="312">
        <f>F18+F20+F22</f>
        <v>121400</v>
      </c>
      <c r="G17" s="312">
        <f>G18+G20+G22</f>
        <v>0</v>
      </c>
      <c r="H17" s="312">
        <f>H18+H20+H22</f>
        <v>0</v>
      </c>
      <c r="I17" s="312">
        <f>I18+I20+I22</f>
        <v>121400</v>
      </c>
    </row>
    <row r="18" spans="1:9" ht="32.25" customHeight="1">
      <c r="A18" s="324" t="s">
        <v>478</v>
      </c>
      <c r="B18" s="325" t="s">
        <v>356</v>
      </c>
      <c r="C18" s="326"/>
      <c r="D18" s="327" t="s">
        <v>42</v>
      </c>
      <c r="E18" s="328"/>
      <c r="F18" s="329">
        <f>F19</f>
        <v>56000</v>
      </c>
      <c r="G18" s="329">
        <f>G19</f>
        <v>0</v>
      </c>
      <c r="H18" s="329">
        <f>H19</f>
        <v>0</v>
      </c>
      <c r="I18" s="329">
        <f>I19</f>
        <v>56000</v>
      </c>
    </row>
    <row r="19" spans="1:9" ht="24.75" customHeight="1">
      <c r="A19" s="13"/>
      <c r="B19" s="60" t="s">
        <v>492</v>
      </c>
      <c r="C19" s="15"/>
      <c r="D19" s="15"/>
      <c r="E19" s="122">
        <v>2110</v>
      </c>
      <c r="F19" s="143">
        <v>56000</v>
      </c>
      <c r="G19" s="143"/>
      <c r="H19" s="143"/>
      <c r="I19" s="352">
        <f>F19+G19-H19</f>
        <v>56000</v>
      </c>
    </row>
    <row r="20" spans="1:9" ht="21.75" customHeight="1">
      <c r="A20" s="324" t="s">
        <v>481</v>
      </c>
      <c r="B20" s="360" t="s">
        <v>709</v>
      </c>
      <c r="C20" s="324"/>
      <c r="D20" s="361" t="s">
        <v>711</v>
      </c>
      <c r="E20" s="324"/>
      <c r="F20" s="362">
        <f>F21</f>
        <v>65000</v>
      </c>
      <c r="G20" s="362">
        <f>G21</f>
        <v>0</v>
      </c>
      <c r="H20" s="362">
        <f>H21</f>
        <v>0</v>
      </c>
      <c r="I20" s="362">
        <f>I21</f>
        <v>65000</v>
      </c>
    </row>
    <row r="21" spans="1:9" ht="24.75" customHeight="1">
      <c r="A21" s="13"/>
      <c r="B21" s="60" t="s">
        <v>710</v>
      </c>
      <c r="C21" s="15"/>
      <c r="D21" s="15"/>
      <c r="E21" s="122">
        <v>6260</v>
      </c>
      <c r="F21" s="143">
        <v>65000</v>
      </c>
      <c r="G21" s="143">
        <v>0</v>
      </c>
      <c r="H21" s="143"/>
      <c r="I21" s="352">
        <f>F21+G21-H21</f>
        <v>65000</v>
      </c>
    </row>
    <row r="22" spans="1:9" ht="23.25" customHeight="1">
      <c r="A22" s="146" t="s">
        <v>525</v>
      </c>
      <c r="B22" s="120" t="s">
        <v>88</v>
      </c>
      <c r="C22" s="140"/>
      <c r="D22" s="140" t="s">
        <v>482</v>
      </c>
      <c r="E22" s="140"/>
      <c r="F22" s="147">
        <f>F23</f>
        <v>400</v>
      </c>
      <c r="G22" s="147">
        <f>G23</f>
        <v>0</v>
      </c>
      <c r="H22" s="147">
        <f>H23</f>
        <v>0</v>
      </c>
      <c r="I22" s="147">
        <f>I23</f>
        <v>400</v>
      </c>
    </row>
    <row r="23" spans="1:9" ht="18" customHeight="1">
      <c r="A23" s="14"/>
      <c r="B23" s="60" t="s">
        <v>483</v>
      </c>
      <c r="C23" s="15"/>
      <c r="D23" s="15"/>
      <c r="E23" s="123" t="s">
        <v>573</v>
      </c>
      <c r="F23" s="143">
        <v>400</v>
      </c>
      <c r="G23" s="143"/>
      <c r="H23" s="143"/>
      <c r="I23" s="352">
        <f>F23+G23-H23</f>
        <v>400</v>
      </c>
    </row>
    <row r="24" spans="1:9" ht="21.75" customHeight="1">
      <c r="A24" s="93" t="s">
        <v>408</v>
      </c>
      <c r="B24" s="118" t="s">
        <v>531</v>
      </c>
      <c r="C24" s="124" t="s">
        <v>43</v>
      </c>
      <c r="D24" s="124"/>
      <c r="E24" s="125"/>
      <c r="F24" s="312">
        <f>F25</f>
        <v>142159</v>
      </c>
      <c r="G24" s="312">
        <f aca="true" t="shared" si="0" ref="G24:I25">G25</f>
        <v>0</v>
      </c>
      <c r="H24" s="312">
        <f t="shared" si="0"/>
        <v>833</v>
      </c>
      <c r="I24" s="312">
        <f t="shared" si="0"/>
        <v>141326</v>
      </c>
    </row>
    <row r="25" spans="1:9" ht="24" customHeight="1">
      <c r="A25" s="146" t="s">
        <v>478</v>
      </c>
      <c r="B25" s="120" t="s">
        <v>569</v>
      </c>
      <c r="C25" s="140"/>
      <c r="D25" s="140" t="s">
        <v>570</v>
      </c>
      <c r="E25" s="140"/>
      <c r="F25" s="142">
        <f>F26</f>
        <v>142159</v>
      </c>
      <c r="G25" s="142">
        <f t="shared" si="0"/>
        <v>0</v>
      </c>
      <c r="H25" s="142">
        <f t="shared" si="0"/>
        <v>833</v>
      </c>
      <c r="I25" s="142">
        <f t="shared" si="0"/>
        <v>141326</v>
      </c>
    </row>
    <row r="26" spans="1:9" ht="24.75" customHeight="1">
      <c r="A26" s="313"/>
      <c r="B26" s="115" t="s">
        <v>362</v>
      </c>
      <c r="C26" s="126"/>
      <c r="D26" s="126"/>
      <c r="E26" s="127" t="s">
        <v>580</v>
      </c>
      <c r="F26" s="116">
        <v>142159</v>
      </c>
      <c r="G26" s="116"/>
      <c r="H26" s="116">
        <v>833</v>
      </c>
      <c r="I26" s="352">
        <f>F26+G26-H26</f>
        <v>141326</v>
      </c>
    </row>
    <row r="27" spans="1:9" ht="21.75" customHeight="1">
      <c r="A27" s="93" t="s">
        <v>410</v>
      </c>
      <c r="B27" s="118" t="s">
        <v>484</v>
      </c>
      <c r="C27" s="124" t="s">
        <v>47</v>
      </c>
      <c r="D27" s="124"/>
      <c r="E27" s="125"/>
      <c r="F27" s="108">
        <f>F28</f>
        <v>2726287</v>
      </c>
      <c r="G27" s="108">
        <f>G28</f>
        <v>0</v>
      </c>
      <c r="H27" s="108">
        <f>H28</f>
        <v>0</v>
      </c>
      <c r="I27" s="108">
        <f>I28</f>
        <v>2726287</v>
      </c>
    </row>
    <row r="28" spans="1:9" ht="18" customHeight="1">
      <c r="A28" s="146" t="s">
        <v>478</v>
      </c>
      <c r="B28" s="120" t="s">
        <v>619</v>
      </c>
      <c r="C28" s="140"/>
      <c r="D28" s="140" t="s">
        <v>49</v>
      </c>
      <c r="E28" s="140"/>
      <c r="F28" s="142">
        <f>F31+F32+F33+F34+F35+F36+F37+F38</f>
        <v>2726287</v>
      </c>
      <c r="G28" s="142">
        <f>G31+G32+G33+G34+G35+G36+G37+G38</f>
        <v>0</v>
      </c>
      <c r="H28" s="142">
        <f>H31+H32+H33+H34+H35+H36+H37+H38</f>
        <v>0</v>
      </c>
      <c r="I28" s="142">
        <f>I31+I32+I33+I34+I35+I36+I37+I38</f>
        <v>2726287</v>
      </c>
    </row>
    <row r="29" spans="1:9" ht="0.75" customHeight="1" hidden="1">
      <c r="A29" s="14"/>
      <c r="B29" s="60" t="s">
        <v>416</v>
      </c>
      <c r="C29" s="128"/>
      <c r="D29" s="128"/>
      <c r="E29" s="123" t="s">
        <v>415</v>
      </c>
      <c r="F29" s="5">
        <v>0</v>
      </c>
      <c r="G29" s="5"/>
      <c r="H29" s="5"/>
      <c r="I29" s="309">
        <f>F29/$F$160</f>
        <v>0</v>
      </c>
    </row>
    <row r="30" spans="1:9" ht="12.75" customHeight="1" hidden="1">
      <c r="A30" s="14"/>
      <c r="B30" s="60" t="s">
        <v>483</v>
      </c>
      <c r="C30" s="128"/>
      <c r="D30" s="128"/>
      <c r="E30" s="123" t="s">
        <v>573</v>
      </c>
      <c r="F30" s="5"/>
      <c r="G30" s="5"/>
      <c r="H30" s="5"/>
      <c r="I30" s="309">
        <f>F30/$F$160</f>
        <v>0</v>
      </c>
    </row>
    <row r="31" spans="1:9" ht="25.5" customHeight="1">
      <c r="A31" s="14"/>
      <c r="B31" s="60" t="s">
        <v>485</v>
      </c>
      <c r="C31" s="15"/>
      <c r="D31" s="15"/>
      <c r="E31" s="123" t="s">
        <v>574</v>
      </c>
      <c r="F31" s="116">
        <v>6200</v>
      </c>
      <c r="G31" s="116"/>
      <c r="H31" s="116"/>
      <c r="I31" s="352">
        <f>F31+G31-H31</f>
        <v>6200</v>
      </c>
    </row>
    <row r="32" spans="1:9" ht="16.5" customHeight="1">
      <c r="A32" s="14"/>
      <c r="B32" s="60" t="s">
        <v>314</v>
      </c>
      <c r="C32" s="15"/>
      <c r="D32" s="15"/>
      <c r="E32" s="123" t="s">
        <v>313</v>
      </c>
      <c r="F32" s="143">
        <v>0</v>
      </c>
      <c r="G32" s="143"/>
      <c r="H32" s="143"/>
      <c r="I32" s="352">
        <f aca="true" t="shared" si="1" ref="I32:I38">F32+G32-H32</f>
        <v>0</v>
      </c>
    </row>
    <row r="33" spans="1:9" ht="15.75" customHeight="1">
      <c r="A33" s="14"/>
      <c r="B33" s="60" t="s">
        <v>480</v>
      </c>
      <c r="C33" s="15"/>
      <c r="D33" s="15"/>
      <c r="E33" s="123" t="s">
        <v>572</v>
      </c>
      <c r="F33" s="143">
        <v>100</v>
      </c>
      <c r="G33" s="143"/>
      <c r="H33" s="143"/>
      <c r="I33" s="352">
        <f t="shared" si="1"/>
        <v>100</v>
      </c>
    </row>
    <row r="34" spans="1:9" ht="24" customHeight="1">
      <c r="A34" s="14"/>
      <c r="B34" s="60" t="s">
        <v>714</v>
      </c>
      <c r="C34" s="15"/>
      <c r="D34" s="15"/>
      <c r="E34" s="123" t="s">
        <v>78</v>
      </c>
      <c r="F34" s="143">
        <v>25000</v>
      </c>
      <c r="G34" s="143">
        <v>0</v>
      </c>
      <c r="H34" s="143"/>
      <c r="I34" s="352">
        <f t="shared" si="1"/>
        <v>25000</v>
      </c>
    </row>
    <row r="35" spans="1:9" ht="23.25" customHeight="1">
      <c r="A35" s="13"/>
      <c r="B35" s="119" t="s">
        <v>611</v>
      </c>
      <c r="C35" s="19"/>
      <c r="D35" s="19"/>
      <c r="E35" s="123" t="s">
        <v>418</v>
      </c>
      <c r="F35" s="116">
        <v>2386714</v>
      </c>
      <c r="G35" s="116"/>
      <c r="H35" s="116">
        <v>0</v>
      </c>
      <c r="I35" s="352">
        <f t="shared" si="1"/>
        <v>2386714</v>
      </c>
    </row>
    <row r="36" spans="1:9" ht="23.25" customHeight="1">
      <c r="A36" s="13"/>
      <c r="B36" s="119" t="s">
        <v>612</v>
      </c>
      <c r="C36" s="19"/>
      <c r="D36" s="19"/>
      <c r="E36" s="123" t="s">
        <v>566</v>
      </c>
      <c r="F36" s="116">
        <v>223273</v>
      </c>
      <c r="G36" s="116"/>
      <c r="H36" s="116"/>
      <c r="I36" s="352">
        <f t="shared" si="1"/>
        <v>223273</v>
      </c>
    </row>
    <row r="37" spans="1:9" ht="23.25" customHeight="1">
      <c r="A37" s="11"/>
      <c r="B37" s="60" t="s">
        <v>493</v>
      </c>
      <c r="C37" s="7"/>
      <c r="D37" s="26"/>
      <c r="E37" s="122">
        <v>6610</v>
      </c>
      <c r="F37" s="116">
        <v>85000</v>
      </c>
      <c r="G37" s="116"/>
      <c r="H37" s="116">
        <v>0</v>
      </c>
      <c r="I37" s="352">
        <f t="shared" si="1"/>
        <v>85000</v>
      </c>
    </row>
    <row r="38" spans="1:9" ht="24.75" customHeight="1">
      <c r="A38" s="11"/>
      <c r="B38" s="60" t="s">
        <v>493</v>
      </c>
      <c r="C38" s="7"/>
      <c r="D38" s="26"/>
      <c r="E38" s="122">
        <v>6619</v>
      </c>
      <c r="F38" s="116">
        <v>0</v>
      </c>
      <c r="G38" s="116"/>
      <c r="H38" s="116"/>
      <c r="I38" s="352">
        <f t="shared" si="1"/>
        <v>0</v>
      </c>
    </row>
    <row r="39" spans="1:9" ht="27.75" customHeight="1">
      <c r="A39" s="93" t="s">
        <v>412</v>
      </c>
      <c r="B39" s="118" t="s">
        <v>487</v>
      </c>
      <c r="C39" s="124" t="s">
        <v>60</v>
      </c>
      <c r="D39" s="129"/>
      <c r="E39" s="130"/>
      <c r="F39" s="312">
        <f>F40</f>
        <v>1389640</v>
      </c>
      <c r="G39" s="312">
        <f>G40</f>
        <v>2151</v>
      </c>
      <c r="H39" s="312">
        <f>H40</f>
        <v>0</v>
      </c>
      <c r="I39" s="312">
        <f>I40</f>
        <v>1391791</v>
      </c>
    </row>
    <row r="40" spans="1:9" ht="22.5" customHeight="1">
      <c r="A40" s="146" t="s">
        <v>478</v>
      </c>
      <c r="B40" s="120" t="s">
        <v>488</v>
      </c>
      <c r="C40" s="140"/>
      <c r="D40" s="140" t="s">
        <v>61</v>
      </c>
      <c r="E40" s="140"/>
      <c r="F40" s="142">
        <f>F41+F42+F43+F44+F45+F46</f>
        <v>1389640</v>
      </c>
      <c r="G40" s="142">
        <f>G41+G42+G43+G44+G45+G46</f>
        <v>2151</v>
      </c>
      <c r="H40" s="142">
        <f>H41+H42+H43+H44+H45+H46</f>
        <v>0</v>
      </c>
      <c r="I40" s="142">
        <f>I41+I42+I43+I44+I45+I46</f>
        <v>1391791</v>
      </c>
    </row>
    <row r="41" spans="1:9" ht="22.5" customHeight="1">
      <c r="A41" s="462"/>
      <c r="B41" s="463" t="s">
        <v>734</v>
      </c>
      <c r="C41" s="137"/>
      <c r="D41" s="137"/>
      <c r="E41" s="137" t="s">
        <v>712</v>
      </c>
      <c r="F41" s="465">
        <v>0</v>
      </c>
      <c r="G41" s="465">
        <v>2151</v>
      </c>
      <c r="H41" s="464"/>
      <c r="I41" s="465">
        <f>F41+G41-H41</f>
        <v>2151</v>
      </c>
    </row>
    <row r="42" spans="1:9" ht="25.5" customHeight="1">
      <c r="A42" s="13"/>
      <c r="B42" s="60" t="s">
        <v>485</v>
      </c>
      <c r="C42" s="19"/>
      <c r="D42" s="19"/>
      <c r="E42" s="123" t="s">
        <v>574</v>
      </c>
      <c r="F42" s="116">
        <v>3000</v>
      </c>
      <c r="G42" s="116"/>
      <c r="H42" s="116"/>
      <c r="I42" s="352">
        <f>F42+G42-H42</f>
        <v>3000</v>
      </c>
    </row>
    <row r="43" spans="1:9" ht="17.25" customHeight="1">
      <c r="A43" s="13"/>
      <c r="B43" s="60" t="s">
        <v>314</v>
      </c>
      <c r="C43" s="15"/>
      <c r="D43" s="15"/>
      <c r="E43" s="123" t="s">
        <v>313</v>
      </c>
      <c r="F43" s="116">
        <v>1271740</v>
      </c>
      <c r="G43" s="116"/>
      <c r="H43" s="116"/>
      <c r="I43" s="352">
        <f>F43+G43+-H43</f>
        <v>1271740</v>
      </c>
    </row>
    <row r="44" spans="1:9" ht="12.75" customHeight="1">
      <c r="A44" s="13"/>
      <c r="B44" s="60" t="s">
        <v>480</v>
      </c>
      <c r="C44" s="15"/>
      <c r="D44" s="15"/>
      <c r="E44" s="123" t="s">
        <v>572</v>
      </c>
      <c r="F44" s="116">
        <v>1900</v>
      </c>
      <c r="G44" s="116"/>
      <c r="H44" s="116"/>
      <c r="I44" s="352">
        <f>F44+G44+-H44</f>
        <v>1900</v>
      </c>
    </row>
    <row r="45" spans="1:9" ht="14.25" customHeight="1">
      <c r="A45" s="11"/>
      <c r="B45" s="60" t="s">
        <v>518</v>
      </c>
      <c r="C45" s="15"/>
      <c r="D45" s="15"/>
      <c r="E45" s="123" t="s">
        <v>576</v>
      </c>
      <c r="F45" s="116">
        <v>33000</v>
      </c>
      <c r="G45" s="116"/>
      <c r="H45" s="116"/>
      <c r="I45" s="352">
        <f>F45+G45+-H45</f>
        <v>33000</v>
      </c>
    </row>
    <row r="46" spans="1:9" ht="23.25" customHeight="1">
      <c r="A46" s="14"/>
      <c r="B46" s="60" t="s">
        <v>492</v>
      </c>
      <c r="C46" s="7"/>
      <c r="D46" s="7"/>
      <c r="E46" s="122">
        <v>2110</v>
      </c>
      <c r="F46" s="116">
        <v>80000</v>
      </c>
      <c r="G46" s="116"/>
      <c r="H46" s="116"/>
      <c r="I46" s="352">
        <f>F46+G46+-H46</f>
        <v>80000</v>
      </c>
    </row>
    <row r="47" spans="1:9" ht="24.75" customHeight="1">
      <c r="A47" s="93" t="s">
        <v>414</v>
      </c>
      <c r="B47" s="118" t="s">
        <v>532</v>
      </c>
      <c r="C47" s="131">
        <v>710</v>
      </c>
      <c r="D47" s="132"/>
      <c r="E47" s="133"/>
      <c r="F47" s="108">
        <f>F48+F50+F52</f>
        <v>240106</v>
      </c>
      <c r="G47" s="108">
        <f>G48+G50+G52</f>
        <v>0</v>
      </c>
      <c r="H47" s="108">
        <f>H48+H50+H52</f>
        <v>0</v>
      </c>
      <c r="I47" s="108">
        <f>I48+I50+I52</f>
        <v>240106</v>
      </c>
    </row>
    <row r="48" spans="1:9" ht="25.5" customHeight="1">
      <c r="A48" s="146" t="s">
        <v>478</v>
      </c>
      <c r="B48" s="120" t="s">
        <v>67</v>
      </c>
      <c r="C48" s="136"/>
      <c r="D48" s="136">
        <v>71013</v>
      </c>
      <c r="E48" s="120"/>
      <c r="F48" s="147">
        <f>F49</f>
        <v>40000</v>
      </c>
      <c r="G48" s="147">
        <f>G49</f>
        <v>0</v>
      </c>
      <c r="H48" s="147">
        <f>H49</f>
        <v>0</v>
      </c>
      <c r="I48" s="147">
        <f>I49</f>
        <v>40000</v>
      </c>
    </row>
    <row r="49" spans="1:9" ht="24" customHeight="1">
      <c r="A49" s="14"/>
      <c r="B49" s="60" t="s">
        <v>492</v>
      </c>
      <c r="C49" s="7"/>
      <c r="D49" s="7"/>
      <c r="E49" s="122">
        <v>2110</v>
      </c>
      <c r="F49" s="116">
        <v>40000</v>
      </c>
      <c r="G49" s="116"/>
      <c r="H49" s="116"/>
      <c r="I49" s="352">
        <f>F49+G49-H49</f>
        <v>40000</v>
      </c>
    </row>
    <row r="50" spans="1:9" ht="24.75" customHeight="1">
      <c r="A50" s="146" t="s">
        <v>481</v>
      </c>
      <c r="B50" s="120" t="s">
        <v>69</v>
      </c>
      <c r="C50" s="136"/>
      <c r="D50" s="136">
        <v>71014</v>
      </c>
      <c r="E50" s="120"/>
      <c r="F50" s="142">
        <f>F51</f>
        <v>20000</v>
      </c>
      <c r="G50" s="142">
        <f>G51</f>
        <v>0</v>
      </c>
      <c r="H50" s="142">
        <f>H51</f>
        <v>0</v>
      </c>
      <c r="I50" s="142">
        <f>I51</f>
        <v>20000</v>
      </c>
    </row>
    <row r="51" spans="1:9" ht="24" customHeight="1">
      <c r="A51" s="14"/>
      <c r="B51" s="60" t="s">
        <v>492</v>
      </c>
      <c r="C51" s="7"/>
      <c r="D51" s="7"/>
      <c r="E51" s="122">
        <v>2110</v>
      </c>
      <c r="F51" s="143">
        <v>20000</v>
      </c>
      <c r="G51" s="143"/>
      <c r="H51" s="143"/>
      <c r="I51" s="352">
        <f>F51+G51-H51</f>
        <v>20000</v>
      </c>
    </row>
    <row r="52" spans="1:9" ht="21.75" customHeight="1">
      <c r="A52" s="146" t="s">
        <v>525</v>
      </c>
      <c r="B52" s="120" t="s">
        <v>71</v>
      </c>
      <c r="C52" s="136"/>
      <c r="D52" s="136">
        <v>71015</v>
      </c>
      <c r="E52" s="120"/>
      <c r="F52" s="142">
        <f>F53+F54</f>
        <v>180106</v>
      </c>
      <c r="G52" s="142">
        <f>G53+G54</f>
        <v>0</v>
      </c>
      <c r="H52" s="142">
        <f>H53+H54</f>
        <v>0</v>
      </c>
      <c r="I52" s="142">
        <f>I53+I54</f>
        <v>180106</v>
      </c>
    </row>
    <row r="53" spans="1:9" ht="18" customHeight="1">
      <c r="A53" s="14"/>
      <c r="B53" s="60" t="s">
        <v>480</v>
      </c>
      <c r="C53" s="134"/>
      <c r="D53" s="134"/>
      <c r="E53" s="135" t="s">
        <v>572</v>
      </c>
      <c r="F53" s="143">
        <v>50</v>
      </c>
      <c r="G53" s="143"/>
      <c r="H53" s="143"/>
      <c r="I53" s="352">
        <f>F53+G53-H53</f>
        <v>50</v>
      </c>
    </row>
    <row r="54" spans="1:9" ht="24.75" customHeight="1">
      <c r="A54" s="14"/>
      <c r="B54" s="60" t="s">
        <v>492</v>
      </c>
      <c r="C54" s="7"/>
      <c r="D54" s="7"/>
      <c r="E54" s="122">
        <v>2110</v>
      </c>
      <c r="F54" s="143">
        <v>180056</v>
      </c>
      <c r="G54" s="143"/>
      <c r="H54" s="143"/>
      <c r="I54" s="352">
        <f>F54+G54-H54</f>
        <v>180056</v>
      </c>
    </row>
    <row r="55" spans="1:9" ht="21" customHeight="1">
      <c r="A55" s="93" t="s">
        <v>438</v>
      </c>
      <c r="B55" s="118" t="s">
        <v>515</v>
      </c>
      <c r="C55" s="131">
        <v>750</v>
      </c>
      <c r="D55" s="132"/>
      <c r="E55" s="121"/>
      <c r="F55" s="108">
        <f>F56+F58+F64+F66</f>
        <v>854524</v>
      </c>
      <c r="G55" s="108">
        <f>G56+G58+G64+G66</f>
        <v>1</v>
      </c>
      <c r="H55" s="108">
        <f>H56+H58+H64+H66</f>
        <v>0</v>
      </c>
      <c r="I55" s="108">
        <f>I56+I58+I64+I66</f>
        <v>854525</v>
      </c>
    </row>
    <row r="56" spans="1:9" ht="16.5" customHeight="1">
      <c r="A56" s="146" t="s">
        <v>478</v>
      </c>
      <c r="B56" s="120" t="s">
        <v>479</v>
      </c>
      <c r="C56" s="136"/>
      <c r="D56" s="136">
        <v>75011</v>
      </c>
      <c r="E56" s="120"/>
      <c r="F56" s="142">
        <f>F57</f>
        <v>102748</v>
      </c>
      <c r="G56" s="142">
        <f>G57</f>
        <v>0</v>
      </c>
      <c r="H56" s="142">
        <f>H57</f>
        <v>0</v>
      </c>
      <c r="I56" s="142">
        <f>I57</f>
        <v>102748</v>
      </c>
    </row>
    <row r="57" spans="1:9" ht="23.25" customHeight="1">
      <c r="A57" s="14"/>
      <c r="B57" s="60" t="s">
        <v>492</v>
      </c>
      <c r="C57" s="7"/>
      <c r="D57" s="7"/>
      <c r="E57" s="122">
        <v>2110</v>
      </c>
      <c r="F57" s="143">
        <v>102748</v>
      </c>
      <c r="G57" s="143"/>
      <c r="H57" s="143"/>
      <c r="I57" s="352">
        <f>F57+G57-H57</f>
        <v>102748</v>
      </c>
    </row>
    <row r="58" spans="1:9" ht="17.25" customHeight="1">
      <c r="A58" s="146" t="s">
        <v>481</v>
      </c>
      <c r="B58" s="120" t="s">
        <v>516</v>
      </c>
      <c r="C58" s="136"/>
      <c r="D58" s="136">
        <v>75020</v>
      </c>
      <c r="E58" s="136"/>
      <c r="F58" s="147">
        <f>F59+F60+F61+F62+F63</f>
        <v>732536</v>
      </c>
      <c r="G58" s="147">
        <f>G59+G60+G61+G62+G63</f>
        <v>0</v>
      </c>
      <c r="H58" s="147">
        <f>H59+H60+H61+H62+H63</f>
        <v>0</v>
      </c>
      <c r="I58" s="147">
        <f>I59+I60+I61+I62+I63</f>
        <v>732536</v>
      </c>
    </row>
    <row r="59" spans="1:9" ht="18" customHeight="1">
      <c r="A59" s="14"/>
      <c r="B59" s="60" t="s">
        <v>517</v>
      </c>
      <c r="C59" s="15"/>
      <c r="D59" s="15"/>
      <c r="E59" s="123" t="s">
        <v>577</v>
      </c>
      <c r="F59" s="116">
        <v>725000</v>
      </c>
      <c r="G59" s="116"/>
      <c r="H59" s="116"/>
      <c r="I59" s="352">
        <f>F59+G59-H59</f>
        <v>725000</v>
      </c>
    </row>
    <row r="60" spans="1:9" ht="14.25" customHeight="1">
      <c r="A60" s="14"/>
      <c r="B60" s="60" t="s">
        <v>483</v>
      </c>
      <c r="C60" s="15"/>
      <c r="D60" s="15"/>
      <c r="E60" s="123" t="s">
        <v>573</v>
      </c>
      <c r="F60" s="116">
        <v>2600</v>
      </c>
      <c r="G60" s="116"/>
      <c r="H60" s="116"/>
      <c r="I60" s="352">
        <f>F60+G60-H60</f>
        <v>2600</v>
      </c>
    </row>
    <row r="61" spans="1:9" ht="22.5" customHeight="1">
      <c r="A61" s="14"/>
      <c r="B61" s="60" t="s">
        <v>485</v>
      </c>
      <c r="C61" s="15"/>
      <c r="D61" s="15"/>
      <c r="E61" s="123" t="s">
        <v>574</v>
      </c>
      <c r="F61" s="116">
        <v>756</v>
      </c>
      <c r="G61" s="116"/>
      <c r="H61" s="116"/>
      <c r="I61" s="352">
        <f>F61+G61-H61</f>
        <v>756</v>
      </c>
    </row>
    <row r="62" spans="1:9" ht="18" customHeight="1">
      <c r="A62" s="14"/>
      <c r="B62" s="60" t="s">
        <v>486</v>
      </c>
      <c r="C62" s="15"/>
      <c r="D62" s="15"/>
      <c r="E62" s="123" t="s">
        <v>575</v>
      </c>
      <c r="F62" s="116">
        <v>1000</v>
      </c>
      <c r="G62" s="116"/>
      <c r="H62" s="116"/>
      <c r="I62" s="352">
        <f>F62+G62-H62</f>
        <v>1000</v>
      </c>
    </row>
    <row r="63" spans="1:9" ht="18" customHeight="1">
      <c r="A63" s="14"/>
      <c r="B63" s="60" t="s">
        <v>518</v>
      </c>
      <c r="C63" s="15"/>
      <c r="D63" s="15"/>
      <c r="E63" s="123" t="s">
        <v>576</v>
      </c>
      <c r="F63" s="143">
        <v>3180</v>
      </c>
      <c r="G63" s="143"/>
      <c r="H63" s="143"/>
      <c r="I63" s="352">
        <f>F63+G63-H63</f>
        <v>3180</v>
      </c>
    </row>
    <row r="64" spans="1:9" ht="16.5" customHeight="1">
      <c r="A64" s="146" t="s">
        <v>525</v>
      </c>
      <c r="B64" s="120" t="s">
        <v>85</v>
      </c>
      <c r="C64" s="136"/>
      <c r="D64" s="136">
        <v>75045</v>
      </c>
      <c r="E64" s="120"/>
      <c r="F64" s="142">
        <f>F65</f>
        <v>14000</v>
      </c>
      <c r="G64" s="142">
        <f>G65</f>
        <v>0</v>
      </c>
      <c r="H64" s="142">
        <f>H65</f>
        <v>0</v>
      </c>
      <c r="I64" s="142">
        <f>I65</f>
        <v>14000</v>
      </c>
    </row>
    <row r="65" spans="1:9" ht="22.5" customHeight="1">
      <c r="A65" s="14"/>
      <c r="B65" s="60" t="s">
        <v>492</v>
      </c>
      <c r="C65" s="7"/>
      <c r="D65" s="7"/>
      <c r="E65" s="122">
        <v>2110</v>
      </c>
      <c r="F65" s="116">
        <v>14000</v>
      </c>
      <c r="G65" s="116"/>
      <c r="H65" s="116"/>
      <c r="I65" s="352">
        <f>F65+G65-H65</f>
        <v>14000</v>
      </c>
    </row>
    <row r="66" spans="1:9" ht="24" customHeight="1">
      <c r="A66" s="146" t="s">
        <v>527</v>
      </c>
      <c r="B66" s="136" t="s">
        <v>317</v>
      </c>
      <c r="C66" s="146"/>
      <c r="D66" s="146">
        <v>75075</v>
      </c>
      <c r="E66" s="146"/>
      <c r="F66" s="363">
        <f>F67</f>
        <v>5240</v>
      </c>
      <c r="G66" s="363">
        <f>G67</f>
        <v>1</v>
      </c>
      <c r="H66" s="363">
        <f>H67</f>
        <v>0</v>
      </c>
      <c r="I66" s="363">
        <f>I67</f>
        <v>5241</v>
      </c>
    </row>
    <row r="67" spans="1:9" ht="22.5" customHeight="1">
      <c r="A67" s="14"/>
      <c r="B67" s="60" t="s">
        <v>714</v>
      </c>
      <c r="C67" s="7"/>
      <c r="D67" s="7"/>
      <c r="E67" s="122">
        <v>2310</v>
      </c>
      <c r="F67" s="116">
        <v>5240</v>
      </c>
      <c r="G67" s="116">
        <v>1</v>
      </c>
      <c r="H67" s="116"/>
      <c r="I67" s="352">
        <f>F67+G67+-H67</f>
        <v>5241</v>
      </c>
    </row>
    <row r="68" spans="1:9" ht="30" customHeight="1">
      <c r="A68" s="93" t="s">
        <v>439</v>
      </c>
      <c r="B68" s="118" t="s">
        <v>519</v>
      </c>
      <c r="C68" s="131">
        <v>754</v>
      </c>
      <c r="D68" s="132"/>
      <c r="E68" s="133"/>
      <c r="F68" s="108">
        <f>F69</f>
        <v>2216000</v>
      </c>
      <c r="G68" s="108">
        <f>G69</f>
        <v>10000</v>
      </c>
      <c r="H68" s="108">
        <f>H69</f>
        <v>0</v>
      </c>
      <c r="I68" s="108">
        <f>I69</f>
        <v>2226000</v>
      </c>
    </row>
    <row r="69" spans="1:9" ht="24.75" customHeight="1">
      <c r="A69" s="146" t="s">
        <v>478</v>
      </c>
      <c r="B69" s="120" t="s">
        <v>376</v>
      </c>
      <c r="C69" s="136"/>
      <c r="D69" s="136">
        <v>75411</v>
      </c>
      <c r="E69" s="120"/>
      <c r="F69" s="142">
        <f>F70+F71+F72</f>
        <v>2216000</v>
      </c>
      <c r="G69" s="142">
        <f>G70+G71+G72</f>
        <v>10000</v>
      </c>
      <c r="H69" s="142">
        <f>H70+H71+H72</f>
        <v>0</v>
      </c>
      <c r="I69" s="142">
        <f>I70+I71+I72</f>
        <v>2226000</v>
      </c>
    </row>
    <row r="70" spans="1:9" ht="18.75" customHeight="1">
      <c r="A70" s="14"/>
      <c r="B70" s="60" t="s">
        <v>480</v>
      </c>
      <c r="C70" s="134"/>
      <c r="D70" s="134"/>
      <c r="E70" s="137" t="s">
        <v>572</v>
      </c>
      <c r="F70" s="143">
        <v>1000</v>
      </c>
      <c r="G70" s="143"/>
      <c r="H70" s="143"/>
      <c r="I70" s="352">
        <f>F70+G70-H70</f>
        <v>1000</v>
      </c>
    </row>
    <row r="71" spans="1:9" ht="23.25" customHeight="1">
      <c r="A71" s="14"/>
      <c r="B71" s="60" t="s">
        <v>492</v>
      </c>
      <c r="C71" s="7"/>
      <c r="D71" s="7"/>
      <c r="E71" s="122">
        <v>2110</v>
      </c>
      <c r="F71" s="116">
        <v>2215000</v>
      </c>
      <c r="G71" s="116"/>
      <c r="H71" s="116"/>
      <c r="I71" s="352">
        <f>F71+G71-H71</f>
        <v>2215000</v>
      </c>
    </row>
    <row r="72" spans="1:9" ht="23.25" customHeight="1">
      <c r="A72" s="14"/>
      <c r="B72" s="60" t="s">
        <v>714</v>
      </c>
      <c r="C72" s="7"/>
      <c r="D72" s="7"/>
      <c r="E72" s="122">
        <v>2310</v>
      </c>
      <c r="F72" s="116">
        <v>0</v>
      </c>
      <c r="G72" s="116">
        <v>10000</v>
      </c>
      <c r="H72" s="116"/>
      <c r="I72" s="352">
        <f>F72+G72-H72</f>
        <v>10000</v>
      </c>
    </row>
    <row r="73" spans="1:9" ht="39" customHeight="1">
      <c r="A73" s="93" t="s">
        <v>474</v>
      </c>
      <c r="B73" s="131" t="s">
        <v>589</v>
      </c>
      <c r="C73" s="124" t="s">
        <v>520</v>
      </c>
      <c r="D73" s="129"/>
      <c r="E73" s="130"/>
      <c r="F73" s="108">
        <f>F74</f>
        <v>2510917</v>
      </c>
      <c r="G73" s="108">
        <f>G74</f>
        <v>0</v>
      </c>
      <c r="H73" s="108">
        <f>H74</f>
        <v>0</v>
      </c>
      <c r="I73" s="108">
        <f>I74</f>
        <v>2510917</v>
      </c>
    </row>
    <row r="74" spans="1:9" ht="24.75" customHeight="1">
      <c r="A74" s="146" t="s">
        <v>478</v>
      </c>
      <c r="B74" s="136" t="s">
        <v>587</v>
      </c>
      <c r="C74" s="140"/>
      <c r="D74" s="140" t="s">
        <v>521</v>
      </c>
      <c r="E74" s="140"/>
      <c r="F74" s="142">
        <f>F75+F76</f>
        <v>2510917</v>
      </c>
      <c r="G74" s="142">
        <f>G75+G76</f>
        <v>0</v>
      </c>
      <c r="H74" s="142">
        <f>H75+H76</f>
        <v>0</v>
      </c>
      <c r="I74" s="142">
        <f>I75+I76</f>
        <v>2510917</v>
      </c>
    </row>
    <row r="75" spans="1:9" ht="18.75" customHeight="1">
      <c r="A75" s="14"/>
      <c r="B75" s="60" t="s">
        <v>588</v>
      </c>
      <c r="C75" s="15"/>
      <c r="D75" s="15"/>
      <c r="E75" s="123" t="s">
        <v>578</v>
      </c>
      <c r="F75" s="116">
        <v>2424330</v>
      </c>
      <c r="G75" s="116"/>
      <c r="H75" s="116">
        <v>0</v>
      </c>
      <c r="I75" s="352">
        <f>F75+G75-H75</f>
        <v>2424330</v>
      </c>
    </row>
    <row r="76" spans="1:9" ht="17.25" customHeight="1">
      <c r="A76" s="14"/>
      <c r="B76" s="60" t="s">
        <v>53</v>
      </c>
      <c r="C76" s="15"/>
      <c r="D76" s="15"/>
      <c r="E76" s="123" t="s">
        <v>579</v>
      </c>
      <c r="F76" s="143">
        <v>86587</v>
      </c>
      <c r="G76" s="143"/>
      <c r="H76" s="143"/>
      <c r="I76" s="352">
        <f>F76+G76-H76</f>
        <v>86587</v>
      </c>
    </row>
    <row r="77" spans="1:9" ht="21" customHeight="1">
      <c r="A77" s="93" t="s">
        <v>468</v>
      </c>
      <c r="B77" s="118" t="s">
        <v>522</v>
      </c>
      <c r="C77" s="131">
        <v>758</v>
      </c>
      <c r="D77" s="132"/>
      <c r="E77" s="133"/>
      <c r="F77" s="108">
        <f>F78+F80+F82+F85+F87</f>
        <v>17727053</v>
      </c>
      <c r="G77" s="108">
        <f>G78+G80+G82+G85+G87</f>
        <v>0</v>
      </c>
      <c r="H77" s="108">
        <f>H78+H80+H82+H85+H87</f>
        <v>0</v>
      </c>
      <c r="I77" s="108">
        <f>I78+I80+I82+I85+I87</f>
        <v>17727053</v>
      </c>
    </row>
    <row r="78" spans="1:9" ht="24" customHeight="1">
      <c r="A78" s="146" t="s">
        <v>478</v>
      </c>
      <c r="B78" s="120" t="s">
        <v>494</v>
      </c>
      <c r="C78" s="136"/>
      <c r="D78" s="136">
        <v>75801</v>
      </c>
      <c r="E78" s="136"/>
      <c r="F78" s="142">
        <f>F79</f>
        <v>13917209</v>
      </c>
      <c r="G78" s="142">
        <f>G79</f>
        <v>0</v>
      </c>
      <c r="H78" s="142">
        <f>H79</f>
        <v>0</v>
      </c>
      <c r="I78" s="142">
        <f>I79</f>
        <v>13917209</v>
      </c>
    </row>
    <row r="79" spans="1:9" ht="23.25" customHeight="1">
      <c r="A79" s="14"/>
      <c r="B79" s="60" t="s">
        <v>420</v>
      </c>
      <c r="C79" s="7"/>
      <c r="D79" s="7"/>
      <c r="E79" s="123" t="s">
        <v>581</v>
      </c>
      <c r="F79" s="116">
        <v>13917209</v>
      </c>
      <c r="G79" s="116">
        <v>0</v>
      </c>
      <c r="H79" s="116"/>
      <c r="I79" s="352">
        <f>F79+G79-H79</f>
        <v>13917209</v>
      </c>
    </row>
    <row r="80" spans="1:9" ht="25.5" customHeight="1">
      <c r="A80" s="146" t="s">
        <v>481</v>
      </c>
      <c r="B80" s="120" t="s">
        <v>495</v>
      </c>
      <c r="C80" s="136"/>
      <c r="D80" s="136">
        <v>75802</v>
      </c>
      <c r="E80" s="141"/>
      <c r="F80" s="142">
        <f>F81</f>
        <v>0</v>
      </c>
      <c r="G80" s="142">
        <f>G81</f>
        <v>0</v>
      </c>
      <c r="H80" s="142">
        <f>H81</f>
        <v>0</v>
      </c>
      <c r="I80" s="142">
        <f>I81</f>
        <v>0</v>
      </c>
    </row>
    <row r="81" spans="1:9" ht="26.25" customHeight="1">
      <c r="A81" s="14"/>
      <c r="B81" s="60" t="s">
        <v>496</v>
      </c>
      <c r="C81" s="7"/>
      <c r="D81" s="7"/>
      <c r="E81" s="123" t="s">
        <v>421</v>
      </c>
      <c r="F81" s="116">
        <v>0</v>
      </c>
      <c r="G81" s="116"/>
      <c r="H81" s="116"/>
      <c r="I81" s="352">
        <f>F81+G81-H81</f>
        <v>0</v>
      </c>
    </row>
    <row r="82" spans="1:9" ht="24.75" customHeight="1">
      <c r="A82" s="146" t="s">
        <v>525</v>
      </c>
      <c r="B82" s="120" t="s">
        <v>555</v>
      </c>
      <c r="C82" s="136"/>
      <c r="D82" s="136">
        <v>75803</v>
      </c>
      <c r="E82" s="141"/>
      <c r="F82" s="147">
        <f>F83+F84</f>
        <v>2174598</v>
      </c>
      <c r="G82" s="147">
        <f>G83+G84</f>
        <v>0</v>
      </c>
      <c r="H82" s="147">
        <f>H83+H84</f>
        <v>0</v>
      </c>
      <c r="I82" s="147">
        <f>I83+I84</f>
        <v>2174598</v>
      </c>
    </row>
    <row r="83" spans="1:9" ht="19.5" customHeight="1">
      <c r="A83" s="2"/>
      <c r="B83" s="60" t="s">
        <v>422</v>
      </c>
      <c r="C83" s="7"/>
      <c r="D83" s="7"/>
      <c r="E83" s="123" t="s">
        <v>581</v>
      </c>
      <c r="F83" s="143">
        <v>1697100</v>
      </c>
      <c r="G83" s="143"/>
      <c r="H83" s="143"/>
      <c r="I83" s="352">
        <f>F83+G83-H83</f>
        <v>1697100</v>
      </c>
    </row>
    <row r="84" spans="1:9" ht="22.5" customHeight="1">
      <c r="A84" s="2"/>
      <c r="B84" s="60" t="s">
        <v>363</v>
      </c>
      <c r="C84" s="7"/>
      <c r="D84" s="7"/>
      <c r="E84" s="123" t="s">
        <v>581</v>
      </c>
      <c r="F84" s="143">
        <v>477498</v>
      </c>
      <c r="G84" s="143"/>
      <c r="H84" s="143"/>
      <c r="I84" s="352">
        <f>F84+G84-H84</f>
        <v>477498</v>
      </c>
    </row>
    <row r="85" spans="1:9" ht="17.25" customHeight="1">
      <c r="A85" s="146" t="s">
        <v>527</v>
      </c>
      <c r="B85" s="120" t="s">
        <v>523</v>
      </c>
      <c r="C85" s="136"/>
      <c r="D85" s="136">
        <v>75814</v>
      </c>
      <c r="E85" s="140"/>
      <c r="F85" s="142">
        <f>F86</f>
        <v>25000</v>
      </c>
      <c r="G85" s="142">
        <f>G86</f>
        <v>0</v>
      </c>
      <c r="H85" s="142">
        <f>H86</f>
        <v>0</v>
      </c>
      <c r="I85" s="142">
        <f>I86</f>
        <v>25000</v>
      </c>
    </row>
    <row r="86" spans="1:9" ht="14.25" customHeight="1">
      <c r="A86" s="14"/>
      <c r="B86" s="60" t="s">
        <v>480</v>
      </c>
      <c r="C86" s="7"/>
      <c r="D86" s="7"/>
      <c r="E86" s="123" t="s">
        <v>572</v>
      </c>
      <c r="F86" s="116">
        <v>25000</v>
      </c>
      <c r="G86" s="116"/>
      <c r="H86" s="116"/>
      <c r="I86" s="352">
        <f>F86+G86-H86</f>
        <v>25000</v>
      </c>
    </row>
    <row r="87" spans="1:9" ht="24.75" customHeight="1">
      <c r="A87" s="146" t="s">
        <v>528</v>
      </c>
      <c r="B87" s="120" t="s">
        <v>630</v>
      </c>
      <c r="C87" s="136"/>
      <c r="D87" s="136">
        <v>75832</v>
      </c>
      <c r="E87" s="140"/>
      <c r="F87" s="147">
        <f>F88</f>
        <v>1610246</v>
      </c>
      <c r="G87" s="147">
        <f>G88</f>
        <v>0</v>
      </c>
      <c r="H87" s="147">
        <f>H88</f>
        <v>0</v>
      </c>
      <c r="I87" s="147">
        <f>I88</f>
        <v>1610246</v>
      </c>
    </row>
    <row r="88" spans="1:9" ht="21.75" customHeight="1">
      <c r="A88" s="11"/>
      <c r="B88" s="60" t="s">
        <v>423</v>
      </c>
      <c r="C88" s="26"/>
      <c r="D88" s="26"/>
      <c r="E88" s="123" t="s">
        <v>581</v>
      </c>
      <c r="F88" s="116">
        <v>1610246</v>
      </c>
      <c r="G88" s="116"/>
      <c r="H88" s="116"/>
      <c r="I88" s="352">
        <f>F88+G88-H88</f>
        <v>1610246</v>
      </c>
    </row>
    <row r="89" spans="1:9" ht="18.75" customHeight="1">
      <c r="A89" s="93" t="s">
        <v>615</v>
      </c>
      <c r="B89" s="118" t="s">
        <v>524</v>
      </c>
      <c r="C89" s="124" t="s">
        <v>135</v>
      </c>
      <c r="D89" s="129"/>
      <c r="E89" s="130"/>
      <c r="F89" s="108">
        <f>F90+F94</f>
        <v>192600</v>
      </c>
      <c r="G89" s="108">
        <f>G90+G94</f>
        <v>0</v>
      </c>
      <c r="H89" s="108">
        <f>H90+H94</f>
        <v>0</v>
      </c>
      <c r="I89" s="108">
        <f>I90+I94</f>
        <v>192600</v>
      </c>
    </row>
    <row r="90" spans="1:9" ht="15.75" customHeight="1">
      <c r="A90" s="146" t="s">
        <v>478</v>
      </c>
      <c r="B90" s="120" t="s">
        <v>152</v>
      </c>
      <c r="C90" s="140"/>
      <c r="D90" s="140" t="s">
        <v>151</v>
      </c>
      <c r="E90" s="140"/>
      <c r="F90" s="142">
        <f>F91+F92+F93</f>
        <v>17800</v>
      </c>
      <c r="G90" s="142">
        <f>G91+G92+G93</f>
        <v>0</v>
      </c>
      <c r="H90" s="142">
        <f>H91+H92+H93</f>
        <v>0</v>
      </c>
      <c r="I90" s="142">
        <f>I91+I92+I93</f>
        <v>17800</v>
      </c>
    </row>
    <row r="91" spans="1:9" ht="18" customHeight="1">
      <c r="A91" s="14"/>
      <c r="B91" s="60" t="s">
        <v>483</v>
      </c>
      <c r="C91" s="15"/>
      <c r="D91" s="15"/>
      <c r="E91" s="123" t="s">
        <v>573</v>
      </c>
      <c r="F91" s="116">
        <v>400</v>
      </c>
      <c r="G91" s="116"/>
      <c r="H91" s="116"/>
      <c r="I91" s="352">
        <f>F91+G91-H91</f>
        <v>400</v>
      </c>
    </row>
    <row r="92" spans="1:9" ht="24" customHeight="1">
      <c r="A92" s="14"/>
      <c r="B92" s="60" t="s">
        <v>610</v>
      </c>
      <c r="C92" s="15"/>
      <c r="D92" s="15"/>
      <c r="E92" s="123" t="s">
        <v>574</v>
      </c>
      <c r="F92" s="116">
        <v>16800</v>
      </c>
      <c r="G92" s="116"/>
      <c r="H92" s="116"/>
      <c r="I92" s="352">
        <f>F92+G92-H92</f>
        <v>16800</v>
      </c>
    </row>
    <row r="93" spans="1:9" ht="20.25" customHeight="1">
      <c r="A93" s="11"/>
      <c r="B93" s="60" t="s">
        <v>480</v>
      </c>
      <c r="C93" s="7"/>
      <c r="D93" s="26"/>
      <c r="E93" s="123" t="s">
        <v>572</v>
      </c>
      <c r="F93" s="116">
        <v>600</v>
      </c>
      <c r="G93" s="116"/>
      <c r="H93" s="116"/>
      <c r="I93" s="352">
        <f>F93+G93-H93</f>
        <v>600</v>
      </c>
    </row>
    <row r="94" spans="1:9" ht="20.25" customHeight="1">
      <c r="A94" s="146" t="s">
        <v>481</v>
      </c>
      <c r="B94" s="120" t="s">
        <v>188</v>
      </c>
      <c r="C94" s="136"/>
      <c r="D94" s="136">
        <v>80130</v>
      </c>
      <c r="E94" s="136"/>
      <c r="F94" s="142">
        <f>F95+F96+F97+F98+F99</f>
        <v>174800</v>
      </c>
      <c r="G94" s="142">
        <f>G95+G96+G97+G98+G99</f>
        <v>0</v>
      </c>
      <c r="H94" s="142">
        <f>H95+H96+H97+H98+H99</f>
        <v>0</v>
      </c>
      <c r="I94" s="142">
        <f>I95+I96+I97+I98+I99</f>
        <v>174800</v>
      </c>
    </row>
    <row r="95" spans="1:9" ht="23.25" customHeight="1">
      <c r="A95" s="11"/>
      <c r="B95" s="60" t="s">
        <v>610</v>
      </c>
      <c r="C95" s="7"/>
      <c r="D95" s="26"/>
      <c r="E95" s="123" t="s">
        <v>574</v>
      </c>
      <c r="F95" s="116">
        <v>75505</v>
      </c>
      <c r="G95" s="116"/>
      <c r="H95" s="116"/>
      <c r="I95" s="352">
        <f>F95+G95-H95</f>
        <v>75505</v>
      </c>
    </row>
    <row r="96" spans="1:9" ht="20.25" customHeight="1">
      <c r="A96" s="11"/>
      <c r="B96" s="60" t="s">
        <v>486</v>
      </c>
      <c r="C96" s="7"/>
      <c r="D96" s="26"/>
      <c r="E96" s="123" t="s">
        <v>575</v>
      </c>
      <c r="F96" s="116">
        <v>95385</v>
      </c>
      <c r="G96" s="116"/>
      <c r="H96" s="116"/>
      <c r="I96" s="352">
        <f>F96+G96-H96</f>
        <v>95385</v>
      </c>
    </row>
    <row r="97" spans="1:9" ht="20.25" customHeight="1">
      <c r="A97" s="11"/>
      <c r="B97" s="60" t="s">
        <v>314</v>
      </c>
      <c r="C97" s="7"/>
      <c r="D97" s="26"/>
      <c r="E97" s="123" t="s">
        <v>313</v>
      </c>
      <c r="F97" s="116">
        <v>0</v>
      </c>
      <c r="G97" s="116"/>
      <c r="H97" s="116"/>
      <c r="I97" s="352">
        <f>F97+G97-H97</f>
        <v>0</v>
      </c>
    </row>
    <row r="98" spans="1:9" ht="20.25" customHeight="1">
      <c r="A98" s="11"/>
      <c r="B98" s="60" t="s">
        <v>480</v>
      </c>
      <c r="C98" s="7"/>
      <c r="D98" s="26"/>
      <c r="E98" s="123" t="s">
        <v>572</v>
      </c>
      <c r="F98" s="116">
        <v>650</v>
      </c>
      <c r="G98" s="116"/>
      <c r="H98" s="116"/>
      <c r="I98" s="352">
        <f>F98+G98-H98</f>
        <v>650</v>
      </c>
    </row>
    <row r="99" spans="1:9" ht="20.25" customHeight="1">
      <c r="A99" s="11"/>
      <c r="B99" s="60" t="s">
        <v>518</v>
      </c>
      <c r="C99" s="7"/>
      <c r="D99" s="26"/>
      <c r="E99" s="123" t="s">
        <v>576</v>
      </c>
      <c r="F99" s="116">
        <v>3260</v>
      </c>
      <c r="G99" s="116"/>
      <c r="H99" s="116"/>
      <c r="I99" s="352">
        <f>F99+G99-H99</f>
        <v>3260</v>
      </c>
    </row>
    <row r="100" spans="1:9" ht="20.25" customHeight="1">
      <c r="A100" s="93">
        <v>12</v>
      </c>
      <c r="B100" s="118" t="s">
        <v>419</v>
      </c>
      <c r="C100" s="131">
        <v>803</v>
      </c>
      <c r="D100" s="131"/>
      <c r="E100" s="133"/>
      <c r="F100" s="144">
        <f>F101</f>
        <v>388078</v>
      </c>
      <c r="G100" s="144">
        <f>G101</f>
        <v>0</v>
      </c>
      <c r="H100" s="144">
        <f>H101</f>
        <v>0</v>
      </c>
      <c r="I100" s="144">
        <f>I101</f>
        <v>388078</v>
      </c>
    </row>
    <row r="101" spans="1:9" ht="24.75" customHeight="1">
      <c r="A101" s="146" t="s">
        <v>386</v>
      </c>
      <c r="B101" s="120" t="s">
        <v>321</v>
      </c>
      <c r="C101" s="136"/>
      <c r="D101" s="136">
        <v>80309</v>
      </c>
      <c r="E101" s="136"/>
      <c r="F101" s="142">
        <f>F102+F103+F104</f>
        <v>388078</v>
      </c>
      <c r="G101" s="142">
        <f>G102+G103+G104</f>
        <v>0</v>
      </c>
      <c r="H101" s="142">
        <f>H102+H103+H104</f>
        <v>0</v>
      </c>
      <c r="I101" s="142">
        <f>I102+I103+I104</f>
        <v>388078</v>
      </c>
    </row>
    <row r="102" spans="1:9" ht="15.75" customHeight="1">
      <c r="A102" s="11"/>
      <c r="B102" s="60" t="s">
        <v>480</v>
      </c>
      <c r="C102" s="7"/>
      <c r="D102" s="123"/>
      <c r="E102" s="123" t="s">
        <v>572</v>
      </c>
      <c r="F102" s="116">
        <v>30</v>
      </c>
      <c r="G102" s="116"/>
      <c r="H102" s="116"/>
      <c r="I102" s="352">
        <f>F102+G102-H102</f>
        <v>30</v>
      </c>
    </row>
    <row r="103" spans="1:9" ht="48" customHeight="1">
      <c r="A103" s="11"/>
      <c r="B103" s="60" t="s">
        <v>504</v>
      </c>
      <c r="C103" s="7"/>
      <c r="D103" s="122"/>
      <c r="E103" s="123" t="s">
        <v>388</v>
      </c>
      <c r="F103" s="116">
        <v>291037</v>
      </c>
      <c r="G103" s="116"/>
      <c r="H103" s="116"/>
      <c r="I103" s="352">
        <f>F103+G103-H103</f>
        <v>291037</v>
      </c>
    </row>
    <row r="104" spans="1:9" ht="47.25" customHeight="1">
      <c r="A104" s="11"/>
      <c r="B104" s="60" t="s">
        <v>504</v>
      </c>
      <c r="C104" s="7"/>
      <c r="D104" s="122"/>
      <c r="E104" s="123" t="s">
        <v>389</v>
      </c>
      <c r="F104" s="116">
        <v>97011</v>
      </c>
      <c r="G104" s="116"/>
      <c r="H104" s="116"/>
      <c r="I104" s="352">
        <f>F104+G104-H104</f>
        <v>97011</v>
      </c>
    </row>
    <row r="105" spans="1:9" s="21" customFormat="1" ht="20.25" customHeight="1">
      <c r="A105" s="93" t="s">
        <v>497</v>
      </c>
      <c r="B105" s="118" t="s">
        <v>526</v>
      </c>
      <c r="C105" s="131">
        <v>851</v>
      </c>
      <c r="D105" s="121"/>
      <c r="E105" s="125"/>
      <c r="F105" s="144">
        <f>F106+F112</f>
        <v>5124791</v>
      </c>
      <c r="G105" s="144">
        <f>G106+G112</f>
        <v>0</v>
      </c>
      <c r="H105" s="144">
        <f>H106+H112</f>
        <v>0</v>
      </c>
      <c r="I105" s="144">
        <f>I106+I112</f>
        <v>5124791</v>
      </c>
    </row>
    <row r="106" spans="1:9" ht="20.25" customHeight="1">
      <c r="A106" s="146" t="s">
        <v>478</v>
      </c>
      <c r="B106" s="120" t="s">
        <v>224</v>
      </c>
      <c r="C106" s="136"/>
      <c r="D106" s="136">
        <v>85111</v>
      </c>
      <c r="E106" s="140"/>
      <c r="F106" s="142">
        <f>F107+F108+F109+F110+F111</f>
        <v>4367456</v>
      </c>
      <c r="G106" s="142">
        <f>G107+G108+G109+G110+G111</f>
        <v>0</v>
      </c>
      <c r="H106" s="142">
        <f>H107+H108+H109+H110+H111</f>
        <v>0</v>
      </c>
      <c r="I106" s="142">
        <f>I107+I108+I109+I110+I111</f>
        <v>4367456</v>
      </c>
    </row>
    <row r="107" spans="1:9" ht="24" customHeight="1">
      <c r="A107" s="11"/>
      <c r="B107" s="60" t="s">
        <v>610</v>
      </c>
      <c r="C107" s="7"/>
      <c r="D107" s="122"/>
      <c r="E107" s="123" t="s">
        <v>574</v>
      </c>
      <c r="F107" s="116">
        <v>54120</v>
      </c>
      <c r="G107" s="116"/>
      <c r="H107" s="116"/>
      <c r="I107" s="352">
        <f>F107+G107-H107</f>
        <v>54120</v>
      </c>
    </row>
    <row r="108" spans="1:9" ht="23.25" customHeight="1">
      <c r="A108" s="11"/>
      <c r="B108" s="60" t="s">
        <v>392</v>
      </c>
      <c r="C108" s="7"/>
      <c r="D108" s="122"/>
      <c r="E108" s="123" t="s">
        <v>391</v>
      </c>
      <c r="F108" s="116">
        <v>661194</v>
      </c>
      <c r="G108" s="116"/>
      <c r="H108" s="116">
        <v>0</v>
      </c>
      <c r="I108" s="352">
        <f>F108+G108-H108</f>
        <v>661194</v>
      </c>
    </row>
    <row r="109" spans="1:9" ht="24" customHeight="1">
      <c r="A109" s="11"/>
      <c r="B109" s="119" t="s">
        <v>611</v>
      </c>
      <c r="C109" s="7"/>
      <c r="D109" s="122"/>
      <c r="E109" s="123" t="s">
        <v>418</v>
      </c>
      <c r="F109" s="116">
        <v>2474579</v>
      </c>
      <c r="G109" s="116"/>
      <c r="H109" s="116">
        <v>0</v>
      </c>
      <c r="I109" s="352">
        <f>F109+G109-H109</f>
        <v>2474579</v>
      </c>
    </row>
    <row r="110" spans="1:9" ht="26.25" customHeight="1">
      <c r="A110" s="11"/>
      <c r="B110" s="119" t="s">
        <v>611</v>
      </c>
      <c r="C110" s="7"/>
      <c r="D110" s="26"/>
      <c r="E110" s="123" t="s">
        <v>566</v>
      </c>
      <c r="F110" s="116">
        <v>432142</v>
      </c>
      <c r="G110" s="116">
        <v>0</v>
      </c>
      <c r="H110" s="116"/>
      <c r="I110" s="352">
        <f>F110+G110-H110</f>
        <v>432142</v>
      </c>
    </row>
    <row r="111" spans="1:9" ht="26.25" customHeight="1">
      <c r="A111" s="11"/>
      <c r="B111" s="60" t="s">
        <v>493</v>
      </c>
      <c r="C111" s="7"/>
      <c r="D111" s="26"/>
      <c r="E111" s="123" t="s">
        <v>387</v>
      </c>
      <c r="F111" s="116">
        <v>745421</v>
      </c>
      <c r="G111" s="116"/>
      <c r="H111" s="116"/>
      <c r="I111" s="352">
        <f>F111+G111-H111</f>
        <v>745421</v>
      </c>
    </row>
    <row r="112" spans="1:9" ht="24.75" customHeight="1">
      <c r="A112" s="146" t="s">
        <v>481</v>
      </c>
      <c r="B112" s="120" t="s">
        <v>533</v>
      </c>
      <c r="C112" s="136"/>
      <c r="D112" s="136">
        <v>85156</v>
      </c>
      <c r="E112" s="120"/>
      <c r="F112" s="142">
        <f>F113</f>
        <v>757335</v>
      </c>
      <c r="G112" s="142">
        <f>G113</f>
        <v>0</v>
      </c>
      <c r="H112" s="142">
        <f>H113</f>
        <v>0</v>
      </c>
      <c r="I112" s="142">
        <f>I113</f>
        <v>757335</v>
      </c>
    </row>
    <row r="113" spans="1:9" ht="27.75" customHeight="1">
      <c r="A113" s="14"/>
      <c r="B113" s="60" t="s">
        <v>498</v>
      </c>
      <c r="C113" s="7"/>
      <c r="D113" s="7"/>
      <c r="E113" s="122">
        <v>2110</v>
      </c>
      <c r="F113" s="116">
        <v>757335</v>
      </c>
      <c r="G113" s="116">
        <v>0</v>
      </c>
      <c r="H113" s="116"/>
      <c r="I113" s="352">
        <f>F113+G113-H113</f>
        <v>757335</v>
      </c>
    </row>
    <row r="114" spans="1:9" ht="20.25" customHeight="1">
      <c r="A114" s="93" t="s">
        <v>499</v>
      </c>
      <c r="B114" s="118" t="s">
        <v>114</v>
      </c>
      <c r="C114" s="131">
        <v>852</v>
      </c>
      <c r="D114" s="131"/>
      <c r="E114" s="121"/>
      <c r="F114" s="312">
        <f>F115+F119+F123+F125+F128+F130</f>
        <v>1387159</v>
      </c>
      <c r="G114" s="312">
        <f>G115+G119+G123+G125+G128+G130</f>
        <v>2919</v>
      </c>
      <c r="H114" s="312">
        <f>H115+H119+H123+H125+H128+H130</f>
        <v>5863</v>
      </c>
      <c r="I114" s="312">
        <f>I115+I119+I123+I125+I128+I130</f>
        <v>1384215</v>
      </c>
    </row>
    <row r="115" spans="1:9" ht="25.5" customHeight="1">
      <c r="A115" s="146" t="s">
        <v>478</v>
      </c>
      <c r="B115" s="120" t="s">
        <v>383</v>
      </c>
      <c r="C115" s="140"/>
      <c r="D115" s="140" t="s">
        <v>115</v>
      </c>
      <c r="E115" s="140"/>
      <c r="F115" s="142">
        <f>F116+F117+F118</f>
        <v>144127</v>
      </c>
      <c r="G115" s="142">
        <f>G116+G117+G118</f>
        <v>0</v>
      </c>
      <c r="H115" s="142">
        <f>H116+H117+H118</f>
        <v>5863</v>
      </c>
      <c r="I115" s="142">
        <f>I116+I117+I118</f>
        <v>138264</v>
      </c>
    </row>
    <row r="116" spans="1:9" ht="24" customHeight="1">
      <c r="A116" s="11"/>
      <c r="B116" s="60" t="s">
        <v>343</v>
      </c>
      <c r="C116" s="128"/>
      <c r="D116" s="128"/>
      <c r="E116" s="123" t="s">
        <v>344</v>
      </c>
      <c r="F116" s="143">
        <v>500</v>
      </c>
      <c r="G116" s="143"/>
      <c r="H116" s="143"/>
      <c r="I116" s="352">
        <f>F116+G116-H116</f>
        <v>500</v>
      </c>
    </row>
    <row r="117" spans="1:9" ht="17.25" customHeight="1">
      <c r="A117" s="11"/>
      <c r="B117" s="60" t="s">
        <v>480</v>
      </c>
      <c r="C117" s="15"/>
      <c r="D117" s="15"/>
      <c r="E117" s="123" t="s">
        <v>572</v>
      </c>
      <c r="F117" s="116">
        <v>200</v>
      </c>
      <c r="G117" s="116"/>
      <c r="H117" s="116"/>
      <c r="I117" s="352">
        <f>F117+G117-H117</f>
        <v>200</v>
      </c>
    </row>
    <row r="118" spans="1:9" ht="27.75" customHeight="1">
      <c r="A118" s="11"/>
      <c r="B118" s="60" t="s">
        <v>500</v>
      </c>
      <c r="C118" s="26"/>
      <c r="D118" s="50"/>
      <c r="E118" s="122">
        <v>2320</v>
      </c>
      <c r="F118" s="143">
        <v>143427</v>
      </c>
      <c r="G118" s="143">
        <v>0</v>
      </c>
      <c r="H118" s="143">
        <v>5863</v>
      </c>
      <c r="I118" s="352">
        <f>F118+G118-H118</f>
        <v>137564</v>
      </c>
    </row>
    <row r="119" spans="1:9" ht="26.25" customHeight="1">
      <c r="A119" s="146" t="s">
        <v>481</v>
      </c>
      <c r="B119" s="120" t="s">
        <v>242</v>
      </c>
      <c r="C119" s="140"/>
      <c r="D119" s="140" t="s">
        <v>116</v>
      </c>
      <c r="E119" s="140"/>
      <c r="F119" s="147">
        <f>F120+F121+F122</f>
        <v>831062</v>
      </c>
      <c r="G119" s="147">
        <f>G120+G121+G122</f>
        <v>0</v>
      </c>
      <c r="H119" s="147">
        <f>H120+H121+H122</f>
        <v>0</v>
      </c>
      <c r="I119" s="147">
        <f>I120+I121+I122</f>
        <v>831062</v>
      </c>
    </row>
    <row r="120" spans="1:9" ht="15.75" customHeight="1">
      <c r="A120" s="14"/>
      <c r="B120" s="60" t="s">
        <v>486</v>
      </c>
      <c r="C120" s="15"/>
      <c r="D120" s="15"/>
      <c r="E120" s="123" t="s">
        <v>575</v>
      </c>
      <c r="F120" s="116">
        <v>426800</v>
      </c>
      <c r="G120" s="116">
        <v>0</v>
      </c>
      <c r="H120" s="116"/>
      <c r="I120" s="352">
        <f>F120+G120-H120</f>
        <v>426800</v>
      </c>
    </row>
    <row r="121" spans="1:9" ht="15" customHeight="1">
      <c r="A121" s="14"/>
      <c r="B121" s="60" t="s">
        <v>480</v>
      </c>
      <c r="C121" s="15"/>
      <c r="D121" s="15"/>
      <c r="E121" s="123" t="s">
        <v>572</v>
      </c>
      <c r="F121" s="116">
        <v>200</v>
      </c>
      <c r="G121" s="116"/>
      <c r="H121" s="116"/>
      <c r="I121" s="352">
        <f>F121+G121-H121</f>
        <v>200</v>
      </c>
    </row>
    <row r="122" spans="1:9" ht="20.25" customHeight="1">
      <c r="A122" s="14"/>
      <c r="B122" s="60" t="s">
        <v>501</v>
      </c>
      <c r="C122" s="7"/>
      <c r="D122" s="26"/>
      <c r="E122" s="122">
        <v>2130</v>
      </c>
      <c r="F122" s="143">
        <v>404062</v>
      </c>
      <c r="G122" s="143"/>
      <c r="H122" s="143">
        <v>0</v>
      </c>
      <c r="I122" s="352">
        <f>F122+G122-H122</f>
        <v>404062</v>
      </c>
    </row>
    <row r="123" spans="1:9" ht="20.25" customHeight="1">
      <c r="A123" s="146" t="s">
        <v>525</v>
      </c>
      <c r="B123" s="367" t="s">
        <v>502</v>
      </c>
      <c r="C123" s="146"/>
      <c r="D123" s="146">
        <v>85203</v>
      </c>
      <c r="E123" s="146"/>
      <c r="F123" s="146">
        <f>F124</f>
        <v>300000</v>
      </c>
      <c r="G123" s="146">
        <f>G124</f>
        <v>0</v>
      </c>
      <c r="H123" s="146">
        <f>H124</f>
        <v>0</v>
      </c>
      <c r="I123" s="146">
        <f>I124</f>
        <v>300000</v>
      </c>
    </row>
    <row r="124" spans="1:9" ht="25.5" customHeight="1">
      <c r="A124" s="14"/>
      <c r="B124" s="60" t="s">
        <v>498</v>
      </c>
      <c r="C124" s="7"/>
      <c r="D124" s="26"/>
      <c r="E124" s="122">
        <v>2110</v>
      </c>
      <c r="F124" s="143">
        <v>300000</v>
      </c>
      <c r="G124" s="143">
        <v>0</v>
      </c>
      <c r="H124" s="143"/>
      <c r="I124" s="352">
        <f>F124+G124-H124</f>
        <v>300000</v>
      </c>
    </row>
    <row r="125" spans="1:9" ht="16.5" customHeight="1">
      <c r="A125" s="146" t="s">
        <v>527</v>
      </c>
      <c r="B125" s="120" t="s">
        <v>384</v>
      </c>
      <c r="C125" s="140"/>
      <c r="D125" s="140" t="s">
        <v>121</v>
      </c>
      <c r="E125" s="140"/>
      <c r="F125" s="142">
        <f>F126+F127</f>
        <v>108270</v>
      </c>
      <c r="G125" s="142">
        <f>G126+G127</f>
        <v>2919</v>
      </c>
      <c r="H125" s="142">
        <f>H126+H127</f>
        <v>0</v>
      </c>
      <c r="I125" s="142">
        <f>I126+I127</f>
        <v>111189</v>
      </c>
    </row>
    <row r="126" spans="1:9" ht="24" customHeight="1">
      <c r="A126" s="14"/>
      <c r="B126" s="60" t="s">
        <v>343</v>
      </c>
      <c r="C126" s="15"/>
      <c r="D126" s="15"/>
      <c r="E126" s="123" t="s">
        <v>344</v>
      </c>
      <c r="F126" s="143">
        <v>500</v>
      </c>
      <c r="G126" s="143"/>
      <c r="H126" s="143"/>
      <c r="I126" s="352">
        <f>F126+G126-H126</f>
        <v>500</v>
      </c>
    </row>
    <row r="127" spans="1:9" ht="24" customHeight="1">
      <c r="A127" s="14"/>
      <c r="B127" s="60" t="s">
        <v>500</v>
      </c>
      <c r="C127" s="15"/>
      <c r="D127" s="15"/>
      <c r="E127" s="123" t="s">
        <v>206</v>
      </c>
      <c r="F127" s="116">
        <v>107770</v>
      </c>
      <c r="G127" s="116">
        <v>2919</v>
      </c>
      <c r="H127" s="116"/>
      <c r="I127" s="352">
        <f>F127+G127-H127</f>
        <v>110689</v>
      </c>
    </row>
    <row r="128" spans="1:9" ht="18.75" customHeight="1">
      <c r="A128" s="146" t="s">
        <v>528</v>
      </c>
      <c r="B128" s="120" t="s">
        <v>417</v>
      </c>
      <c r="C128" s="140"/>
      <c r="D128" s="140" t="s">
        <v>117</v>
      </c>
      <c r="E128" s="140"/>
      <c r="F128" s="142">
        <f>F129</f>
        <v>100</v>
      </c>
      <c r="G128" s="142">
        <f>G129</f>
        <v>0</v>
      </c>
      <c r="H128" s="142">
        <f>H129</f>
        <v>0</v>
      </c>
      <c r="I128" s="142">
        <f>I129</f>
        <v>100</v>
      </c>
    </row>
    <row r="129" spans="1:9" ht="19.5" customHeight="1">
      <c r="A129" s="14"/>
      <c r="B129" s="60" t="s">
        <v>480</v>
      </c>
      <c r="C129" s="15"/>
      <c r="D129" s="15"/>
      <c r="E129" s="123" t="s">
        <v>572</v>
      </c>
      <c r="F129" s="116">
        <v>100</v>
      </c>
      <c r="G129" s="116"/>
      <c r="H129" s="116"/>
      <c r="I129" s="352">
        <f>F129+G129-H129</f>
        <v>100</v>
      </c>
    </row>
    <row r="130" spans="1:9" ht="35.25" customHeight="1">
      <c r="A130" s="146" t="s">
        <v>717</v>
      </c>
      <c r="B130" s="366" t="s">
        <v>337</v>
      </c>
      <c r="C130" s="140"/>
      <c r="D130" s="140" t="s">
        <v>334</v>
      </c>
      <c r="E130" s="140"/>
      <c r="F130" s="142">
        <f>F131</f>
        <v>3600</v>
      </c>
      <c r="G130" s="142">
        <f>G131</f>
        <v>0</v>
      </c>
      <c r="H130" s="142">
        <f>H131</f>
        <v>0</v>
      </c>
      <c r="I130" s="142">
        <f>I131</f>
        <v>3600</v>
      </c>
    </row>
    <row r="131" spans="1:9" ht="20.25" customHeight="1">
      <c r="A131" s="149"/>
      <c r="B131" s="60" t="s">
        <v>518</v>
      </c>
      <c r="C131" s="138"/>
      <c r="D131" s="138"/>
      <c r="E131" s="137" t="s">
        <v>576</v>
      </c>
      <c r="F131" s="116">
        <v>3600</v>
      </c>
      <c r="G131" s="116"/>
      <c r="H131" s="116"/>
      <c r="I131" s="352">
        <f>F131+G131-H131</f>
        <v>3600</v>
      </c>
    </row>
    <row r="132" spans="1:10" ht="36" customHeight="1">
      <c r="A132" s="93" t="s">
        <v>503</v>
      </c>
      <c r="B132" s="118" t="s">
        <v>118</v>
      </c>
      <c r="C132" s="124" t="s">
        <v>236</v>
      </c>
      <c r="D132" s="124"/>
      <c r="E132" s="125"/>
      <c r="F132" s="312">
        <f>F133+F135</f>
        <v>195578</v>
      </c>
      <c r="G132" s="312">
        <f>G133+G135</f>
        <v>0</v>
      </c>
      <c r="H132" s="312">
        <f>H133+H135</f>
        <v>0</v>
      </c>
      <c r="I132" s="312">
        <f>I133+I135</f>
        <v>195578</v>
      </c>
      <c r="J132" s="86"/>
    </row>
    <row r="133" spans="1:9" s="81" customFormat="1" ht="15.75" customHeight="1">
      <c r="A133" s="146" t="s">
        <v>478</v>
      </c>
      <c r="B133" s="120" t="s">
        <v>529</v>
      </c>
      <c r="C133" s="140"/>
      <c r="D133" s="140" t="s">
        <v>248</v>
      </c>
      <c r="E133" s="140"/>
      <c r="F133" s="147">
        <f>F134</f>
        <v>45193</v>
      </c>
      <c r="G133" s="147">
        <f>G134</f>
        <v>0</v>
      </c>
      <c r="H133" s="147">
        <f>H134</f>
        <v>0</v>
      </c>
      <c r="I133" s="147">
        <f>I134</f>
        <v>45193</v>
      </c>
    </row>
    <row r="134" spans="1:9" s="81" customFormat="1" ht="15.75" customHeight="1">
      <c r="A134" s="14"/>
      <c r="B134" s="60" t="s">
        <v>518</v>
      </c>
      <c r="C134" s="15"/>
      <c r="D134" s="15"/>
      <c r="E134" s="123" t="s">
        <v>576</v>
      </c>
      <c r="F134" s="314">
        <v>45193</v>
      </c>
      <c r="G134" s="314">
        <v>0</v>
      </c>
      <c r="H134" s="314"/>
      <c r="I134" s="352">
        <f>F134+G134-H134</f>
        <v>45193</v>
      </c>
    </row>
    <row r="135" spans="1:9" s="21" customFormat="1" ht="17.25" customHeight="1">
      <c r="A135" s="146" t="s">
        <v>481</v>
      </c>
      <c r="B135" s="148" t="s">
        <v>286</v>
      </c>
      <c r="C135" s="140"/>
      <c r="D135" s="140" t="s">
        <v>285</v>
      </c>
      <c r="E135" s="140"/>
      <c r="F135" s="147">
        <f>F136+F137</f>
        <v>150385</v>
      </c>
      <c r="G135" s="147">
        <f>G136+G137</f>
        <v>0</v>
      </c>
      <c r="H135" s="147">
        <f>H136+H137</f>
        <v>0</v>
      </c>
      <c r="I135" s="147">
        <f>I136+I137</f>
        <v>150385</v>
      </c>
    </row>
    <row r="136" spans="1:9" ht="18" customHeight="1">
      <c r="A136" s="14"/>
      <c r="B136" s="60" t="s">
        <v>480</v>
      </c>
      <c r="C136" s="15"/>
      <c r="D136" s="15"/>
      <c r="E136" s="123" t="s">
        <v>572</v>
      </c>
      <c r="F136" s="143">
        <v>180</v>
      </c>
      <c r="G136" s="143"/>
      <c r="H136" s="143"/>
      <c r="I136" s="352">
        <f>F136+G136-H136</f>
        <v>180</v>
      </c>
    </row>
    <row r="137" spans="1:9" s="21" customFormat="1" ht="23.25" customHeight="1">
      <c r="A137" s="11"/>
      <c r="B137" s="60" t="s">
        <v>385</v>
      </c>
      <c r="C137" s="50"/>
      <c r="D137" s="50"/>
      <c r="E137" s="122">
        <v>2690</v>
      </c>
      <c r="F137" s="143">
        <v>150205</v>
      </c>
      <c r="G137" s="143"/>
      <c r="H137" s="143"/>
      <c r="I137" s="352">
        <f>F137+G137-H137</f>
        <v>150205</v>
      </c>
    </row>
    <row r="138" spans="1:9" s="21" customFormat="1" ht="28.5" customHeight="1">
      <c r="A138" s="93" t="s">
        <v>505</v>
      </c>
      <c r="B138" s="118" t="s">
        <v>530</v>
      </c>
      <c r="C138" s="124" t="s">
        <v>288</v>
      </c>
      <c r="D138" s="129"/>
      <c r="E138" s="130"/>
      <c r="F138" s="312">
        <f>F139+F144+F146+F151</f>
        <v>582870</v>
      </c>
      <c r="G138" s="312">
        <f>G139+G144+G146+G151</f>
        <v>67600</v>
      </c>
      <c r="H138" s="312">
        <f>H139+H144+H146+H151</f>
        <v>0</v>
      </c>
      <c r="I138" s="312">
        <f>I139+I144+I146+I151</f>
        <v>650470</v>
      </c>
    </row>
    <row r="139" spans="1:9" s="21" customFormat="1" ht="24" customHeight="1">
      <c r="A139" s="146" t="s">
        <v>478</v>
      </c>
      <c r="B139" s="120" t="s">
        <v>291</v>
      </c>
      <c r="C139" s="140"/>
      <c r="D139" s="140" t="s">
        <v>290</v>
      </c>
      <c r="E139" s="140"/>
      <c r="F139" s="147">
        <f>F140+F141+F142+F143</f>
        <v>130000</v>
      </c>
      <c r="G139" s="147">
        <f>G140+G141+G142+G143</f>
        <v>0</v>
      </c>
      <c r="H139" s="147">
        <f>H140+H141+H142+H143</f>
        <v>0</v>
      </c>
      <c r="I139" s="147">
        <f>I140+I141+I142+I143</f>
        <v>130000</v>
      </c>
    </row>
    <row r="140" spans="1:9" ht="25.5" customHeight="1">
      <c r="A140" s="14"/>
      <c r="B140" s="60" t="s">
        <v>345</v>
      </c>
      <c r="C140" s="15"/>
      <c r="D140" s="15"/>
      <c r="E140" s="123" t="s">
        <v>344</v>
      </c>
      <c r="F140" s="143">
        <v>42000</v>
      </c>
      <c r="G140" s="143"/>
      <c r="H140" s="143"/>
      <c r="I140" s="352">
        <f>F140+G140-H140</f>
        <v>42000</v>
      </c>
    </row>
    <row r="141" spans="1:9" ht="27" customHeight="1">
      <c r="A141" s="14"/>
      <c r="B141" s="60" t="s">
        <v>610</v>
      </c>
      <c r="C141" s="15"/>
      <c r="D141" s="15"/>
      <c r="E141" s="137" t="s">
        <v>574</v>
      </c>
      <c r="F141" s="145">
        <v>77200</v>
      </c>
      <c r="G141" s="145"/>
      <c r="H141" s="145"/>
      <c r="I141" s="352">
        <f>F141+G141-H141</f>
        <v>77200</v>
      </c>
    </row>
    <row r="142" spans="1:9" ht="17.25" customHeight="1">
      <c r="A142" s="14"/>
      <c r="B142" s="60" t="s">
        <v>480</v>
      </c>
      <c r="C142" s="15"/>
      <c r="D142" s="15"/>
      <c r="E142" s="123" t="s">
        <v>572</v>
      </c>
      <c r="F142" s="145">
        <v>800</v>
      </c>
      <c r="G142" s="145"/>
      <c r="H142" s="145"/>
      <c r="I142" s="352">
        <f>F142+G142-H142</f>
        <v>800</v>
      </c>
    </row>
    <row r="143" spans="1:9" ht="18.75" customHeight="1">
      <c r="A143" s="14"/>
      <c r="B143" s="60" t="s">
        <v>518</v>
      </c>
      <c r="C143" s="15"/>
      <c r="D143" s="15"/>
      <c r="E143" s="123" t="s">
        <v>576</v>
      </c>
      <c r="F143" s="145">
        <v>10000</v>
      </c>
      <c r="G143" s="145"/>
      <c r="H143" s="145"/>
      <c r="I143" s="352">
        <f>F143+G143-H143</f>
        <v>10000</v>
      </c>
    </row>
    <row r="144" spans="1:9" ht="25.5" customHeight="1">
      <c r="A144" s="146" t="s">
        <v>481</v>
      </c>
      <c r="B144" s="120" t="s">
        <v>590</v>
      </c>
      <c r="C144" s="140"/>
      <c r="D144" s="140" t="s">
        <v>293</v>
      </c>
      <c r="E144" s="140"/>
      <c r="F144" s="142">
        <f>F145</f>
        <v>100</v>
      </c>
      <c r="G144" s="142">
        <f>G145</f>
        <v>0</v>
      </c>
      <c r="H144" s="142">
        <f>H145</f>
        <v>0</v>
      </c>
      <c r="I144" s="142">
        <f>I145</f>
        <v>100</v>
      </c>
    </row>
    <row r="145" spans="1:9" ht="21" customHeight="1">
      <c r="A145" s="14"/>
      <c r="B145" s="60" t="s">
        <v>480</v>
      </c>
      <c r="C145" s="15"/>
      <c r="D145" s="15"/>
      <c r="E145" s="123" t="s">
        <v>572</v>
      </c>
      <c r="F145" s="145">
        <v>100</v>
      </c>
      <c r="G145" s="145"/>
      <c r="H145" s="145"/>
      <c r="I145" s="352">
        <f>F145+G145-H145</f>
        <v>100</v>
      </c>
    </row>
    <row r="146" spans="1:9" ht="27" customHeight="1">
      <c r="A146" s="146" t="s">
        <v>525</v>
      </c>
      <c r="B146" s="120" t="s">
        <v>296</v>
      </c>
      <c r="C146" s="140"/>
      <c r="D146" s="140" t="s">
        <v>295</v>
      </c>
      <c r="E146" s="140"/>
      <c r="F146" s="142">
        <f>F147+F148+F149+F150</f>
        <v>252200</v>
      </c>
      <c r="G146" s="142">
        <f>G147+G148+G149+G150</f>
        <v>0</v>
      </c>
      <c r="H146" s="142">
        <f>H147+H148+H149+H150</f>
        <v>0</v>
      </c>
      <c r="I146" s="142">
        <f>I147+I148+I149+I150</f>
        <v>252200</v>
      </c>
    </row>
    <row r="147" spans="1:9" ht="24.75" customHeight="1">
      <c r="A147" s="14"/>
      <c r="B147" s="60" t="s">
        <v>485</v>
      </c>
      <c r="C147" s="15"/>
      <c r="D147" s="15"/>
      <c r="E147" s="123" t="s">
        <v>574</v>
      </c>
      <c r="F147" s="145">
        <v>120900</v>
      </c>
      <c r="G147" s="145"/>
      <c r="H147" s="145"/>
      <c r="I147" s="352">
        <f>F147+G147-H147</f>
        <v>120900</v>
      </c>
    </row>
    <row r="148" spans="1:9" ht="18" customHeight="1">
      <c r="A148" s="14"/>
      <c r="B148" s="119" t="s">
        <v>486</v>
      </c>
      <c r="C148" s="15"/>
      <c r="D148" s="15"/>
      <c r="E148" s="123" t="s">
        <v>575</v>
      </c>
      <c r="F148" s="116">
        <v>127600</v>
      </c>
      <c r="G148" s="116"/>
      <c r="H148" s="116"/>
      <c r="I148" s="352">
        <f>F148+G148-H148</f>
        <v>127600</v>
      </c>
    </row>
    <row r="149" spans="1:9" ht="17.25" customHeight="1">
      <c r="A149" s="14"/>
      <c r="B149" s="119" t="s">
        <v>480</v>
      </c>
      <c r="C149" s="15"/>
      <c r="D149" s="15"/>
      <c r="E149" s="123" t="s">
        <v>572</v>
      </c>
      <c r="F149" s="116">
        <v>200</v>
      </c>
      <c r="G149" s="116"/>
      <c r="H149" s="116"/>
      <c r="I149" s="352">
        <f>F149+G149-H149</f>
        <v>200</v>
      </c>
    </row>
    <row r="150" spans="1:9" ht="17.25" customHeight="1">
      <c r="A150" s="14"/>
      <c r="B150" s="119" t="s">
        <v>518</v>
      </c>
      <c r="C150" s="15"/>
      <c r="D150" s="15"/>
      <c r="E150" s="123" t="s">
        <v>576</v>
      </c>
      <c r="F150" s="116">
        <v>3500</v>
      </c>
      <c r="G150" s="116"/>
      <c r="H150" s="116"/>
      <c r="I150" s="352">
        <f>F150+G150-H150</f>
        <v>3500</v>
      </c>
    </row>
    <row r="151" spans="1:9" ht="26.25" customHeight="1">
      <c r="A151" s="146" t="s">
        <v>527</v>
      </c>
      <c r="B151" s="120" t="s">
        <v>506</v>
      </c>
      <c r="C151" s="140"/>
      <c r="D151" s="140" t="s">
        <v>297</v>
      </c>
      <c r="E151" s="141"/>
      <c r="F151" s="142">
        <f>F152+F153+F154+F155</f>
        <v>200570</v>
      </c>
      <c r="G151" s="142">
        <f>G152+G153+G154+G155</f>
        <v>67600</v>
      </c>
      <c r="H151" s="142">
        <f>H152+H153+H154+H155</f>
        <v>0</v>
      </c>
      <c r="I151" s="142">
        <f>I152+I153+I154+I155</f>
        <v>268170</v>
      </c>
    </row>
    <row r="152" spans="1:9" ht="24.75" customHeight="1">
      <c r="A152" s="149"/>
      <c r="B152" s="119" t="s">
        <v>480</v>
      </c>
      <c r="C152" s="138"/>
      <c r="D152" s="138"/>
      <c r="E152" s="137" t="s">
        <v>572</v>
      </c>
      <c r="F152" s="116">
        <v>40</v>
      </c>
      <c r="G152" s="116"/>
      <c r="H152" s="116"/>
      <c r="I152" s="352">
        <f>F152+G152-H152</f>
        <v>40</v>
      </c>
    </row>
    <row r="153" spans="1:9" ht="23.25" customHeight="1">
      <c r="A153" s="149"/>
      <c r="B153" s="60" t="s">
        <v>501</v>
      </c>
      <c r="C153" s="138"/>
      <c r="D153" s="138"/>
      <c r="E153" s="137" t="s">
        <v>733</v>
      </c>
      <c r="F153" s="116">
        <v>0</v>
      </c>
      <c r="G153" s="116">
        <v>67600</v>
      </c>
      <c r="H153" s="116"/>
      <c r="I153" s="352">
        <f>F153+G153-H153</f>
        <v>67600</v>
      </c>
    </row>
    <row r="154" spans="1:9" ht="51.75" customHeight="1">
      <c r="A154" s="13"/>
      <c r="B154" s="60" t="s">
        <v>543</v>
      </c>
      <c r="C154" s="26"/>
      <c r="D154" s="26"/>
      <c r="E154" s="122">
        <v>2888</v>
      </c>
      <c r="F154" s="116">
        <v>136360</v>
      </c>
      <c r="G154" s="116"/>
      <c r="H154" s="116"/>
      <c r="I154" s="352">
        <f>F154+G154-H154</f>
        <v>136360</v>
      </c>
    </row>
    <row r="155" spans="1:10" ht="54" customHeight="1">
      <c r="A155" s="13"/>
      <c r="B155" s="60" t="s">
        <v>543</v>
      </c>
      <c r="C155" s="26"/>
      <c r="D155" s="26"/>
      <c r="E155" s="122">
        <v>2889</v>
      </c>
      <c r="F155" s="116">
        <v>64170</v>
      </c>
      <c r="G155" s="116"/>
      <c r="H155" s="116"/>
      <c r="I155" s="352">
        <f>F155+G155-H155</f>
        <v>64170</v>
      </c>
      <c r="J155" s="86"/>
    </row>
    <row r="156" spans="1:10" ht="29.25" customHeight="1">
      <c r="A156" s="93" t="s">
        <v>8</v>
      </c>
      <c r="B156" s="131" t="s">
        <v>9</v>
      </c>
      <c r="C156" s="93">
        <v>900</v>
      </c>
      <c r="D156" s="93"/>
      <c r="E156" s="93"/>
      <c r="F156" s="93">
        <f>F157</f>
        <v>4500</v>
      </c>
      <c r="G156" s="93">
        <f>G157</f>
        <v>2000</v>
      </c>
      <c r="H156" s="93">
        <f>H157</f>
        <v>0</v>
      </c>
      <c r="I156" s="93">
        <f>I157</f>
        <v>6500</v>
      </c>
      <c r="J156" s="86"/>
    </row>
    <row r="157" spans="1:10" ht="30.75" customHeight="1">
      <c r="A157" s="146" t="s">
        <v>478</v>
      </c>
      <c r="B157" s="136" t="s">
        <v>10</v>
      </c>
      <c r="C157" s="146"/>
      <c r="D157" s="146">
        <v>90011</v>
      </c>
      <c r="E157" s="146"/>
      <c r="F157" s="146">
        <f>SUM(F158:F159)</f>
        <v>4500</v>
      </c>
      <c r="G157" s="146">
        <f>SUM(G158:G159)</f>
        <v>2000</v>
      </c>
      <c r="H157" s="146">
        <f>SUM(H158:H159)</f>
        <v>0</v>
      </c>
      <c r="I157" s="146">
        <f>SUM(I158:I159)</f>
        <v>6500</v>
      </c>
      <c r="J157" s="86"/>
    </row>
    <row r="158" spans="1:10" ht="34.5" customHeight="1">
      <c r="A158" s="462"/>
      <c r="B158" s="60" t="s">
        <v>741</v>
      </c>
      <c r="C158" s="462"/>
      <c r="D158" s="462"/>
      <c r="E158" s="462">
        <v>2440</v>
      </c>
      <c r="F158" s="462">
        <v>0</v>
      </c>
      <c r="G158" s="462">
        <v>2000</v>
      </c>
      <c r="H158" s="462"/>
      <c r="I158" s="462">
        <f>F158+G158-H158</f>
        <v>2000</v>
      </c>
      <c r="J158" s="86"/>
    </row>
    <row r="159" spans="1:10" ht="36.75" customHeight="1">
      <c r="A159" s="13"/>
      <c r="B159" s="60" t="s">
        <v>11</v>
      </c>
      <c r="C159" s="26"/>
      <c r="D159" s="26"/>
      <c r="E159" s="122">
        <v>6260</v>
      </c>
      <c r="F159" s="116">
        <v>4500</v>
      </c>
      <c r="G159" s="116">
        <v>0</v>
      </c>
      <c r="H159" s="116"/>
      <c r="I159" s="352">
        <f>F159+G159-H159</f>
        <v>4500</v>
      </c>
      <c r="J159" s="86"/>
    </row>
    <row r="160" spans="1:10" ht="18.75" customHeight="1">
      <c r="A160" s="315"/>
      <c r="B160" s="316" t="s">
        <v>556</v>
      </c>
      <c r="C160" s="317"/>
      <c r="D160" s="317"/>
      <c r="E160" s="317"/>
      <c r="F160" s="318">
        <f>F17+F24+F27+F39+F47+F55+F68+F73+F77+F89+F100+F105+F114+F132+F138+F156</f>
        <v>35803662</v>
      </c>
      <c r="G160" s="318">
        <f>G17+G24+G27+G39+G47+G55+G68+G73+G77+G89+G100+G105+G114+G132+G138+G156</f>
        <v>84671</v>
      </c>
      <c r="H160" s="318">
        <f>H17+H24+H27+H39+H47+H55+H68+H73+H77+H89+H100+H105+H114+H132+H138+H156</f>
        <v>6696</v>
      </c>
      <c r="I160" s="318">
        <f>I17+I24+I27+I39+I47+I55+I68+I73+I77+I89+I100+I105+I114+I132+I138+I156</f>
        <v>35881637</v>
      </c>
      <c r="J160" s="86"/>
    </row>
    <row r="161" spans="1:9" ht="18" customHeight="1">
      <c r="A161" s="146"/>
      <c r="B161" s="533" t="s">
        <v>557</v>
      </c>
      <c r="C161" s="533"/>
      <c r="D161" s="533"/>
      <c r="E161" s="533"/>
      <c r="F161" s="150">
        <f>F162+F163+F165+F166+F167</f>
        <v>12409403</v>
      </c>
      <c r="G161" s="150">
        <f>G162+G163+G165+G166+G167</f>
        <v>82520</v>
      </c>
      <c r="H161" s="150">
        <f>H162+H163+H165+H166+H167</f>
        <v>6696</v>
      </c>
      <c r="I161" s="150">
        <f>I162+I163+I165+I166+I167</f>
        <v>12485227</v>
      </c>
    </row>
    <row r="162" spans="1:9" ht="18.75" customHeight="1">
      <c r="A162" s="14"/>
      <c r="B162" s="532" t="s">
        <v>582</v>
      </c>
      <c r="C162" s="532"/>
      <c r="D162" s="532"/>
      <c r="E162" s="532"/>
      <c r="F162" s="143">
        <f>F122+F153</f>
        <v>404062</v>
      </c>
      <c r="G162" s="143">
        <f>G122+G153</f>
        <v>67600</v>
      </c>
      <c r="H162" s="143">
        <f>H122+H153</f>
        <v>0</v>
      </c>
      <c r="I162" s="353">
        <f>F162+G162-H162</f>
        <v>471662</v>
      </c>
    </row>
    <row r="163" spans="1:9" ht="18.75" customHeight="1">
      <c r="A163" s="14"/>
      <c r="B163" s="532" t="s">
        <v>613</v>
      </c>
      <c r="C163" s="532"/>
      <c r="D163" s="532"/>
      <c r="E163" s="532"/>
      <c r="F163" s="143">
        <f>F19+F46+F49+F51+F54+F57+F65+F71+F113+F124</f>
        <v>3765139</v>
      </c>
      <c r="G163" s="143">
        <f>G19+G46+G49+G51+G54+G57+G65+G71+G113+G124</f>
        <v>0</v>
      </c>
      <c r="H163" s="143">
        <f>H19+H46+H49+H51+H54+H57+H65+H71+H113+H124</f>
        <v>0</v>
      </c>
      <c r="I163" s="143">
        <f>I19+I46+I49+I51+I54+I57+I65+I71+I113+I124</f>
        <v>3765139</v>
      </c>
    </row>
    <row r="164" spans="1:9" ht="16.5" customHeight="1" hidden="1">
      <c r="A164" s="14"/>
      <c r="B164" s="319" t="s">
        <v>558</v>
      </c>
      <c r="C164" s="116"/>
      <c r="D164" s="116"/>
      <c r="E164" s="116"/>
      <c r="F164" s="116"/>
      <c r="G164" s="116"/>
      <c r="H164" s="116"/>
      <c r="I164" s="353">
        <f>F164+G164-H164</f>
        <v>0</v>
      </c>
    </row>
    <row r="165" spans="1:9" ht="17.25" customHeight="1">
      <c r="A165" s="14"/>
      <c r="B165" s="531" t="s">
        <v>585</v>
      </c>
      <c r="C165" s="531"/>
      <c r="D165" s="531"/>
      <c r="E165" s="531"/>
      <c r="F165" s="143">
        <f>F34+F37+F38+F67+F72+F103+F104+F111+F118+F127+F154+F155</f>
        <v>1700436</v>
      </c>
      <c r="G165" s="143">
        <f>G34+G37+G38+G67+G72+G103+G104+G111+G118+G127+G154+G155</f>
        <v>12920</v>
      </c>
      <c r="H165" s="143">
        <f>H34+H37+H38+H67+H72+H103+H104+H111+H118+H127+H154+H155</f>
        <v>5863</v>
      </c>
      <c r="I165" s="143">
        <f>I34+I37+I38+I67+I72+I103+I104+I111+I118+I127+I154+I155</f>
        <v>1707493</v>
      </c>
    </row>
    <row r="166" spans="1:9" ht="21" customHeight="1">
      <c r="A166" s="14"/>
      <c r="B166" s="531" t="s">
        <v>176</v>
      </c>
      <c r="C166" s="531"/>
      <c r="D166" s="531"/>
      <c r="E166" s="531"/>
      <c r="F166" s="143">
        <f>F21+F137+F156</f>
        <v>219705</v>
      </c>
      <c r="G166" s="143">
        <f>G21+G137+G156</f>
        <v>2000</v>
      </c>
      <c r="H166" s="143">
        <f>H21+H137+H156</f>
        <v>0</v>
      </c>
      <c r="I166" s="143">
        <f>I21+I137+I156</f>
        <v>221705</v>
      </c>
    </row>
    <row r="167" spans="1:9" ht="21.75" customHeight="1">
      <c r="A167" s="14"/>
      <c r="B167" s="528" t="s">
        <v>586</v>
      </c>
      <c r="C167" s="528"/>
      <c r="D167" s="528"/>
      <c r="E167" s="528"/>
      <c r="F167" s="143">
        <f>+F26+F35+F36+F108+F109+F110</f>
        <v>6320061</v>
      </c>
      <c r="G167" s="143">
        <f>+G26+G35+G36+G108+G109+G110</f>
        <v>0</v>
      </c>
      <c r="H167" s="143">
        <f>+H26+H35+H36+H108+H109+H110</f>
        <v>833</v>
      </c>
      <c r="I167" s="143">
        <f>+I26+I35+I36+I108+I109+I110</f>
        <v>6319228</v>
      </c>
    </row>
    <row r="168" spans="1:9" ht="20.25" customHeight="1">
      <c r="A168" s="151"/>
      <c r="B168" s="520" t="s">
        <v>393</v>
      </c>
      <c r="C168" s="520"/>
      <c r="D168" s="520"/>
      <c r="E168" s="520"/>
      <c r="F168" s="150">
        <f>F23+F31+F32+F33+F41+F42+F43+F44+F45+F53+F59+F60+F61+F62+F63+F70+F91+F92+F93+F95+F96+F97+F98+F99+F102+F107+F116+F117+F120+F121+F126+F129+F131+F134+F136+F140+F141+F142+F143+F145+F147+F148+F149+F150+F152+F86+F75+F76</f>
        <v>5692206</v>
      </c>
      <c r="G168" s="150">
        <f>G23+G31+G32+G33+G41+G42+G43+G44+G45+G53+G59+G60+G61+G62+G63+G70+G91+G92+G93+G95+G96+G97+G98+G99+G102+G107+G116+G117+G120+G121+G126+G129+G131+G134+G136+G140+G141+G142+G143+G145+G147+G148+G149+G150+G152+G86+G75+G76</f>
        <v>2151</v>
      </c>
      <c r="H168" s="150">
        <f>H23+H31+H32+H33+H41+H42+H43+H44+H45+H53+H59+H60+H61+H62+H63+H70+H91+H92+H93+H95+H96+H97+H98+H99+H102+H107+H116+H117+H120+H121+H126+H129+H131+H134+H136+H140+H141+H142+H143+H145+H147+H148+H149+H150+H152+H86+H75+H76</f>
        <v>0</v>
      </c>
      <c r="I168" s="150">
        <f>I23+I31+I32+I33+I41+I42+I43+I44+I45+I53+I59+I60+I61+I62+I63+I70+I91+I92+I93+I95+I96+I97+I98+I99+I102+I107+I116+I117+I120+I121+I126+I129+I131+I134+I136+I140+I141+I142+I143+I145+I147+I148+I149+I150+I152+I86+I75+I76</f>
        <v>5694357</v>
      </c>
    </row>
    <row r="169" ht="13.5" customHeight="1">
      <c r="I169" s="521"/>
    </row>
    <row r="170" spans="7:9" ht="14.25" customHeight="1">
      <c r="G170" t="s">
        <v>624</v>
      </c>
      <c r="I170" s="521"/>
    </row>
    <row r="171" ht="11.25" customHeight="1">
      <c r="I171" s="521"/>
    </row>
    <row r="172" spans="7:9" ht="15" customHeight="1">
      <c r="G172" t="s">
        <v>654</v>
      </c>
      <c r="I172" s="521"/>
    </row>
    <row r="173" ht="14.25" customHeight="1">
      <c r="I173" s="521"/>
    </row>
    <row r="174" ht="20.25" customHeight="1">
      <c r="I174" s="521"/>
    </row>
    <row r="175" ht="21.75" customHeight="1">
      <c r="I175" s="521"/>
    </row>
    <row r="176" ht="12.75">
      <c r="I176" s="521"/>
    </row>
  </sheetData>
  <mergeCells count="15">
    <mergeCell ref="B165:E165"/>
    <mergeCell ref="B166:E166"/>
    <mergeCell ref="B163:E163"/>
    <mergeCell ref="B161:E161"/>
    <mergeCell ref="B162:E162"/>
    <mergeCell ref="F3:I4"/>
    <mergeCell ref="B168:E168"/>
    <mergeCell ref="I169:I176"/>
    <mergeCell ref="F12:F15"/>
    <mergeCell ref="A6:I11"/>
    <mergeCell ref="A12:A15"/>
    <mergeCell ref="C12:E14"/>
    <mergeCell ref="B12:B14"/>
    <mergeCell ref="B167:E167"/>
    <mergeCell ref="I12:I15"/>
  </mergeCells>
  <printOptions/>
  <pageMargins left="0.7480314960629921" right="0.1968503937007874" top="0.7874015748031497" bottom="0.7874015748031497" header="0.4330708661417323" footer="0.5118110236220472"/>
  <pageSetup horizontalDpi="600" verticalDpi="600" orientation="portrait" paperSize="9" scale="73" r:id="rId1"/>
  <headerFooter alignWithMargins="0">
    <oddFooter>&amp;CStrona &amp;P</oddFooter>
  </headerFooter>
  <rowBreaks count="3" manualBreakCount="3">
    <brk id="54" max="6" man="1"/>
    <brk id="93" max="8" man="1"/>
    <brk id="13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9"/>
  <sheetViews>
    <sheetView tabSelected="1" workbookViewId="0" topLeftCell="A2">
      <selection activeCell="C2" sqref="C2:D2"/>
    </sheetView>
  </sheetViews>
  <sheetFormatPr defaultColWidth="9.00390625" defaultRowHeight="12.75"/>
  <cols>
    <col min="1" max="1" width="4.375" style="0" customWidth="1"/>
    <col min="2" max="2" width="43.375" style="0" customWidth="1"/>
    <col min="3" max="3" width="17.125" style="0" customWidth="1"/>
    <col min="4" max="4" width="19.00390625" style="0" customWidth="1"/>
    <col min="5" max="6" width="27.375" style="0" customWidth="1"/>
  </cols>
  <sheetData>
    <row r="1" ht="12.75" customHeight="1"/>
    <row r="2" spans="3:6" ht="49.5" customHeight="1">
      <c r="C2" s="659" t="s">
        <v>740</v>
      </c>
      <c r="D2" s="659"/>
      <c r="E2" s="74"/>
      <c r="F2" s="74"/>
    </row>
    <row r="3" spans="1:9" ht="15.75">
      <c r="A3" s="661" t="s">
        <v>6</v>
      </c>
      <c r="B3" s="661"/>
      <c r="C3" s="661"/>
      <c r="D3" s="661"/>
      <c r="E3" s="661"/>
      <c r="F3" s="661"/>
      <c r="G3" s="661"/>
      <c r="H3" s="661"/>
      <c r="I3" s="661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ht="13.5" thickBot="1"/>
    <row r="6" spans="1:9" ht="24.75" customHeight="1">
      <c r="A6" s="666" t="s">
        <v>396</v>
      </c>
      <c r="B6" s="664" t="s">
        <v>397</v>
      </c>
      <c r="C6" s="662" t="s">
        <v>398</v>
      </c>
      <c r="D6" s="668" t="s">
        <v>507</v>
      </c>
      <c r="E6" s="48"/>
      <c r="F6" s="48"/>
      <c r="G6" s="660"/>
      <c r="H6" s="660"/>
      <c r="I6" s="660"/>
    </row>
    <row r="7" spans="1:9" ht="18.75" customHeight="1" thickBot="1">
      <c r="A7" s="667"/>
      <c r="B7" s="665"/>
      <c r="C7" s="663"/>
      <c r="D7" s="669"/>
      <c r="E7" s="48"/>
      <c r="F7" s="48"/>
      <c r="G7" s="660"/>
      <c r="H7" s="660"/>
      <c r="I7" s="660"/>
    </row>
    <row r="8" spans="1:6" ht="13.5" customHeight="1" thickBot="1">
      <c r="A8" s="30">
        <v>1</v>
      </c>
      <c r="B8" s="31">
        <v>2</v>
      </c>
      <c r="C8" s="32">
        <v>3</v>
      </c>
      <c r="D8" s="194">
        <v>5</v>
      </c>
      <c r="E8" s="75"/>
      <c r="F8" s="75"/>
    </row>
    <row r="9" spans="1:6" ht="18" customHeight="1" thickBot="1">
      <c r="A9" s="198" t="s">
        <v>399</v>
      </c>
      <c r="B9" s="199" t="s">
        <v>400</v>
      </c>
      <c r="C9" s="199"/>
      <c r="D9" s="200">
        <f>'Z 1'!I160</f>
        <v>35881637</v>
      </c>
      <c r="E9" s="22"/>
      <c r="F9" s="22"/>
    </row>
    <row r="10" spans="1:6" ht="18" customHeight="1" thickBot="1">
      <c r="A10" s="198" t="s">
        <v>401</v>
      </c>
      <c r="B10" s="199" t="s">
        <v>402</v>
      </c>
      <c r="C10" s="199"/>
      <c r="D10" s="268">
        <f>'Z 2 '!G588</f>
        <v>35155342</v>
      </c>
      <c r="E10" s="22"/>
      <c r="F10" s="22"/>
    </row>
    <row r="11" spans="1:6" ht="12.75">
      <c r="A11" s="38"/>
      <c r="B11" s="273" t="s">
        <v>403</v>
      </c>
      <c r="C11" s="39"/>
      <c r="D11" s="274">
        <f>D9-D10</f>
        <v>726295</v>
      </c>
      <c r="E11" s="22"/>
      <c r="F11" s="22"/>
    </row>
    <row r="12" spans="1:6" ht="15.75" customHeight="1" thickBot="1">
      <c r="A12" s="275"/>
      <c r="B12" s="276" t="s">
        <v>404</v>
      </c>
      <c r="C12" s="276"/>
      <c r="D12" s="277">
        <f>D13-D22</f>
        <v>-726295</v>
      </c>
      <c r="E12" s="22"/>
      <c r="F12" s="22"/>
    </row>
    <row r="13" spans="1:6" ht="15.75" customHeight="1" thickBot="1">
      <c r="A13" s="269" t="s">
        <v>405</v>
      </c>
      <c r="B13" s="270" t="s">
        <v>406</v>
      </c>
      <c r="C13" s="271"/>
      <c r="D13" s="272">
        <f>D14+D15+D16+D17+D18+D19+D20+D21</f>
        <v>1252967</v>
      </c>
      <c r="E13" s="46"/>
      <c r="F13" s="46"/>
    </row>
    <row r="14" spans="1:6" ht="12.75">
      <c r="A14" s="34" t="s">
        <v>407</v>
      </c>
      <c r="B14" s="25" t="s">
        <v>614</v>
      </c>
      <c r="C14" s="33" t="s">
        <v>490</v>
      </c>
      <c r="D14" s="87">
        <v>1252967</v>
      </c>
      <c r="E14" s="22"/>
      <c r="F14" s="22"/>
    </row>
    <row r="15" spans="1:6" ht="16.5" customHeight="1">
      <c r="A15" s="35" t="s">
        <v>408</v>
      </c>
      <c r="B15" s="5" t="s">
        <v>409</v>
      </c>
      <c r="C15" s="2" t="s">
        <v>490</v>
      </c>
      <c r="D15" s="89">
        <v>0</v>
      </c>
      <c r="E15" s="22"/>
      <c r="F15" s="22"/>
    </row>
    <row r="16" spans="1:6" ht="24.75" customHeight="1">
      <c r="A16" s="35" t="s">
        <v>410</v>
      </c>
      <c r="B16" s="6" t="s">
        <v>545</v>
      </c>
      <c r="C16" s="2" t="s">
        <v>539</v>
      </c>
      <c r="D16" s="89">
        <v>0</v>
      </c>
      <c r="E16" s="22"/>
      <c r="F16" s="22"/>
    </row>
    <row r="17" spans="1:6" ht="16.5" customHeight="1">
      <c r="A17" s="35" t="s">
        <v>412</v>
      </c>
      <c r="B17" s="5" t="s">
        <v>411</v>
      </c>
      <c r="C17" s="2" t="s">
        <v>491</v>
      </c>
      <c r="D17" s="89">
        <v>0</v>
      </c>
      <c r="E17" s="22"/>
      <c r="F17" s="22"/>
    </row>
    <row r="18" spans="1:6" ht="18" customHeight="1">
      <c r="A18" s="35" t="s">
        <v>414</v>
      </c>
      <c r="B18" s="5" t="s">
        <v>413</v>
      </c>
      <c r="C18" s="2" t="s">
        <v>508</v>
      </c>
      <c r="D18" s="89">
        <v>0</v>
      </c>
      <c r="E18" s="22"/>
      <c r="F18" s="22"/>
    </row>
    <row r="19" spans="1:6" ht="18.75" customHeight="1">
      <c r="A19" s="35" t="s">
        <v>438</v>
      </c>
      <c r="B19" s="6" t="s">
        <v>424</v>
      </c>
      <c r="C19" s="2" t="s">
        <v>509</v>
      </c>
      <c r="D19" s="89">
        <v>0</v>
      </c>
      <c r="E19" s="22"/>
      <c r="F19" s="22"/>
    </row>
    <row r="20" spans="1:6" ht="18.75" customHeight="1">
      <c r="A20" s="35" t="s">
        <v>439</v>
      </c>
      <c r="B20" s="6" t="s">
        <v>425</v>
      </c>
      <c r="C20" s="2" t="s">
        <v>510</v>
      </c>
      <c r="D20" s="89">
        <v>0</v>
      </c>
      <c r="E20" s="22"/>
      <c r="F20" s="22"/>
    </row>
    <row r="21" spans="1:6" ht="13.5" thickBot="1">
      <c r="A21" s="36" t="s">
        <v>426</v>
      </c>
      <c r="B21" s="37" t="s">
        <v>427</v>
      </c>
      <c r="C21" s="24" t="s">
        <v>491</v>
      </c>
      <c r="D21" s="88">
        <v>0</v>
      </c>
      <c r="E21" s="22"/>
      <c r="F21" s="22"/>
    </row>
    <row r="22" spans="1:6" ht="15.75" customHeight="1" thickBot="1">
      <c r="A22" s="201" t="s">
        <v>428</v>
      </c>
      <c r="B22" s="196" t="s">
        <v>429</v>
      </c>
      <c r="C22" s="202"/>
      <c r="D22" s="197">
        <f>D23+D24+D25+D26+D27+D28+D29</f>
        <v>1979262</v>
      </c>
      <c r="E22" s="46"/>
      <c r="F22" s="46"/>
    </row>
    <row r="23" spans="1:6" ht="15.75" customHeight="1">
      <c r="A23" s="38" t="s">
        <v>407</v>
      </c>
      <c r="B23" s="39" t="s">
        <v>430</v>
      </c>
      <c r="C23" s="40" t="s">
        <v>511</v>
      </c>
      <c r="D23" s="90">
        <v>1231094</v>
      </c>
      <c r="E23" s="22"/>
      <c r="F23" s="22"/>
    </row>
    <row r="24" spans="1:6" ht="15.75" customHeight="1">
      <c r="A24" s="35" t="s">
        <v>408</v>
      </c>
      <c r="B24" s="5" t="s">
        <v>431</v>
      </c>
      <c r="C24" s="2" t="s">
        <v>512</v>
      </c>
      <c r="D24" s="89">
        <v>0</v>
      </c>
      <c r="E24" s="22"/>
      <c r="F24" s="22"/>
    </row>
    <row r="25" spans="1:6" ht="15.75" customHeight="1">
      <c r="A25" s="35" t="s">
        <v>410</v>
      </c>
      <c r="B25" s="5" t="s">
        <v>207</v>
      </c>
      <c r="C25" s="2" t="s">
        <v>511</v>
      </c>
      <c r="D25" s="89">
        <v>36000</v>
      </c>
      <c r="E25" s="22"/>
      <c r="F25" s="22"/>
    </row>
    <row r="26" spans="1:6" ht="39" customHeight="1">
      <c r="A26" s="35" t="s">
        <v>412</v>
      </c>
      <c r="B26" s="6" t="s">
        <v>185</v>
      </c>
      <c r="C26" s="2" t="s">
        <v>546</v>
      </c>
      <c r="D26" s="89">
        <v>712168</v>
      </c>
      <c r="E26" s="22"/>
      <c r="F26" s="22"/>
    </row>
    <row r="27" spans="1:12" ht="15.75" customHeight="1">
      <c r="A27" s="35" t="s">
        <v>414</v>
      </c>
      <c r="B27" s="5" t="s">
        <v>432</v>
      </c>
      <c r="C27" s="2" t="s">
        <v>513</v>
      </c>
      <c r="D27" s="89">
        <v>0</v>
      </c>
      <c r="E27" s="22"/>
      <c r="F27" s="22"/>
      <c r="L27" s="22"/>
    </row>
    <row r="28" spans="1:6" ht="15.75" customHeight="1">
      <c r="A28" s="35" t="s">
        <v>438</v>
      </c>
      <c r="B28" s="5" t="s">
        <v>433</v>
      </c>
      <c r="C28" s="2" t="s">
        <v>514</v>
      </c>
      <c r="D28" s="89">
        <v>0</v>
      </c>
      <c r="E28" s="22"/>
      <c r="F28" s="22"/>
    </row>
    <row r="29" spans="1:6" ht="15.75" customHeight="1" thickBot="1">
      <c r="A29" s="23" t="s">
        <v>439</v>
      </c>
      <c r="B29" s="41" t="s">
        <v>434</v>
      </c>
      <c r="C29" s="42" t="s">
        <v>139</v>
      </c>
      <c r="D29" s="91">
        <v>0</v>
      </c>
      <c r="E29" s="22"/>
      <c r="F29" s="22"/>
    </row>
    <row r="30" spans="1:6" ht="24.75" customHeight="1">
      <c r="A30" s="77" t="s">
        <v>435</v>
      </c>
      <c r="B30" s="76" t="s">
        <v>140</v>
      </c>
      <c r="C30" s="78"/>
      <c r="D30" s="92">
        <f>D22</f>
        <v>1979262</v>
      </c>
      <c r="E30" s="22"/>
      <c r="F30" s="22"/>
    </row>
    <row r="31" spans="1:6" ht="24" customHeight="1">
      <c r="A31" s="36" t="s">
        <v>634</v>
      </c>
      <c r="B31" s="37" t="s">
        <v>637</v>
      </c>
      <c r="C31" s="24"/>
      <c r="D31" s="88">
        <f>D9-D30</f>
        <v>33902375</v>
      </c>
      <c r="E31" s="22"/>
      <c r="F31" s="22"/>
    </row>
    <row r="32" spans="1:6" ht="24.75" customHeight="1">
      <c r="A32" s="36" t="s">
        <v>638</v>
      </c>
      <c r="B32" s="37" t="s">
        <v>639</v>
      </c>
      <c r="C32" s="24"/>
      <c r="D32" s="88">
        <f>D10-D31</f>
        <v>1252967</v>
      </c>
      <c r="E32" s="22"/>
      <c r="F32" s="22"/>
    </row>
    <row r="33" spans="1:6" ht="40.5" customHeight="1" thickBot="1">
      <c r="A33" s="23" t="s">
        <v>605</v>
      </c>
      <c r="B33" s="79" t="s">
        <v>18</v>
      </c>
      <c r="C33" s="42"/>
      <c r="D33" s="91">
        <f>D13</f>
        <v>1252967</v>
      </c>
      <c r="E33" s="22"/>
      <c r="F33" s="22"/>
    </row>
    <row r="37" ht="30.75" customHeight="1">
      <c r="C37" t="s">
        <v>216</v>
      </c>
    </row>
    <row r="39" ht="12.75">
      <c r="C39" t="s">
        <v>657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36"/>
  <sheetViews>
    <sheetView zoomScaleSheetLayoutView="100" workbookViewId="0" topLeftCell="A576">
      <selection activeCell="G588" sqref="G588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3" width="24.125" style="0" customWidth="1"/>
    <col min="4" max="4" width="10.625" style="0" customWidth="1"/>
    <col min="5" max="5" width="11.125" style="0" customWidth="1"/>
    <col min="6" max="6" width="11.75390625" style="0" customWidth="1"/>
    <col min="7" max="7" width="10.375" style="0" customWidth="1"/>
    <col min="8" max="8" width="9.6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</cols>
  <sheetData>
    <row r="1" spans="4:14" ht="30.75" customHeight="1">
      <c r="D1" s="412"/>
      <c r="E1" s="412"/>
      <c r="F1" s="412"/>
      <c r="G1" s="412"/>
      <c r="H1" s="412"/>
      <c r="I1" s="415" t="s">
        <v>739</v>
      </c>
      <c r="J1" s="415"/>
      <c r="K1" s="415"/>
      <c r="L1" s="415"/>
      <c r="M1" s="416"/>
      <c r="N1" s="416"/>
    </row>
    <row r="2" spans="2:18" ht="18.75" customHeight="1" thickBot="1">
      <c r="B2" s="511" t="s">
        <v>335</v>
      </c>
      <c r="C2" s="511"/>
      <c r="D2" s="511"/>
      <c r="E2" s="511"/>
      <c r="F2" s="511"/>
      <c r="G2" s="511"/>
      <c r="H2" s="511"/>
      <c r="I2" s="511"/>
      <c r="J2" s="511"/>
      <c r="K2" s="511"/>
      <c r="L2" s="512"/>
      <c r="M2" s="512"/>
      <c r="N2" s="512"/>
      <c r="O2" s="512"/>
      <c r="P2" s="512"/>
      <c r="Q2" s="512"/>
      <c r="R2" s="512"/>
    </row>
    <row r="3" spans="2:11" ht="19.5" customHeight="1" hidden="1" thickBot="1">
      <c r="B3" s="8"/>
      <c r="C3" s="511"/>
      <c r="D3" s="511"/>
      <c r="E3" s="511"/>
      <c r="F3" s="511"/>
      <c r="G3" s="511"/>
      <c r="H3" s="511"/>
      <c r="I3" s="511"/>
      <c r="J3" s="511"/>
      <c r="K3" s="511"/>
    </row>
    <row r="4" spans="1:87" ht="21" customHeight="1">
      <c r="A4" s="517" t="s">
        <v>695</v>
      </c>
      <c r="B4" s="513" t="s">
        <v>628</v>
      </c>
      <c r="C4" s="514" t="s">
        <v>347</v>
      </c>
      <c r="D4" s="514" t="s">
        <v>655</v>
      </c>
      <c r="E4" s="331"/>
      <c r="F4" s="331"/>
      <c r="G4" s="514" t="s">
        <v>653</v>
      </c>
      <c r="H4" s="503" t="s">
        <v>311</v>
      </c>
      <c r="I4" s="504"/>
      <c r="J4" s="504"/>
      <c r="K4" s="504"/>
      <c r="L4" s="504"/>
      <c r="M4" s="504"/>
      <c r="N4" s="505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</row>
    <row r="5" spans="1:87" ht="21" customHeight="1">
      <c r="A5" s="508"/>
      <c r="B5" s="501"/>
      <c r="C5" s="515"/>
      <c r="D5" s="515"/>
      <c r="E5" s="332" t="s">
        <v>656</v>
      </c>
      <c r="F5" s="332" t="s">
        <v>651</v>
      </c>
      <c r="G5" s="515"/>
      <c r="H5" s="510" t="s">
        <v>565</v>
      </c>
      <c r="I5" s="495" t="s">
        <v>394</v>
      </c>
      <c r="J5" s="496"/>
      <c r="K5" s="496"/>
      <c r="L5" s="496"/>
      <c r="M5" s="497"/>
      <c r="N5" s="506" t="s">
        <v>604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</row>
    <row r="6" spans="1:87" ht="21" customHeight="1">
      <c r="A6" s="508"/>
      <c r="B6" s="501"/>
      <c r="C6" s="515"/>
      <c r="D6" s="515"/>
      <c r="E6" s="332"/>
      <c r="F6" s="332"/>
      <c r="G6" s="515"/>
      <c r="H6" s="515"/>
      <c r="I6" s="538" t="s">
        <v>160</v>
      </c>
      <c r="J6" s="538" t="s">
        <v>159</v>
      </c>
      <c r="K6" s="538" t="s">
        <v>370</v>
      </c>
      <c r="L6" s="538" t="s">
        <v>158</v>
      </c>
      <c r="M6" s="538" t="s">
        <v>645</v>
      </c>
      <c r="N6" s="507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</row>
    <row r="7" spans="1:87" ht="21" customHeight="1" thickBot="1">
      <c r="A7" s="509"/>
      <c r="B7" s="502"/>
      <c r="C7" s="516"/>
      <c r="D7" s="516"/>
      <c r="E7" s="333"/>
      <c r="F7" s="333"/>
      <c r="G7" s="516"/>
      <c r="H7" s="516"/>
      <c r="I7" s="539"/>
      <c r="J7" s="539"/>
      <c r="K7" s="539"/>
      <c r="L7" s="539"/>
      <c r="M7" s="539"/>
      <c r="N7" s="494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</row>
    <row r="8" spans="1:87" ht="12" customHeight="1">
      <c r="A8" s="223">
        <v>1</v>
      </c>
      <c r="B8" s="162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  <c r="K8" s="117">
        <v>11</v>
      </c>
      <c r="L8" s="117">
        <v>12</v>
      </c>
      <c r="M8" s="117">
        <v>13</v>
      </c>
      <c r="N8" s="224">
        <v>14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</row>
    <row r="9" spans="1:87" ht="27" customHeight="1">
      <c r="A9" s="235" t="s">
        <v>629</v>
      </c>
      <c r="B9" s="236"/>
      <c r="C9" s="359" t="s">
        <v>631</v>
      </c>
      <c r="D9" s="163">
        <f>D10+D12</f>
        <v>57700</v>
      </c>
      <c r="E9" s="163">
        <f>E10+E12</f>
        <v>0</v>
      </c>
      <c r="F9" s="163">
        <f>F10+F12</f>
        <v>0</v>
      </c>
      <c r="G9" s="163">
        <f>G10+G12</f>
        <v>57700</v>
      </c>
      <c r="H9" s="163">
        <f>H10+H12</f>
        <v>57700</v>
      </c>
      <c r="I9" s="163">
        <f aca="true" t="shared" si="0" ref="I9:N9">I10+I12</f>
        <v>0</v>
      </c>
      <c r="J9" s="163">
        <f t="shared" si="0"/>
        <v>0</v>
      </c>
      <c r="K9" s="163">
        <f t="shared" si="0"/>
        <v>1700</v>
      </c>
      <c r="L9" s="163">
        <f t="shared" si="0"/>
        <v>0</v>
      </c>
      <c r="M9" s="163">
        <f t="shared" si="0"/>
        <v>0</v>
      </c>
      <c r="N9" s="225">
        <f t="shared" si="0"/>
        <v>0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</row>
    <row r="10" spans="1:87" ht="22.5" customHeight="1">
      <c r="A10" s="237" t="s">
        <v>42</v>
      </c>
      <c r="B10" s="238"/>
      <c r="C10" s="155" t="s">
        <v>467</v>
      </c>
      <c r="D10" s="164">
        <f>D11</f>
        <v>56000</v>
      </c>
      <c r="E10" s="164">
        <f>E11</f>
        <v>0</v>
      </c>
      <c r="F10" s="164">
        <f>F11</f>
        <v>0</v>
      </c>
      <c r="G10" s="164">
        <f>G11</f>
        <v>56000</v>
      </c>
      <c r="H10" s="164">
        <f>H11</f>
        <v>56000</v>
      </c>
      <c r="I10" s="164">
        <f aca="true" t="shared" si="1" ref="I10:N10">I11</f>
        <v>0</v>
      </c>
      <c r="J10" s="164">
        <f t="shared" si="1"/>
        <v>0</v>
      </c>
      <c r="K10" s="164">
        <f t="shared" si="1"/>
        <v>0</v>
      </c>
      <c r="L10" s="164">
        <f t="shared" si="1"/>
        <v>0</v>
      </c>
      <c r="M10" s="164">
        <f t="shared" si="1"/>
        <v>0</v>
      </c>
      <c r="N10" s="226">
        <f t="shared" si="1"/>
        <v>0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</row>
    <row r="11" spans="1:87" ht="21" customHeight="1">
      <c r="A11" s="239"/>
      <c r="B11" s="71" t="s">
        <v>34</v>
      </c>
      <c r="C11" s="60" t="s">
        <v>108</v>
      </c>
      <c r="D11" s="61">
        <v>56000</v>
      </c>
      <c r="E11" s="336"/>
      <c r="F11" s="336"/>
      <c r="G11" s="354">
        <f>D11+E11-F11</f>
        <v>56000</v>
      </c>
      <c r="H11" s="61">
        <f>G11</f>
        <v>56000</v>
      </c>
      <c r="I11" s="61"/>
      <c r="J11" s="165">
        <v>0</v>
      </c>
      <c r="K11" s="166">
        <v>0</v>
      </c>
      <c r="L11" s="167"/>
      <c r="M11" s="167"/>
      <c r="N11" s="227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</row>
    <row r="12" spans="1:87" ht="18.75" customHeight="1">
      <c r="A12" s="237" t="s">
        <v>482</v>
      </c>
      <c r="B12" s="238"/>
      <c r="C12" s="155" t="s">
        <v>88</v>
      </c>
      <c r="D12" s="164">
        <f>D13</f>
        <v>1700</v>
      </c>
      <c r="E12" s="164">
        <f>E13</f>
        <v>0</v>
      </c>
      <c r="F12" s="164">
        <f>F13</f>
        <v>0</v>
      </c>
      <c r="G12" s="164">
        <f>G13</f>
        <v>1700</v>
      </c>
      <c r="H12" s="164">
        <f aca="true" t="shared" si="2" ref="H12:N12">H13</f>
        <v>1700</v>
      </c>
      <c r="I12" s="164">
        <f t="shared" si="2"/>
        <v>0</v>
      </c>
      <c r="J12" s="164">
        <f t="shared" si="2"/>
        <v>0</v>
      </c>
      <c r="K12" s="164">
        <f t="shared" si="2"/>
        <v>1700</v>
      </c>
      <c r="L12" s="164">
        <f t="shared" si="2"/>
        <v>0</v>
      </c>
      <c r="M12" s="164">
        <f t="shared" si="2"/>
        <v>0</v>
      </c>
      <c r="N12" s="226">
        <f t="shared" si="2"/>
        <v>0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</row>
    <row r="13" spans="1:14" s="86" customFormat="1" ht="26.25" customHeight="1">
      <c r="A13" s="239"/>
      <c r="B13" s="71" t="s">
        <v>78</v>
      </c>
      <c r="C13" s="60" t="s">
        <v>260</v>
      </c>
      <c r="D13" s="61">
        <v>1700</v>
      </c>
      <c r="E13" s="336"/>
      <c r="F13" s="336"/>
      <c r="G13" s="354">
        <f>D13+E13-F13</f>
        <v>1700</v>
      </c>
      <c r="H13" s="61">
        <f>G13</f>
        <v>1700</v>
      </c>
      <c r="I13" s="61">
        <v>0</v>
      </c>
      <c r="J13" s="165">
        <v>0</v>
      </c>
      <c r="K13" s="165">
        <f>H13</f>
        <v>1700</v>
      </c>
      <c r="L13" s="167"/>
      <c r="M13" s="167"/>
      <c r="N13" s="227"/>
    </row>
    <row r="14" spans="1:14" s="86" customFormat="1" ht="24" customHeight="1">
      <c r="A14" s="240" t="s">
        <v>43</v>
      </c>
      <c r="B14" s="241"/>
      <c r="C14" s="108" t="s">
        <v>44</v>
      </c>
      <c r="D14" s="168">
        <f>D15+D17</f>
        <v>157959</v>
      </c>
      <c r="E14" s="168">
        <f>E15+E17</f>
        <v>0</v>
      </c>
      <c r="F14" s="168">
        <f>F15+F17</f>
        <v>833</v>
      </c>
      <c r="G14" s="168">
        <f>G15+G17</f>
        <v>157126</v>
      </c>
      <c r="H14" s="168">
        <f aca="true" t="shared" si="3" ref="H14:N14">H15+H17</f>
        <v>157126</v>
      </c>
      <c r="I14" s="168">
        <f t="shared" si="3"/>
        <v>0</v>
      </c>
      <c r="J14" s="168">
        <f t="shared" si="3"/>
        <v>0</v>
      </c>
      <c r="K14" s="168">
        <f t="shared" si="3"/>
        <v>0</v>
      </c>
      <c r="L14" s="168">
        <f t="shared" si="3"/>
        <v>0</v>
      </c>
      <c r="M14" s="168">
        <f t="shared" si="3"/>
        <v>0</v>
      </c>
      <c r="N14" s="228">
        <f t="shared" si="3"/>
        <v>0</v>
      </c>
    </row>
    <row r="15" spans="1:14" s="86" customFormat="1" ht="24" customHeight="1">
      <c r="A15" s="242" t="s">
        <v>570</v>
      </c>
      <c r="B15" s="243" t="s">
        <v>19</v>
      </c>
      <c r="C15" s="164" t="s">
        <v>569</v>
      </c>
      <c r="D15" s="164">
        <f>D16</f>
        <v>142159</v>
      </c>
      <c r="E15" s="164">
        <f>E16</f>
        <v>0</v>
      </c>
      <c r="F15" s="164">
        <f>F16</f>
        <v>833</v>
      </c>
      <c r="G15" s="164">
        <f>G16</f>
        <v>141326</v>
      </c>
      <c r="H15" s="164">
        <f aca="true" t="shared" si="4" ref="H15:N15">H16</f>
        <v>141326</v>
      </c>
      <c r="I15" s="164">
        <f t="shared" si="4"/>
        <v>0</v>
      </c>
      <c r="J15" s="164">
        <f t="shared" si="4"/>
        <v>0</v>
      </c>
      <c r="K15" s="164">
        <f t="shared" si="4"/>
        <v>0</v>
      </c>
      <c r="L15" s="164">
        <f t="shared" si="4"/>
        <v>0</v>
      </c>
      <c r="M15" s="164">
        <f t="shared" si="4"/>
        <v>0</v>
      </c>
      <c r="N15" s="226">
        <f t="shared" si="4"/>
        <v>0</v>
      </c>
    </row>
    <row r="16" spans="1:14" s="86" customFormat="1" ht="19.5" customHeight="1">
      <c r="A16" s="244"/>
      <c r="B16" s="68"/>
      <c r="C16" s="61" t="s">
        <v>81</v>
      </c>
      <c r="D16" s="61">
        <v>142159</v>
      </c>
      <c r="E16" s="336"/>
      <c r="F16" s="336">
        <v>833</v>
      </c>
      <c r="G16" s="354">
        <f>D16+E16-F16</f>
        <v>141326</v>
      </c>
      <c r="H16" s="61">
        <f>G16</f>
        <v>141326</v>
      </c>
      <c r="I16" s="61">
        <v>0</v>
      </c>
      <c r="J16" s="165">
        <v>0</v>
      </c>
      <c r="K16" s="166">
        <v>0</v>
      </c>
      <c r="L16" s="167"/>
      <c r="M16" s="167"/>
      <c r="N16" s="227"/>
    </row>
    <row r="17" spans="1:14" s="86" customFormat="1" ht="24.75" customHeight="1">
      <c r="A17" s="242" t="s">
        <v>45</v>
      </c>
      <c r="B17" s="243"/>
      <c r="C17" s="155" t="s">
        <v>46</v>
      </c>
      <c r="D17" s="164">
        <f>D19+D18</f>
        <v>15800</v>
      </c>
      <c r="E17" s="164">
        <f>E19+E18</f>
        <v>0</v>
      </c>
      <c r="F17" s="164">
        <f>F19+F18</f>
        <v>0</v>
      </c>
      <c r="G17" s="164">
        <f>G19+G18</f>
        <v>15800</v>
      </c>
      <c r="H17" s="164">
        <f aca="true" t="shared" si="5" ref="H17:N17">H19+H18</f>
        <v>15800</v>
      </c>
      <c r="I17" s="164">
        <f t="shared" si="5"/>
        <v>0</v>
      </c>
      <c r="J17" s="164">
        <f t="shared" si="5"/>
        <v>0</v>
      </c>
      <c r="K17" s="164">
        <f t="shared" si="5"/>
        <v>0</v>
      </c>
      <c r="L17" s="164">
        <f t="shared" si="5"/>
        <v>0</v>
      </c>
      <c r="M17" s="164">
        <f t="shared" si="5"/>
        <v>0</v>
      </c>
      <c r="N17" s="226">
        <f t="shared" si="5"/>
        <v>0</v>
      </c>
    </row>
    <row r="18" spans="1:14" s="86" customFormat="1" ht="18.75" customHeight="1">
      <c r="A18" s="245"/>
      <c r="B18" s="71" t="s">
        <v>28</v>
      </c>
      <c r="C18" s="61" t="s">
        <v>141</v>
      </c>
      <c r="D18" s="61">
        <v>500</v>
      </c>
      <c r="E18" s="336"/>
      <c r="F18" s="336"/>
      <c r="G18" s="354">
        <f>D18+E18-F18</f>
        <v>500</v>
      </c>
      <c r="H18" s="61">
        <f>G18</f>
        <v>500</v>
      </c>
      <c r="I18" s="61">
        <v>0</v>
      </c>
      <c r="J18" s="61"/>
      <c r="K18" s="169">
        <v>0</v>
      </c>
      <c r="L18" s="167"/>
      <c r="M18" s="167"/>
      <c r="N18" s="227"/>
    </row>
    <row r="19" spans="1:14" s="86" customFormat="1" ht="20.25" customHeight="1">
      <c r="A19" s="244"/>
      <c r="B19" s="71" t="s">
        <v>34</v>
      </c>
      <c r="C19" s="61" t="s">
        <v>108</v>
      </c>
      <c r="D19" s="61">
        <v>15300</v>
      </c>
      <c r="E19" s="336"/>
      <c r="F19" s="336"/>
      <c r="G19" s="354">
        <f>D19+E19-F19</f>
        <v>15300</v>
      </c>
      <c r="H19" s="61">
        <f>G19</f>
        <v>15300</v>
      </c>
      <c r="I19" s="61">
        <v>0</v>
      </c>
      <c r="J19" s="165"/>
      <c r="K19" s="166">
        <v>0</v>
      </c>
      <c r="L19" s="167"/>
      <c r="M19" s="167"/>
      <c r="N19" s="227"/>
    </row>
    <row r="20" spans="1:14" s="86" customFormat="1" ht="28.5" customHeight="1">
      <c r="A20" s="240" t="s">
        <v>47</v>
      </c>
      <c r="B20" s="241"/>
      <c r="C20" s="118" t="s">
        <v>48</v>
      </c>
      <c r="D20" s="168">
        <f aca="true" t="shared" si="6" ref="D20:N20">D21</f>
        <v>4067595</v>
      </c>
      <c r="E20" s="168">
        <f t="shared" si="6"/>
        <v>0</v>
      </c>
      <c r="F20" s="168">
        <f t="shared" si="6"/>
        <v>0</v>
      </c>
      <c r="G20" s="168">
        <f t="shared" si="6"/>
        <v>4067595</v>
      </c>
      <c r="H20" s="168">
        <f t="shared" si="6"/>
        <v>1247387</v>
      </c>
      <c r="I20" s="168">
        <f t="shared" si="6"/>
        <v>435945</v>
      </c>
      <c r="J20" s="168">
        <f t="shared" si="6"/>
        <v>80483</v>
      </c>
      <c r="K20" s="168">
        <f t="shared" si="6"/>
        <v>0</v>
      </c>
      <c r="L20" s="168">
        <f t="shared" si="6"/>
        <v>0</v>
      </c>
      <c r="M20" s="168">
        <f t="shared" si="6"/>
        <v>0</v>
      </c>
      <c r="N20" s="228">
        <f t="shared" si="6"/>
        <v>2820208</v>
      </c>
    </row>
    <row r="21" spans="1:14" s="86" customFormat="1" ht="20.25" customHeight="1">
      <c r="A21" s="242" t="s">
        <v>49</v>
      </c>
      <c r="B21" s="243"/>
      <c r="C21" s="164" t="s">
        <v>50</v>
      </c>
      <c r="D21" s="164">
        <f>SUM(D22:D45)</f>
        <v>4067595</v>
      </c>
      <c r="E21" s="164">
        <f>SUM(E22:E45)</f>
        <v>0</v>
      </c>
      <c r="F21" s="164">
        <f>SUM(F22:F45)</f>
        <v>0</v>
      </c>
      <c r="G21" s="164">
        <f>SUM(G22:G45)</f>
        <v>4067595</v>
      </c>
      <c r="H21" s="164">
        <f aca="true" t="shared" si="7" ref="H21:N21">SUM(H22:H45)</f>
        <v>1247387</v>
      </c>
      <c r="I21" s="164">
        <f t="shared" si="7"/>
        <v>435945</v>
      </c>
      <c r="J21" s="164">
        <f t="shared" si="7"/>
        <v>80483</v>
      </c>
      <c r="K21" s="164">
        <f t="shared" si="7"/>
        <v>0</v>
      </c>
      <c r="L21" s="164">
        <f t="shared" si="7"/>
        <v>0</v>
      </c>
      <c r="M21" s="164">
        <f t="shared" si="7"/>
        <v>0</v>
      </c>
      <c r="N21" s="226">
        <f t="shared" si="7"/>
        <v>2820208</v>
      </c>
    </row>
    <row r="22" spans="1:14" s="161" customFormat="1" ht="15.75" customHeight="1">
      <c r="A22" s="239"/>
      <c r="B22" s="71" t="s">
        <v>633</v>
      </c>
      <c r="C22" s="154" t="s">
        <v>681</v>
      </c>
      <c r="D22" s="154">
        <v>3500</v>
      </c>
      <c r="E22" s="337"/>
      <c r="F22" s="337"/>
      <c r="G22" s="354">
        <f>D22+E22-F22</f>
        <v>3500</v>
      </c>
      <c r="H22" s="169">
        <f>G22</f>
        <v>3500</v>
      </c>
      <c r="I22" s="154">
        <v>0</v>
      </c>
      <c r="J22" s="165"/>
      <c r="K22" s="166">
        <v>0</v>
      </c>
      <c r="L22" s="167"/>
      <c r="M22" s="167"/>
      <c r="N22" s="227"/>
    </row>
    <row r="23" spans="1:14" s="86" customFormat="1" ht="15" customHeight="1">
      <c r="A23" s="239"/>
      <c r="B23" s="71" t="s">
        <v>20</v>
      </c>
      <c r="C23" s="60" t="s">
        <v>680</v>
      </c>
      <c r="D23" s="61">
        <v>387233</v>
      </c>
      <c r="E23" s="336"/>
      <c r="F23" s="336"/>
      <c r="G23" s="354">
        <f aca="true" t="shared" si="8" ref="G23:G45">D23+E23-F23</f>
        <v>387233</v>
      </c>
      <c r="H23" s="169">
        <f aca="true" t="shared" si="9" ref="H23:H42">G23</f>
        <v>387233</v>
      </c>
      <c r="I23" s="61">
        <f>H23</f>
        <v>387233</v>
      </c>
      <c r="J23" s="165"/>
      <c r="K23" s="166">
        <v>0</v>
      </c>
      <c r="L23" s="167"/>
      <c r="M23" s="167"/>
      <c r="N23" s="227"/>
    </row>
    <row r="24" spans="1:14" s="86" customFormat="1" ht="15.75" customHeight="1">
      <c r="A24" s="239"/>
      <c r="B24" s="71" t="s">
        <v>24</v>
      </c>
      <c r="C24" s="60" t="s">
        <v>25</v>
      </c>
      <c r="D24" s="61">
        <v>28712</v>
      </c>
      <c r="E24" s="336"/>
      <c r="F24" s="336"/>
      <c r="G24" s="354">
        <f t="shared" si="8"/>
        <v>28712</v>
      </c>
      <c r="H24" s="169">
        <f t="shared" si="9"/>
        <v>28712</v>
      </c>
      <c r="I24" s="61">
        <f>H24</f>
        <v>28712</v>
      </c>
      <c r="J24" s="165"/>
      <c r="K24" s="166">
        <v>0</v>
      </c>
      <c r="L24" s="167"/>
      <c r="M24" s="167"/>
      <c r="N24" s="227"/>
    </row>
    <row r="25" spans="1:14" s="86" customFormat="1" ht="15" customHeight="1">
      <c r="A25" s="239"/>
      <c r="B25" s="247" t="s">
        <v>51</v>
      </c>
      <c r="C25" s="60" t="s">
        <v>52</v>
      </c>
      <c r="D25" s="61">
        <v>70563</v>
      </c>
      <c r="E25" s="336"/>
      <c r="F25" s="336"/>
      <c r="G25" s="354">
        <f t="shared" si="8"/>
        <v>70563</v>
      </c>
      <c r="H25" s="169">
        <f t="shared" si="9"/>
        <v>70563</v>
      </c>
      <c r="I25" s="61">
        <v>0</v>
      </c>
      <c r="J25" s="165">
        <f>D25</f>
        <v>70563</v>
      </c>
      <c r="K25" s="166">
        <v>0</v>
      </c>
      <c r="L25" s="167"/>
      <c r="M25" s="167"/>
      <c r="N25" s="227"/>
    </row>
    <row r="26" spans="1:14" s="86" customFormat="1" ht="14.25" customHeight="1">
      <c r="A26" s="239"/>
      <c r="B26" s="247" t="s">
        <v>26</v>
      </c>
      <c r="C26" s="60" t="s">
        <v>27</v>
      </c>
      <c r="D26" s="61">
        <v>9920</v>
      </c>
      <c r="E26" s="336"/>
      <c r="F26" s="336"/>
      <c r="G26" s="354">
        <f t="shared" si="8"/>
        <v>9920</v>
      </c>
      <c r="H26" s="169">
        <f t="shared" si="9"/>
        <v>9920</v>
      </c>
      <c r="I26" s="61">
        <v>0</v>
      </c>
      <c r="J26" s="165">
        <f>D26</f>
        <v>9920</v>
      </c>
      <c r="K26" s="166">
        <v>0</v>
      </c>
      <c r="L26" s="167"/>
      <c r="M26" s="167"/>
      <c r="N26" s="227"/>
    </row>
    <row r="27" spans="1:14" s="86" customFormat="1" ht="12.75" customHeight="1">
      <c r="A27" s="239"/>
      <c r="B27" s="247" t="s">
        <v>560</v>
      </c>
      <c r="C27" s="60" t="s">
        <v>561</v>
      </c>
      <c r="D27" s="61">
        <v>20000</v>
      </c>
      <c r="E27" s="336"/>
      <c r="F27" s="336"/>
      <c r="G27" s="354">
        <f t="shared" si="8"/>
        <v>20000</v>
      </c>
      <c r="H27" s="169">
        <f t="shared" si="9"/>
        <v>20000</v>
      </c>
      <c r="I27" s="61">
        <f>H27</f>
        <v>20000</v>
      </c>
      <c r="J27" s="165"/>
      <c r="K27" s="166">
        <v>0</v>
      </c>
      <c r="L27" s="167"/>
      <c r="M27" s="167"/>
      <c r="N27" s="227"/>
    </row>
    <row r="28" spans="1:14" s="86" customFormat="1" ht="12.75" customHeight="1">
      <c r="A28" s="239"/>
      <c r="B28" s="71" t="s">
        <v>28</v>
      </c>
      <c r="C28" s="60" t="s">
        <v>141</v>
      </c>
      <c r="D28" s="61">
        <v>240000</v>
      </c>
      <c r="E28" s="336"/>
      <c r="F28" s="336"/>
      <c r="G28" s="354">
        <f t="shared" si="8"/>
        <v>240000</v>
      </c>
      <c r="H28" s="169">
        <f t="shared" si="9"/>
        <v>240000</v>
      </c>
      <c r="I28" s="61">
        <v>0</v>
      </c>
      <c r="J28" s="165"/>
      <c r="K28" s="166">
        <v>0</v>
      </c>
      <c r="L28" s="167"/>
      <c r="M28" s="167"/>
      <c r="N28" s="227"/>
    </row>
    <row r="29" spans="1:14" s="86" customFormat="1" ht="13.5" customHeight="1">
      <c r="A29" s="239"/>
      <c r="B29" s="71" t="s">
        <v>30</v>
      </c>
      <c r="C29" s="60" t="s">
        <v>106</v>
      </c>
      <c r="D29" s="61">
        <v>32000</v>
      </c>
      <c r="E29" s="336"/>
      <c r="F29" s="336"/>
      <c r="G29" s="354">
        <f t="shared" si="8"/>
        <v>32000</v>
      </c>
      <c r="H29" s="169">
        <f t="shared" si="9"/>
        <v>32000</v>
      </c>
      <c r="I29" s="61">
        <v>0</v>
      </c>
      <c r="J29" s="165"/>
      <c r="K29" s="166">
        <v>0</v>
      </c>
      <c r="L29" s="167"/>
      <c r="M29" s="167"/>
      <c r="N29" s="227"/>
    </row>
    <row r="30" spans="1:14" s="86" customFormat="1" ht="13.5" customHeight="1">
      <c r="A30" s="239"/>
      <c r="B30" s="71" t="s">
        <v>32</v>
      </c>
      <c r="C30" s="60" t="s">
        <v>107</v>
      </c>
      <c r="D30" s="61">
        <v>32300</v>
      </c>
      <c r="E30" s="336"/>
      <c r="F30" s="336"/>
      <c r="G30" s="354">
        <f t="shared" si="8"/>
        <v>32300</v>
      </c>
      <c r="H30" s="169">
        <f t="shared" si="9"/>
        <v>32300</v>
      </c>
      <c r="I30" s="61">
        <v>0</v>
      </c>
      <c r="J30" s="165"/>
      <c r="K30" s="166">
        <v>0</v>
      </c>
      <c r="L30" s="167"/>
      <c r="M30" s="167"/>
      <c r="N30" s="227"/>
    </row>
    <row r="31" spans="1:14" s="86" customFormat="1" ht="13.5" customHeight="1">
      <c r="A31" s="239"/>
      <c r="B31" s="71" t="s">
        <v>92</v>
      </c>
      <c r="C31" s="60" t="s">
        <v>93</v>
      </c>
      <c r="D31" s="61">
        <v>500</v>
      </c>
      <c r="E31" s="336"/>
      <c r="F31" s="336"/>
      <c r="G31" s="354">
        <f t="shared" si="8"/>
        <v>500</v>
      </c>
      <c r="H31" s="169">
        <f t="shared" si="9"/>
        <v>500</v>
      </c>
      <c r="I31" s="61">
        <v>0</v>
      </c>
      <c r="J31" s="165"/>
      <c r="K31" s="166"/>
      <c r="L31" s="167"/>
      <c r="M31" s="167"/>
      <c r="N31" s="227"/>
    </row>
    <row r="32" spans="1:14" s="86" customFormat="1" ht="14.25" customHeight="1">
      <c r="A32" s="239"/>
      <c r="B32" s="71" t="s">
        <v>34</v>
      </c>
      <c r="C32" s="60" t="s">
        <v>108</v>
      </c>
      <c r="D32" s="61">
        <v>376060</v>
      </c>
      <c r="E32" s="336"/>
      <c r="F32" s="336"/>
      <c r="G32" s="354">
        <f t="shared" si="8"/>
        <v>376060</v>
      </c>
      <c r="H32" s="169">
        <f t="shared" si="9"/>
        <v>376060</v>
      </c>
      <c r="I32" s="61">
        <v>0</v>
      </c>
      <c r="J32" s="165"/>
      <c r="K32" s="166">
        <v>0</v>
      </c>
      <c r="L32" s="167"/>
      <c r="M32" s="167"/>
      <c r="N32" s="227"/>
    </row>
    <row r="33" spans="1:14" s="86" customFormat="1" ht="14.25" customHeight="1">
      <c r="A33" s="239"/>
      <c r="B33" s="71" t="s">
        <v>562</v>
      </c>
      <c r="C33" s="60" t="s">
        <v>563</v>
      </c>
      <c r="D33" s="61">
        <v>3500</v>
      </c>
      <c r="E33" s="336"/>
      <c r="F33" s="336"/>
      <c r="G33" s="354">
        <f t="shared" si="8"/>
        <v>3500</v>
      </c>
      <c r="H33" s="169">
        <f t="shared" si="9"/>
        <v>3500</v>
      </c>
      <c r="I33" s="61">
        <v>0</v>
      </c>
      <c r="J33" s="165"/>
      <c r="K33" s="166">
        <v>0</v>
      </c>
      <c r="L33" s="167"/>
      <c r="M33" s="167"/>
      <c r="N33" s="227"/>
    </row>
    <row r="34" spans="1:14" s="86" customFormat="1" ht="14.25" customHeight="1">
      <c r="A34" s="239"/>
      <c r="B34" s="71" t="s">
        <v>272</v>
      </c>
      <c r="C34" s="60" t="s">
        <v>682</v>
      </c>
      <c r="D34" s="61">
        <v>5500</v>
      </c>
      <c r="E34" s="336"/>
      <c r="F34" s="336"/>
      <c r="G34" s="354">
        <f t="shared" si="8"/>
        <v>5500</v>
      </c>
      <c r="H34" s="169">
        <f t="shared" si="9"/>
        <v>5500</v>
      </c>
      <c r="I34" s="61">
        <v>0</v>
      </c>
      <c r="J34" s="165"/>
      <c r="K34" s="166"/>
      <c r="L34" s="167"/>
      <c r="M34" s="167"/>
      <c r="N34" s="227"/>
    </row>
    <row r="35" spans="1:14" s="86" customFormat="1" ht="14.25" customHeight="1">
      <c r="A35" s="239"/>
      <c r="B35" s="71" t="s">
        <v>265</v>
      </c>
      <c r="C35" s="60" t="s">
        <v>683</v>
      </c>
      <c r="D35" s="61">
        <v>4000</v>
      </c>
      <c r="E35" s="336"/>
      <c r="F35" s="336"/>
      <c r="G35" s="354">
        <f t="shared" si="8"/>
        <v>4000</v>
      </c>
      <c r="H35" s="169">
        <f t="shared" si="9"/>
        <v>4000</v>
      </c>
      <c r="I35" s="61">
        <v>0</v>
      </c>
      <c r="J35" s="165"/>
      <c r="K35" s="166"/>
      <c r="L35" s="167"/>
      <c r="M35" s="167"/>
      <c r="N35" s="227"/>
    </row>
    <row r="36" spans="1:14" s="86" customFormat="1" ht="14.25" customHeight="1">
      <c r="A36" s="239"/>
      <c r="B36" s="71" t="s">
        <v>36</v>
      </c>
      <c r="C36" s="60" t="s">
        <v>37</v>
      </c>
      <c r="D36" s="61">
        <v>1500</v>
      </c>
      <c r="E36" s="336"/>
      <c r="F36" s="336"/>
      <c r="G36" s="354">
        <f t="shared" si="8"/>
        <v>1500</v>
      </c>
      <c r="H36" s="169">
        <f t="shared" si="9"/>
        <v>1500</v>
      </c>
      <c r="I36" s="61">
        <v>0</v>
      </c>
      <c r="J36" s="165"/>
      <c r="K36" s="166">
        <v>0</v>
      </c>
      <c r="L36" s="167"/>
      <c r="M36" s="167"/>
      <c r="N36" s="227"/>
    </row>
    <row r="37" spans="1:14" s="86" customFormat="1" ht="13.5" customHeight="1">
      <c r="A37" s="239"/>
      <c r="B37" s="71" t="s">
        <v>40</v>
      </c>
      <c r="C37" s="60" t="s">
        <v>41</v>
      </c>
      <c r="D37" s="61">
        <v>9970</v>
      </c>
      <c r="E37" s="336"/>
      <c r="F37" s="336"/>
      <c r="G37" s="354">
        <f t="shared" si="8"/>
        <v>9970</v>
      </c>
      <c r="H37" s="169">
        <f t="shared" si="9"/>
        <v>9970</v>
      </c>
      <c r="I37" s="61">
        <v>0</v>
      </c>
      <c r="J37" s="165"/>
      <c r="K37" s="166">
        <v>0</v>
      </c>
      <c r="L37" s="167"/>
      <c r="M37" s="167"/>
      <c r="N37" s="227"/>
    </row>
    <row r="38" spans="1:14" s="86" customFormat="1" ht="16.5" customHeight="1">
      <c r="A38" s="239"/>
      <c r="B38" s="71" t="s">
        <v>56</v>
      </c>
      <c r="C38" s="60" t="s">
        <v>57</v>
      </c>
      <c r="D38" s="61">
        <v>9500</v>
      </c>
      <c r="E38" s="336"/>
      <c r="F38" s="336"/>
      <c r="G38" s="354">
        <f t="shared" si="8"/>
        <v>9500</v>
      </c>
      <c r="H38" s="169">
        <f t="shared" si="9"/>
        <v>9500</v>
      </c>
      <c r="I38" s="61">
        <v>0</v>
      </c>
      <c r="J38" s="165"/>
      <c r="K38" s="166">
        <v>0</v>
      </c>
      <c r="L38" s="167"/>
      <c r="M38" s="167"/>
      <c r="N38" s="227"/>
    </row>
    <row r="39" spans="1:14" s="86" customFormat="1" ht="16.5" customHeight="1">
      <c r="A39" s="239"/>
      <c r="B39" s="71" t="s">
        <v>278</v>
      </c>
      <c r="C39" s="60" t="s">
        <v>684</v>
      </c>
      <c r="D39" s="61">
        <v>829</v>
      </c>
      <c r="E39" s="336"/>
      <c r="F39" s="336"/>
      <c r="G39" s="354">
        <f t="shared" si="8"/>
        <v>829</v>
      </c>
      <c r="H39" s="169">
        <f t="shared" si="9"/>
        <v>829</v>
      </c>
      <c r="I39" s="61">
        <v>0</v>
      </c>
      <c r="J39" s="165"/>
      <c r="K39" s="166"/>
      <c r="L39" s="167"/>
      <c r="M39" s="167"/>
      <c r="N39" s="227"/>
    </row>
    <row r="40" spans="1:14" s="86" customFormat="1" ht="15" customHeight="1">
      <c r="A40" s="239"/>
      <c r="B40" s="71" t="s">
        <v>266</v>
      </c>
      <c r="C40" s="60" t="s">
        <v>685</v>
      </c>
      <c r="D40" s="61">
        <v>3600</v>
      </c>
      <c r="E40" s="336"/>
      <c r="F40" s="336"/>
      <c r="G40" s="354">
        <f t="shared" si="8"/>
        <v>3600</v>
      </c>
      <c r="H40" s="169">
        <f t="shared" si="9"/>
        <v>3600</v>
      </c>
      <c r="I40" s="61">
        <v>0</v>
      </c>
      <c r="J40" s="165"/>
      <c r="K40" s="166"/>
      <c r="L40" s="167"/>
      <c r="M40" s="167"/>
      <c r="N40" s="227"/>
    </row>
    <row r="41" spans="1:14" s="86" customFormat="1" ht="14.25" customHeight="1">
      <c r="A41" s="239"/>
      <c r="B41" s="71" t="s">
        <v>267</v>
      </c>
      <c r="C41" s="60" t="s">
        <v>686</v>
      </c>
      <c r="D41" s="61">
        <v>1200</v>
      </c>
      <c r="E41" s="336"/>
      <c r="F41" s="336"/>
      <c r="G41" s="354">
        <f t="shared" si="8"/>
        <v>1200</v>
      </c>
      <c r="H41" s="169">
        <f t="shared" si="9"/>
        <v>1200</v>
      </c>
      <c r="I41" s="61">
        <v>0</v>
      </c>
      <c r="J41" s="165"/>
      <c r="K41" s="166"/>
      <c r="L41" s="167"/>
      <c r="M41" s="167"/>
      <c r="N41" s="227"/>
    </row>
    <row r="42" spans="1:14" s="86" customFormat="1" ht="14.25" customHeight="1">
      <c r="A42" s="239"/>
      <c r="B42" s="71" t="s">
        <v>268</v>
      </c>
      <c r="C42" s="60" t="s">
        <v>687</v>
      </c>
      <c r="D42" s="61">
        <v>7000</v>
      </c>
      <c r="E42" s="336"/>
      <c r="F42" s="336"/>
      <c r="G42" s="354">
        <f t="shared" si="8"/>
        <v>7000</v>
      </c>
      <c r="H42" s="169">
        <f t="shared" si="9"/>
        <v>7000</v>
      </c>
      <c r="I42" s="61">
        <v>0</v>
      </c>
      <c r="J42" s="165"/>
      <c r="K42" s="166"/>
      <c r="L42" s="167"/>
      <c r="M42" s="167"/>
      <c r="N42" s="227"/>
    </row>
    <row r="43" spans="1:14" s="86" customFormat="1" ht="14.25" customHeight="1">
      <c r="A43" s="239"/>
      <c r="B43" s="71" t="s">
        <v>58</v>
      </c>
      <c r="C43" s="60" t="s">
        <v>59</v>
      </c>
      <c r="D43" s="61">
        <v>535000</v>
      </c>
      <c r="E43" s="336"/>
      <c r="F43" s="336"/>
      <c r="G43" s="354">
        <f t="shared" si="8"/>
        <v>535000</v>
      </c>
      <c r="H43" s="61"/>
      <c r="I43" s="61">
        <v>0</v>
      </c>
      <c r="J43" s="165"/>
      <c r="K43" s="166">
        <v>0</v>
      </c>
      <c r="L43" s="167"/>
      <c r="M43" s="167"/>
      <c r="N43" s="229">
        <f>G43</f>
        <v>535000</v>
      </c>
    </row>
    <row r="44" spans="1:14" s="86" customFormat="1" ht="15" customHeight="1">
      <c r="A44" s="239"/>
      <c r="B44" s="71" t="s">
        <v>315</v>
      </c>
      <c r="C44" s="60" t="s">
        <v>379</v>
      </c>
      <c r="D44" s="61">
        <v>1674546</v>
      </c>
      <c r="E44" s="336"/>
      <c r="F44" s="336"/>
      <c r="G44" s="354">
        <f t="shared" si="8"/>
        <v>1674546</v>
      </c>
      <c r="H44" s="61"/>
      <c r="I44" s="61">
        <v>0</v>
      </c>
      <c r="J44" s="165"/>
      <c r="K44" s="166">
        <v>0</v>
      </c>
      <c r="L44" s="167"/>
      <c r="M44" s="167"/>
      <c r="N44" s="229">
        <f>G44</f>
        <v>1674546</v>
      </c>
    </row>
    <row r="45" spans="1:14" s="86" customFormat="1" ht="17.25" customHeight="1">
      <c r="A45" s="239"/>
      <c r="B45" s="71" t="s">
        <v>453</v>
      </c>
      <c r="C45" s="60" t="s">
        <v>379</v>
      </c>
      <c r="D45" s="61">
        <v>610662</v>
      </c>
      <c r="E45" s="336"/>
      <c r="F45" s="336"/>
      <c r="G45" s="354">
        <f t="shared" si="8"/>
        <v>610662</v>
      </c>
      <c r="H45" s="61"/>
      <c r="I45" s="61">
        <v>0</v>
      </c>
      <c r="J45" s="165"/>
      <c r="K45" s="166">
        <v>0</v>
      </c>
      <c r="L45" s="167"/>
      <c r="M45" s="167"/>
      <c r="N45" s="229">
        <f>G45</f>
        <v>610662</v>
      </c>
    </row>
    <row r="46" spans="1:14" s="86" customFormat="1" ht="53.25" customHeight="1">
      <c r="A46" s="240" t="s">
        <v>60</v>
      </c>
      <c r="B46" s="248"/>
      <c r="C46" s="118" t="s">
        <v>729</v>
      </c>
      <c r="D46" s="168">
        <f>D47</f>
        <v>170000</v>
      </c>
      <c r="E46" s="168">
        <f>E47</f>
        <v>0</v>
      </c>
      <c r="F46" s="168">
        <f>F47</f>
        <v>0</v>
      </c>
      <c r="G46" s="168">
        <f>G47</f>
        <v>170000</v>
      </c>
      <c r="H46" s="168">
        <f aca="true" t="shared" si="10" ref="H46:N46">H47</f>
        <v>170000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8">
        <f t="shared" si="10"/>
        <v>0</v>
      </c>
      <c r="M46" s="168">
        <f t="shared" si="10"/>
        <v>0</v>
      </c>
      <c r="N46" s="228">
        <f t="shared" si="10"/>
        <v>0</v>
      </c>
    </row>
    <row r="47" spans="1:14" s="86" customFormat="1" ht="24" customHeight="1">
      <c r="A47" s="249" t="s">
        <v>61</v>
      </c>
      <c r="B47" s="243"/>
      <c r="C47" s="340" t="s">
        <v>62</v>
      </c>
      <c r="D47" s="164">
        <f>SUM(D48:D53)</f>
        <v>170000</v>
      </c>
      <c r="E47" s="164">
        <f>SUM(E48:E53)</f>
        <v>0</v>
      </c>
      <c r="F47" s="164">
        <f>SUM(F48:F53)</f>
        <v>0</v>
      </c>
      <c r="G47" s="164">
        <f>SUM(G48:G53)</f>
        <v>170000</v>
      </c>
      <c r="H47" s="164">
        <f aca="true" t="shared" si="11" ref="H47:N47">SUM(H48:H53)</f>
        <v>170000</v>
      </c>
      <c r="I47" s="164">
        <f t="shared" si="11"/>
        <v>0</v>
      </c>
      <c r="J47" s="164">
        <f t="shared" si="11"/>
        <v>0</v>
      </c>
      <c r="K47" s="164">
        <f t="shared" si="11"/>
        <v>0</v>
      </c>
      <c r="L47" s="164">
        <f t="shared" si="11"/>
        <v>0</v>
      </c>
      <c r="M47" s="164">
        <f t="shared" si="11"/>
        <v>0</v>
      </c>
      <c r="N47" s="226">
        <f t="shared" si="11"/>
        <v>0</v>
      </c>
    </row>
    <row r="48" spans="1:14" s="86" customFormat="1" ht="16.5" customHeight="1">
      <c r="A48" s="245"/>
      <c r="B48" s="71" t="s">
        <v>30</v>
      </c>
      <c r="C48" s="60" t="s">
        <v>106</v>
      </c>
      <c r="D48" s="61">
        <v>4000</v>
      </c>
      <c r="E48" s="336"/>
      <c r="F48" s="336"/>
      <c r="G48" s="354">
        <f aca="true" t="shared" si="12" ref="G48:G53">D48+E48-F48</f>
        <v>4000</v>
      </c>
      <c r="H48" s="61">
        <f aca="true" t="shared" si="13" ref="H48:H53">G48</f>
        <v>4000</v>
      </c>
      <c r="I48" s="61"/>
      <c r="J48" s="61"/>
      <c r="K48" s="166">
        <v>0</v>
      </c>
      <c r="L48" s="167"/>
      <c r="M48" s="167"/>
      <c r="N48" s="229"/>
    </row>
    <row r="49" spans="1:14" s="86" customFormat="1" ht="17.25" customHeight="1">
      <c r="A49" s="244"/>
      <c r="B49" s="71" t="s">
        <v>34</v>
      </c>
      <c r="C49" s="60" t="s">
        <v>108</v>
      </c>
      <c r="D49" s="61">
        <v>87300</v>
      </c>
      <c r="E49" s="336"/>
      <c r="F49" s="336"/>
      <c r="G49" s="354">
        <f t="shared" si="12"/>
        <v>87300</v>
      </c>
      <c r="H49" s="61">
        <f t="shared" si="13"/>
        <v>87300</v>
      </c>
      <c r="I49" s="61"/>
      <c r="J49" s="61"/>
      <c r="K49" s="166">
        <v>0</v>
      </c>
      <c r="L49" s="167"/>
      <c r="M49" s="167"/>
      <c r="N49" s="229"/>
    </row>
    <row r="50" spans="1:14" s="86" customFormat="1" ht="17.25" customHeight="1">
      <c r="A50" s="244"/>
      <c r="B50" s="71" t="s">
        <v>38</v>
      </c>
      <c r="C50" s="60" t="s">
        <v>39</v>
      </c>
      <c r="D50" s="61">
        <v>60000</v>
      </c>
      <c r="E50" s="336"/>
      <c r="F50" s="336"/>
      <c r="G50" s="354">
        <f t="shared" si="12"/>
        <v>60000</v>
      </c>
      <c r="H50" s="61">
        <f t="shared" si="13"/>
        <v>60000</v>
      </c>
      <c r="I50" s="61"/>
      <c r="J50" s="61"/>
      <c r="K50" s="166">
        <v>0</v>
      </c>
      <c r="L50" s="167"/>
      <c r="M50" s="167"/>
      <c r="N50" s="229"/>
    </row>
    <row r="51" spans="1:14" s="86" customFormat="1" ht="17.25" customHeight="1">
      <c r="A51" s="244"/>
      <c r="B51" s="71" t="s">
        <v>56</v>
      </c>
      <c r="C51" s="60" t="s">
        <v>57</v>
      </c>
      <c r="D51" s="61">
        <v>3700</v>
      </c>
      <c r="E51" s="336"/>
      <c r="F51" s="336"/>
      <c r="G51" s="354">
        <f t="shared" si="12"/>
        <v>3700</v>
      </c>
      <c r="H51" s="61">
        <f t="shared" si="13"/>
        <v>3700</v>
      </c>
      <c r="I51" s="61"/>
      <c r="J51" s="61"/>
      <c r="K51" s="166"/>
      <c r="L51" s="167"/>
      <c r="M51" s="167"/>
      <c r="N51" s="229"/>
    </row>
    <row r="52" spans="1:14" s="86" customFormat="1" ht="17.25" customHeight="1">
      <c r="A52" s="244"/>
      <c r="B52" s="71" t="s">
        <v>91</v>
      </c>
      <c r="C52" s="60" t="s">
        <v>688</v>
      </c>
      <c r="D52" s="61">
        <v>5000</v>
      </c>
      <c r="E52" s="336"/>
      <c r="F52" s="336"/>
      <c r="G52" s="354">
        <f t="shared" si="12"/>
        <v>5000</v>
      </c>
      <c r="H52" s="61">
        <f t="shared" si="13"/>
        <v>5000</v>
      </c>
      <c r="I52" s="61"/>
      <c r="J52" s="61"/>
      <c r="K52" s="166">
        <v>0</v>
      </c>
      <c r="L52" s="167"/>
      <c r="M52" s="167"/>
      <c r="N52" s="229"/>
    </row>
    <row r="53" spans="1:14" s="86" customFormat="1" ht="17.25" customHeight="1">
      <c r="A53" s="244"/>
      <c r="B53" s="71" t="s">
        <v>111</v>
      </c>
      <c r="C53" s="60" t="s">
        <v>449</v>
      </c>
      <c r="D53" s="61">
        <v>10000</v>
      </c>
      <c r="E53" s="336"/>
      <c r="F53" s="336"/>
      <c r="G53" s="354">
        <f t="shared" si="12"/>
        <v>10000</v>
      </c>
      <c r="H53" s="61">
        <f t="shared" si="13"/>
        <v>10000</v>
      </c>
      <c r="I53" s="61"/>
      <c r="J53" s="61"/>
      <c r="K53" s="166">
        <v>0</v>
      </c>
      <c r="L53" s="167"/>
      <c r="M53" s="167"/>
      <c r="N53" s="229"/>
    </row>
    <row r="54" spans="1:14" s="86" customFormat="1" ht="30" customHeight="1">
      <c r="A54" s="240" t="s">
        <v>64</v>
      </c>
      <c r="B54" s="250"/>
      <c r="C54" s="118" t="s">
        <v>65</v>
      </c>
      <c r="D54" s="168">
        <f>D55+D58+D60</f>
        <v>240056</v>
      </c>
      <c r="E54" s="168">
        <f>E55+E58+E60</f>
        <v>632</v>
      </c>
      <c r="F54" s="168">
        <f>F55+F58+F60</f>
        <v>632</v>
      </c>
      <c r="G54" s="168">
        <f>G55+G58+G60</f>
        <v>240056</v>
      </c>
      <c r="H54" s="168">
        <f aca="true" t="shared" si="14" ref="H54:N54">H55+H58+H60</f>
        <v>240056</v>
      </c>
      <c r="I54" s="168">
        <f t="shared" si="14"/>
        <v>143350</v>
      </c>
      <c r="J54" s="168">
        <f t="shared" si="14"/>
        <v>27350</v>
      </c>
      <c r="K54" s="168">
        <f t="shared" si="14"/>
        <v>0</v>
      </c>
      <c r="L54" s="168">
        <f t="shared" si="14"/>
        <v>0</v>
      </c>
      <c r="M54" s="168">
        <f t="shared" si="14"/>
        <v>0</v>
      </c>
      <c r="N54" s="228">
        <f t="shared" si="14"/>
        <v>0</v>
      </c>
    </row>
    <row r="55" spans="1:14" s="86" customFormat="1" ht="33.75" customHeight="1">
      <c r="A55" s="242" t="s">
        <v>66</v>
      </c>
      <c r="B55" s="238"/>
      <c r="C55" s="155" t="s">
        <v>67</v>
      </c>
      <c r="D55" s="164">
        <f>D56+D57</f>
        <v>40000</v>
      </c>
      <c r="E55" s="164">
        <f aca="true" t="shared" si="15" ref="E55:N55">E56+E57</f>
        <v>0</v>
      </c>
      <c r="F55" s="164">
        <f t="shared" si="15"/>
        <v>0</v>
      </c>
      <c r="G55" s="164">
        <f t="shared" si="15"/>
        <v>40000</v>
      </c>
      <c r="H55" s="164">
        <f t="shared" si="15"/>
        <v>40000</v>
      </c>
      <c r="I55" s="164">
        <f t="shared" si="15"/>
        <v>10000</v>
      </c>
      <c r="J55" s="164">
        <f t="shared" si="15"/>
        <v>0</v>
      </c>
      <c r="K55" s="164">
        <f t="shared" si="15"/>
        <v>0</v>
      </c>
      <c r="L55" s="164">
        <f t="shared" si="15"/>
        <v>0</v>
      </c>
      <c r="M55" s="164">
        <f t="shared" si="15"/>
        <v>0</v>
      </c>
      <c r="N55" s="164">
        <f t="shared" si="15"/>
        <v>0</v>
      </c>
    </row>
    <row r="56" spans="1:14" s="86" customFormat="1" ht="18.75" customHeight="1">
      <c r="A56" s="370"/>
      <c r="B56" s="369" t="s">
        <v>560</v>
      </c>
      <c r="C56" s="371" t="s">
        <v>561</v>
      </c>
      <c r="D56" s="372">
        <v>10000</v>
      </c>
      <c r="E56" s="373"/>
      <c r="F56" s="373"/>
      <c r="G56" s="373">
        <f>D56+E56-F56</f>
        <v>10000</v>
      </c>
      <c r="H56" s="372">
        <f>G56</f>
        <v>10000</v>
      </c>
      <c r="I56" s="372">
        <f>H56</f>
        <v>10000</v>
      </c>
      <c r="J56" s="372"/>
      <c r="K56" s="372"/>
      <c r="L56" s="373"/>
      <c r="M56" s="373"/>
      <c r="N56" s="374"/>
    </row>
    <row r="57" spans="1:14" s="86" customFormat="1" ht="16.5" customHeight="1">
      <c r="A57" s="244"/>
      <c r="B57" s="71" t="s">
        <v>34</v>
      </c>
      <c r="C57" s="60" t="s">
        <v>108</v>
      </c>
      <c r="D57" s="61">
        <v>30000</v>
      </c>
      <c r="E57" s="336"/>
      <c r="F57" s="336"/>
      <c r="G57" s="354">
        <f>D57+E57-F57</f>
        <v>30000</v>
      </c>
      <c r="H57" s="61">
        <f>G57</f>
        <v>30000</v>
      </c>
      <c r="I57" s="61"/>
      <c r="J57" s="165">
        <v>0</v>
      </c>
      <c r="K57" s="165">
        <v>0</v>
      </c>
      <c r="L57" s="167"/>
      <c r="M57" s="167"/>
      <c r="N57" s="229"/>
    </row>
    <row r="58" spans="1:14" s="86" customFormat="1" ht="21.75" customHeight="1">
      <c r="A58" s="242" t="s">
        <v>68</v>
      </c>
      <c r="B58" s="238"/>
      <c r="C58" s="155" t="s">
        <v>623</v>
      </c>
      <c r="D58" s="164">
        <f>D59</f>
        <v>20000</v>
      </c>
      <c r="E58" s="164">
        <f>E59</f>
        <v>0</v>
      </c>
      <c r="F58" s="164">
        <f>F59</f>
        <v>0</v>
      </c>
      <c r="G58" s="164">
        <f>G59</f>
        <v>20000</v>
      </c>
      <c r="H58" s="164">
        <f aca="true" t="shared" si="16" ref="H58:N58">H59</f>
        <v>20000</v>
      </c>
      <c r="I58" s="164">
        <f t="shared" si="16"/>
        <v>0</v>
      </c>
      <c r="J58" s="164">
        <f t="shared" si="16"/>
        <v>0</v>
      </c>
      <c r="K58" s="164">
        <f t="shared" si="16"/>
        <v>0</v>
      </c>
      <c r="L58" s="164">
        <f t="shared" si="16"/>
        <v>0</v>
      </c>
      <c r="M58" s="164">
        <f t="shared" si="16"/>
        <v>0</v>
      </c>
      <c r="N58" s="226">
        <f t="shared" si="16"/>
        <v>0</v>
      </c>
    </row>
    <row r="59" spans="1:14" s="86" customFormat="1" ht="16.5" customHeight="1">
      <c r="A59" s="244"/>
      <c r="B59" s="71" t="s">
        <v>34</v>
      </c>
      <c r="C59" s="60" t="s">
        <v>108</v>
      </c>
      <c r="D59" s="61">
        <v>20000</v>
      </c>
      <c r="E59" s="336"/>
      <c r="F59" s="336"/>
      <c r="G59" s="354">
        <f>D59+E59-F59</f>
        <v>20000</v>
      </c>
      <c r="H59" s="61">
        <f>G59</f>
        <v>20000</v>
      </c>
      <c r="I59" s="61"/>
      <c r="J59" s="165">
        <v>0</v>
      </c>
      <c r="K59" s="166">
        <v>0</v>
      </c>
      <c r="L59" s="167"/>
      <c r="M59" s="167"/>
      <c r="N59" s="227"/>
    </row>
    <row r="60" spans="1:14" s="86" customFormat="1" ht="18.75" customHeight="1">
      <c r="A60" s="242" t="s">
        <v>70</v>
      </c>
      <c r="B60" s="238"/>
      <c r="C60" s="155" t="s">
        <v>71</v>
      </c>
      <c r="D60" s="164">
        <f>SUM(D61:D78)</f>
        <v>180056</v>
      </c>
      <c r="E60" s="164">
        <f>SUM(E61:E78)</f>
        <v>632</v>
      </c>
      <c r="F60" s="164">
        <f>SUM(F61:F78)</f>
        <v>632</v>
      </c>
      <c r="G60" s="164">
        <f>SUM(G61:G78)</f>
        <v>180056</v>
      </c>
      <c r="H60" s="164">
        <f aca="true" t="shared" si="17" ref="H60:N60">SUM(H61:H78)</f>
        <v>180056</v>
      </c>
      <c r="I60" s="164">
        <f t="shared" si="17"/>
        <v>133350</v>
      </c>
      <c r="J60" s="164">
        <f t="shared" si="17"/>
        <v>27350</v>
      </c>
      <c r="K60" s="164">
        <f t="shared" si="17"/>
        <v>0</v>
      </c>
      <c r="L60" s="164">
        <f t="shared" si="17"/>
        <v>0</v>
      </c>
      <c r="M60" s="164">
        <f t="shared" si="17"/>
        <v>0</v>
      </c>
      <c r="N60" s="226">
        <f t="shared" si="17"/>
        <v>0</v>
      </c>
    </row>
    <row r="61" spans="1:14" s="86" customFormat="1" ht="15" customHeight="1">
      <c r="A61" s="244"/>
      <c r="B61" s="71" t="s">
        <v>20</v>
      </c>
      <c r="C61" s="60" t="s">
        <v>692</v>
      </c>
      <c r="D61" s="61">
        <v>53040</v>
      </c>
      <c r="E61" s="336"/>
      <c r="F61" s="336"/>
      <c r="G61" s="354">
        <f>D61+E61-F61</f>
        <v>53040</v>
      </c>
      <c r="H61" s="61">
        <f>G61</f>
        <v>53040</v>
      </c>
      <c r="I61" s="61">
        <f>H61</f>
        <v>53040</v>
      </c>
      <c r="J61" s="165">
        <v>0</v>
      </c>
      <c r="K61" s="166">
        <v>0</v>
      </c>
      <c r="L61" s="167"/>
      <c r="M61" s="167"/>
      <c r="N61" s="227"/>
    </row>
    <row r="62" spans="1:14" s="86" customFormat="1" ht="17.25" customHeight="1">
      <c r="A62" s="244"/>
      <c r="B62" s="71" t="s">
        <v>22</v>
      </c>
      <c r="C62" s="60" t="s">
        <v>689</v>
      </c>
      <c r="D62" s="61">
        <v>69360</v>
      </c>
      <c r="E62" s="336"/>
      <c r="F62" s="336"/>
      <c r="G62" s="354">
        <f aca="true" t="shared" si="18" ref="G62:G78">D62+E62-F62</f>
        <v>69360</v>
      </c>
      <c r="H62" s="61">
        <f aca="true" t="shared" si="19" ref="H62:H78">G62</f>
        <v>69360</v>
      </c>
      <c r="I62" s="61">
        <f>H62</f>
        <v>69360</v>
      </c>
      <c r="J62" s="165">
        <v>0</v>
      </c>
      <c r="K62" s="166">
        <v>0</v>
      </c>
      <c r="L62" s="167"/>
      <c r="M62" s="167"/>
      <c r="N62" s="227"/>
    </row>
    <row r="63" spans="1:14" s="86" customFormat="1" ht="18" customHeight="1">
      <c r="A63" s="244"/>
      <c r="B63" s="71" t="s">
        <v>24</v>
      </c>
      <c r="C63" s="60" t="s">
        <v>25</v>
      </c>
      <c r="D63" s="61">
        <v>10950</v>
      </c>
      <c r="E63" s="336"/>
      <c r="F63" s="336"/>
      <c r="G63" s="354">
        <f t="shared" si="18"/>
        <v>10950</v>
      </c>
      <c r="H63" s="61">
        <f t="shared" si="19"/>
        <v>10950</v>
      </c>
      <c r="I63" s="61">
        <f>H63</f>
        <v>10950</v>
      </c>
      <c r="J63" s="165">
        <v>0</v>
      </c>
      <c r="K63" s="166">
        <v>0</v>
      </c>
      <c r="L63" s="167"/>
      <c r="M63" s="167"/>
      <c r="N63" s="227"/>
    </row>
    <row r="64" spans="1:14" s="86" customFormat="1" ht="18" customHeight="1">
      <c r="A64" s="244"/>
      <c r="B64" s="247" t="s">
        <v>72</v>
      </c>
      <c r="C64" s="60" t="s">
        <v>52</v>
      </c>
      <c r="D64" s="61">
        <v>24083</v>
      </c>
      <c r="E64" s="336"/>
      <c r="F64" s="336"/>
      <c r="G64" s="354">
        <f t="shared" si="18"/>
        <v>24083</v>
      </c>
      <c r="H64" s="61">
        <f t="shared" si="19"/>
        <v>24083</v>
      </c>
      <c r="I64" s="61"/>
      <c r="J64" s="165">
        <f>H64</f>
        <v>24083</v>
      </c>
      <c r="K64" s="166">
        <v>0</v>
      </c>
      <c r="L64" s="167"/>
      <c r="M64" s="167"/>
      <c r="N64" s="227"/>
    </row>
    <row r="65" spans="1:14" s="86" customFormat="1" ht="18" customHeight="1">
      <c r="A65" s="244"/>
      <c r="B65" s="247" t="s">
        <v>26</v>
      </c>
      <c r="C65" s="60" t="s">
        <v>27</v>
      </c>
      <c r="D65" s="61">
        <v>3267</v>
      </c>
      <c r="E65" s="336"/>
      <c r="F65" s="336"/>
      <c r="G65" s="354">
        <f t="shared" si="18"/>
        <v>3267</v>
      </c>
      <c r="H65" s="61">
        <f t="shared" si="19"/>
        <v>3267</v>
      </c>
      <c r="I65" s="61"/>
      <c r="J65" s="165">
        <f>H65</f>
        <v>3267</v>
      </c>
      <c r="K65" s="166">
        <v>0</v>
      </c>
      <c r="L65" s="167"/>
      <c r="M65" s="167"/>
      <c r="N65" s="227"/>
    </row>
    <row r="66" spans="1:14" s="86" customFormat="1" ht="15.75" customHeight="1">
      <c r="A66" s="244"/>
      <c r="B66" s="71" t="s">
        <v>28</v>
      </c>
      <c r="C66" s="60" t="s">
        <v>141</v>
      </c>
      <c r="D66" s="61">
        <v>2288</v>
      </c>
      <c r="E66" s="336"/>
      <c r="F66" s="336"/>
      <c r="G66" s="354">
        <f t="shared" si="18"/>
        <v>2288</v>
      </c>
      <c r="H66" s="61">
        <f t="shared" si="19"/>
        <v>2288</v>
      </c>
      <c r="I66" s="61"/>
      <c r="J66" s="165">
        <v>0</v>
      </c>
      <c r="K66" s="166">
        <v>0</v>
      </c>
      <c r="L66" s="167"/>
      <c r="M66" s="167"/>
      <c r="N66" s="227"/>
    </row>
    <row r="67" spans="1:14" s="86" customFormat="1" ht="16.5" customHeight="1">
      <c r="A67" s="244"/>
      <c r="B67" s="71" t="s">
        <v>30</v>
      </c>
      <c r="C67" s="60" t="s">
        <v>106</v>
      </c>
      <c r="D67" s="61">
        <v>2500</v>
      </c>
      <c r="E67" s="336"/>
      <c r="F67" s="336">
        <v>564</v>
      </c>
      <c r="G67" s="354">
        <f t="shared" si="18"/>
        <v>1936</v>
      </c>
      <c r="H67" s="61">
        <f t="shared" si="19"/>
        <v>1936</v>
      </c>
      <c r="I67" s="61"/>
      <c r="J67" s="165"/>
      <c r="K67" s="166"/>
      <c r="L67" s="167"/>
      <c r="M67" s="167"/>
      <c r="N67" s="227"/>
    </row>
    <row r="68" spans="1:14" s="86" customFormat="1" ht="14.25" customHeight="1">
      <c r="A68" s="244"/>
      <c r="B68" s="71" t="s">
        <v>92</v>
      </c>
      <c r="C68" s="60" t="s">
        <v>93</v>
      </c>
      <c r="D68" s="61">
        <v>150</v>
      </c>
      <c r="E68" s="336"/>
      <c r="F68" s="336"/>
      <c r="G68" s="354">
        <f t="shared" si="18"/>
        <v>150</v>
      </c>
      <c r="H68" s="61">
        <f t="shared" si="19"/>
        <v>150</v>
      </c>
      <c r="I68" s="61"/>
      <c r="J68" s="165"/>
      <c r="K68" s="166"/>
      <c r="L68" s="167"/>
      <c r="M68" s="167"/>
      <c r="N68" s="227"/>
    </row>
    <row r="69" spans="1:14" s="86" customFormat="1" ht="15.75" customHeight="1">
      <c r="A69" s="244"/>
      <c r="B69" s="71" t="s">
        <v>34</v>
      </c>
      <c r="C69" s="60" t="s">
        <v>108</v>
      </c>
      <c r="D69" s="61">
        <v>3338</v>
      </c>
      <c r="E69" s="336"/>
      <c r="F69" s="336"/>
      <c r="G69" s="354">
        <f t="shared" si="18"/>
        <v>3338</v>
      </c>
      <c r="H69" s="61">
        <f t="shared" si="19"/>
        <v>3338</v>
      </c>
      <c r="I69" s="61"/>
      <c r="J69" s="165">
        <v>0</v>
      </c>
      <c r="K69" s="166">
        <v>0</v>
      </c>
      <c r="L69" s="167"/>
      <c r="M69" s="167"/>
      <c r="N69" s="227"/>
    </row>
    <row r="70" spans="1:14" s="86" customFormat="1" ht="15" customHeight="1">
      <c r="A70" s="244"/>
      <c r="B70" s="71" t="s">
        <v>562</v>
      </c>
      <c r="C70" s="60" t="s">
        <v>563</v>
      </c>
      <c r="D70" s="61">
        <v>780</v>
      </c>
      <c r="E70" s="336"/>
      <c r="F70" s="336"/>
      <c r="G70" s="354">
        <f t="shared" si="18"/>
        <v>780</v>
      </c>
      <c r="H70" s="61">
        <f t="shared" si="19"/>
        <v>780</v>
      </c>
      <c r="I70" s="61"/>
      <c r="J70" s="165"/>
      <c r="K70" s="166"/>
      <c r="L70" s="167"/>
      <c r="M70" s="167"/>
      <c r="N70" s="227"/>
    </row>
    <row r="71" spans="1:14" s="86" customFormat="1" ht="16.5" customHeight="1">
      <c r="A71" s="244"/>
      <c r="B71" s="71" t="s">
        <v>272</v>
      </c>
      <c r="C71" s="60" t="s">
        <v>682</v>
      </c>
      <c r="D71" s="61">
        <v>660</v>
      </c>
      <c r="E71" s="336"/>
      <c r="F71" s="336"/>
      <c r="G71" s="354">
        <f t="shared" si="18"/>
        <v>660</v>
      </c>
      <c r="H71" s="61">
        <f t="shared" si="19"/>
        <v>660</v>
      </c>
      <c r="I71" s="61"/>
      <c r="J71" s="165"/>
      <c r="K71" s="166"/>
      <c r="L71" s="167"/>
      <c r="M71" s="167"/>
      <c r="N71" s="227"/>
    </row>
    <row r="72" spans="1:14" s="86" customFormat="1" ht="15" customHeight="1">
      <c r="A72" s="244"/>
      <c r="B72" s="71" t="s">
        <v>265</v>
      </c>
      <c r="C72" s="60" t="s">
        <v>683</v>
      </c>
      <c r="D72" s="61">
        <v>2000</v>
      </c>
      <c r="E72" s="336"/>
      <c r="F72" s="336"/>
      <c r="G72" s="354">
        <f t="shared" si="18"/>
        <v>2000</v>
      </c>
      <c r="H72" s="61">
        <f t="shared" si="19"/>
        <v>2000</v>
      </c>
      <c r="I72" s="61"/>
      <c r="J72" s="165"/>
      <c r="K72" s="166"/>
      <c r="L72" s="167"/>
      <c r="M72" s="167"/>
      <c r="N72" s="227"/>
    </row>
    <row r="73" spans="1:14" s="86" customFormat="1" ht="15.75" customHeight="1">
      <c r="A73" s="244"/>
      <c r="B73" s="71" t="s">
        <v>279</v>
      </c>
      <c r="C73" s="60" t="s">
        <v>690</v>
      </c>
      <c r="D73" s="61">
        <v>1440</v>
      </c>
      <c r="E73" s="336">
        <v>564</v>
      </c>
      <c r="F73" s="336"/>
      <c r="G73" s="354">
        <f t="shared" si="18"/>
        <v>2004</v>
      </c>
      <c r="H73" s="61">
        <f t="shared" si="19"/>
        <v>2004</v>
      </c>
      <c r="I73" s="61"/>
      <c r="J73" s="165"/>
      <c r="K73" s="166"/>
      <c r="L73" s="167"/>
      <c r="M73" s="167"/>
      <c r="N73" s="227"/>
    </row>
    <row r="74" spans="1:14" s="86" customFormat="1" ht="17.25" customHeight="1">
      <c r="A74" s="244"/>
      <c r="B74" s="71" t="s">
        <v>36</v>
      </c>
      <c r="C74" s="60" t="s">
        <v>37</v>
      </c>
      <c r="D74" s="61">
        <v>500</v>
      </c>
      <c r="E74" s="336"/>
      <c r="F74" s="336"/>
      <c r="G74" s="354">
        <f t="shared" si="18"/>
        <v>500</v>
      </c>
      <c r="H74" s="61">
        <f t="shared" si="19"/>
        <v>500</v>
      </c>
      <c r="I74" s="61"/>
      <c r="J74" s="165">
        <v>0</v>
      </c>
      <c r="K74" s="166">
        <v>0</v>
      </c>
      <c r="L74" s="167"/>
      <c r="M74" s="167"/>
      <c r="N74" s="227"/>
    </row>
    <row r="75" spans="1:14" s="86" customFormat="1" ht="16.5" customHeight="1">
      <c r="A75" s="244"/>
      <c r="B75" s="71" t="s">
        <v>38</v>
      </c>
      <c r="C75" s="60" t="s">
        <v>39</v>
      </c>
      <c r="D75" s="61">
        <v>2000</v>
      </c>
      <c r="E75" s="336"/>
      <c r="F75" s="336">
        <v>68</v>
      </c>
      <c r="G75" s="354">
        <f t="shared" si="18"/>
        <v>1932</v>
      </c>
      <c r="H75" s="61">
        <f t="shared" si="19"/>
        <v>1932</v>
      </c>
      <c r="I75" s="61"/>
      <c r="J75" s="165">
        <v>0</v>
      </c>
      <c r="K75" s="166">
        <v>0</v>
      </c>
      <c r="L75" s="167"/>
      <c r="M75" s="167"/>
      <c r="N75" s="227"/>
    </row>
    <row r="76" spans="1:14" s="86" customFormat="1" ht="15" customHeight="1">
      <c r="A76" s="244"/>
      <c r="B76" s="71" t="s">
        <v>40</v>
      </c>
      <c r="C76" s="60" t="s">
        <v>41</v>
      </c>
      <c r="D76" s="61">
        <v>3150</v>
      </c>
      <c r="E76" s="336">
        <v>68</v>
      </c>
      <c r="F76" s="336"/>
      <c r="G76" s="354">
        <f t="shared" si="18"/>
        <v>3218</v>
      </c>
      <c r="H76" s="61">
        <f t="shared" si="19"/>
        <v>3218</v>
      </c>
      <c r="I76" s="61"/>
      <c r="J76" s="165">
        <v>0</v>
      </c>
      <c r="K76" s="166">
        <v>0</v>
      </c>
      <c r="L76" s="167"/>
      <c r="M76" s="167"/>
      <c r="N76" s="227"/>
    </row>
    <row r="77" spans="1:14" s="86" customFormat="1" ht="15" customHeight="1">
      <c r="A77" s="244"/>
      <c r="B77" s="71" t="s">
        <v>267</v>
      </c>
      <c r="C77" s="60" t="s">
        <v>691</v>
      </c>
      <c r="D77" s="61">
        <v>250</v>
      </c>
      <c r="E77" s="336"/>
      <c r="F77" s="336"/>
      <c r="G77" s="354">
        <f t="shared" si="18"/>
        <v>250</v>
      </c>
      <c r="H77" s="61">
        <f t="shared" si="19"/>
        <v>250</v>
      </c>
      <c r="I77" s="61"/>
      <c r="J77" s="165"/>
      <c r="K77" s="166"/>
      <c r="L77" s="167"/>
      <c r="M77" s="167"/>
      <c r="N77" s="227"/>
    </row>
    <row r="78" spans="1:14" s="86" customFormat="1" ht="18" customHeight="1">
      <c r="A78" s="244"/>
      <c r="B78" s="71" t="s">
        <v>268</v>
      </c>
      <c r="C78" s="60" t="s">
        <v>687</v>
      </c>
      <c r="D78" s="61">
        <v>300</v>
      </c>
      <c r="E78" s="336"/>
      <c r="F78" s="336"/>
      <c r="G78" s="354">
        <f t="shared" si="18"/>
        <v>300</v>
      </c>
      <c r="H78" s="61">
        <f t="shared" si="19"/>
        <v>300</v>
      </c>
      <c r="I78" s="61"/>
      <c r="J78" s="165"/>
      <c r="K78" s="166"/>
      <c r="L78" s="167"/>
      <c r="M78" s="167"/>
      <c r="N78" s="227"/>
    </row>
    <row r="79" spans="1:14" s="86" customFormat="1" ht="29.25" customHeight="1">
      <c r="A79" s="240" t="s">
        <v>73</v>
      </c>
      <c r="B79" s="250"/>
      <c r="C79" s="118" t="s">
        <v>74</v>
      </c>
      <c r="D79" s="168">
        <f aca="true" t="shared" si="20" ref="D79:N79">D80+D90+D92+D103+D129+D138+D142</f>
        <v>2782454</v>
      </c>
      <c r="E79" s="168">
        <f t="shared" si="20"/>
        <v>0</v>
      </c>
      <c r="F79" s="168">
        <f t="shared" si="20"/>
        <v>0</v>
      </c>
      <c r="G79" s="168">
        <f t="shared" si="20"/>
        <v>2782454</v>
      </c>
      <c r="H79" s="168">
        <f t="shared" si="20"/>
        <v>2740454</v>
      </c>
      <c r="I79" s="168">
        <f t="shared" si="20"/>
        <v>1731481</v>
      </c>
      <c r="J79" s="168">
        <f t="shared" si="20"/>
        <v>222745</v>
      </c>
      <c r="K79" s="168">
        <f t="shared" si="20"/>
        <v>13000</v>
      </c>
      <c r="L79" s="168">
        <f t="shared" si="20"/>
        <v>0</v>
      </c>
      <c r="M79" s="168">
        <f t="shared" si="20"/>
        <v>0</v>
      </c>
      <c r="N79" s="228">
        <f t="shared" si="20"/>
        <v>42000</v>
      </c>
    </row>
    <row r="80" spans="1:14" s="86" customFormat="1" ht="19.5" customHeight="1">
      <c r="A80" s="242" t="s">
        <v>75</v>
      </c>
      <c r="B80" s="238"/>
      <c r="C80" s="155" t="s">
        <v>76</v>
      </c>
      <c r="D80" s="164">
        <f>SUM(D81:D89)</f>
        <v>102748</v>
      </c>
      <c r="E80" s="164">
        <f>SUM(E81:E89)</f>
        <v>0</v>
      </c>
      <c r="F80" s="164">
        <f>SUM(F81:F89)</f>
        <v>0</v>
      </c>
      <c r="G80" s="164">
        <f>SUM(G81:G89)</f>
        <v>102748</v>
      </c>
      <c r="H80" s="164">
        <f aca="true" t="shared" si="21" ref="H80:N80">SUM(H81:H89)</f>
        <v>102748</v>
      </c>
      <c r="I80" s="164">
        <f t="shared" si="21"/>
        <v>82312</v>
      </c>
      <c r="J80" s="164">
        <f t="shared" si="21"/>
        <v>14782</v>
      </c>
      <c r="K80" s="164">
        <f t="shared" si="21"/>
        <v>0</v>
      </c>
      <c r="L80" s="164">
        <f t="shared" si="21"/>
        <v>0</v>
      </c>
      <c r="M80" s="164">
        <f t="shared" si="21"/>
        <v>0</v>
      </c>
      <c r="N80" s="226">
        <f t="shared" si="21"/>
        <v>0</v>
      </c>
    </row>
    <row r="81" spans="1:14" s="86" customFormat="1" ht="16.5" customHeight="1">
      <c r="A81" s="244"/>
      <c r="B81" s="71" t="s">
        <v>20</v>
      </c>
      <c r="C81" s="60" t="s">
        <v>692</v>
      </c>
      <c r="D81" s="61">
        <v>70400</v>
      </c>
      <c r="E81" s="336"/>
      <c r="F81" s="336"/>
      <c r="G81" s="354">
        <f>D81+E81-F81</f>
        <v>70400</v>
      </c>
      <c r="H81" s="61">
        <f>G81</f>
        <v>70400</v>
      </c>
      <c r="I81" s="61">
        <f>D81</f>
        <v>70400</v>
      </c>
      <c r="J81" s="165"/>
      <c r="K81" s="166">
        <v>0</v>
      </c>
      <c r="L81" s="167"/>
      <c r="M81" s="167"/>
      <c r="N81" s="227"/>
    </row>
    <row r="82" spans="1:14" s="86" customFormat="1" ht="15.75" customHeight="1">
      <c r="A82" s="244"/>
      <c r="B82" s="71" t="s">
        <v>24</v>
      </c>
      <c r="C82" s="60" t="s">
        <v>25</v>
      </c>
      <c r="D82" s="61">
        <v>4712</v>
      </c>
      <c r="E82" s="336"/>
      <c r="F82" s="336"/>
      <c r="G82" s="354">
        <f aca="true" t="shared" si="22" ref="G82:G89">D82+E82-F82</f>
        <v>4712</v>
      </c>
      <c r="H82" s="61">
        <f aca="true" t="shared" si="23" ref="H82:H89">G82</f>
        <v>4712</v>
      </c>
      <c r="I82" s="61">
        <f>D82</f>
        <v>4712</v>
      </c>
      <c r="J82" s="165"/>
      <c r="K82" s="166">
        <v>0</v>
      </c>
      <c r="L82" s="167"/>
      <c r="M82" s="167"/>
      <c r="N82" s="227"/>
    </row>
    <row r="83" spans="1:14" s="86" customFormat="1" ht="16.5" customHeight="1">
      <c r="A83" s="244"/>
      <c r="B83" s="247" t="s">
        <v>72</v>
      </c>
      <c r="C83" s="60" t="s">
        <v>77</v>
      </c>
      <c r="D83" s="61">
        <v>12942</v>
      </c>
      <c r="E83" s="336"/>
      <c r="F83" s="336"/>
      <c r="G83" s="354">
        <f t="shared" si="22"/>
        <v>12942</v>
      </c>
      <c r="H83" s="61">
        <f t="shared" si="23"/>
        <v>12942</v>
      </c>
      <c r="I83" s="61"/>
      <c r="J83" s="165">
        <f>H83</f>
        <v>12942</v>
      </c>
      <c r="K83" s="166"/>
      <c r="L83" s="167"/>
      <c r="M83" s="167"/>
      <c r="N83" s="227"/>
    </row>
    <row r="84" spans="1:14" s="86" customFormat="1" ht="15" customHeight="1">
      <c r="A84" s="244"/>
      <c r="B84" s="247" t="s">
        <v>26</v>
      </c>
      <c r="C84" s="60" t="s">
        <v>27</v>
      </c>
      <c r="D84" s="61">
        <v>1840</v>
      </c>
      <c r="E84" s="336"/>
      <c r="F84" s="336"/>
      <c r="G84" s="354">
        <f t="shared" si="22"/>
        <v>1840</v>
      </c>
      <c r="H84" s="61">
        <f t="shared" si="23"/>
        <v>1840</v>
      </c>
      <c r="I84" s="61"/>
      <c r="J84" s="165">
        <f>H84</f>
        <v>1840</v>
      </c>
      <c r="K84" s="166"/>
      <c r="L84" s="167"/>
      <c r="M84" s="167"/>
      <c r="N84" s="227"/>
    </row>
    <row r="85" spans="1:14" s="86" customFormat="1" ht="15" customHeight="1">
      <c r="A85" s="244"/>
      <c r="B85" s="71" t="s">
        <v>560</v>
      </c>
      <c r="C85" s="60" t="s">
        <v>561</v>
      </c>
      <c r="D85" s="61">
        <v>7200</v>
      </c>
      <c r="E85" s="336"/>
      <c r="F85" s="336"/>
      <c r="G85" s="354">
        <f t="shared" si="22"/>
        <v>7200</v>
      </c>
      <c r="H85" s="61">
        <f t="shared" si="23"/>
        <v>7200</v>
      </c>
      <c r="I85" s="61">
        <f>H85</f>
        <v>7200</v>
      </c>
      <c r="J85" s="165"/>
      <c r="K85" s="166">
        <v>0</v>
      </c>
      <c r="L85" s="167"/>
      <c r="M85" s="167"/>
      <c r="N85" s="227"/>
    </row>
    <row r="86" spans="1:14" s="86" customFormat="1" ht="15" customHeight="1">
      <c r="A86" s="244"/>
      <c r="B86" s="71" t="s">
        <v>28</v>
      </c>
      <c r="C86" s="60" t="s">
        <v>141</v>
      </c>
      <c r="D86" s="61">
        <v>1279</v>
      </c>
      <c r="E86" s="336"/>
      <c r="F86" s="336"/>
      <c r="G86" s="354">
        <f t="shared" si="22"/>
        <v>1279</v>
      </c>
      <c r="H86" s="61">
        <f t="shared" si="23"/>
        <v>1279</v>
      </c>
      <c r="I86" s="61"/>
      <c r="J86" s="165">
        <v>0</v>
      </c>
      <c r="K86" s="166">
        <v>0</v>
      </c>
      <c r="L86" s="167"/>
      <c r="M86" s="167"/>
      <c r="N86" s="227"/>
    </row>
    <row r="87" spans="1:14" s="86" customFormat="1" ht="14.25" customHeight="1">
      <c r="A87" s="244"/>
      <c r="B87" s="71" t="s">
        <v>34</v>
      </c>
      <c r="C87" s="60" t="s">
        <v>108</v>
      </c>
      <c r="D87" s="61">
        <v>1061</v>
      </c>
      <c r="E87" s="336"/>
      <c r="F87" s="336"/>
      <c r="G87" s="354">
        <f t="shared" si="22"/>
        <v>1061</v>
      </c>
      <c r="H87" s="61">
        <f t="shared" si="23"/>
        <v>1061</v>
      </c>
      <c r="I87" s="61"/>
      <c r="J87" s="165">
        <v>0</v>
      </c>
      <c r="K87" s="166">
        <v>0</v>
      </c>
      <c r="L87" s="167"/>
      <c r="M87" s="167"/>
      <c r="N87" s="227"/>
    </row>
    <row r="88" spans="1:14" s="86" customFormat="1" ht="15" customHeight="1">
      <c r="A88" s="244"/>
      <c r="B88" s="71" t="s">
        <v>36</v>
      </c>
      <c r="C88" s="60" t="s">
        <v>37</v>
      </c>
      <c r="D88" s="61">
        <v>680</v>
      </c>
      <c r="E88" s="336"/>
      <c r="F88" s="336"/>
      <c r="G88" s="354">
        <f t="shared" si="22"/>
        <v>680</v>
      </c>
      <c r="H88" s="61">
        <f t="shared" si="23"/>
        <v>680</v>
      </c>
      <c r="I88" s="61"/>
      <c r="J88" s="165">
        <v>0</v>
      </c>
      <c r="K88" s="166">
        <v>0</v>
      </c>
      <c r="L88" s="167"/>
      <c r="M88" s="167"/>
      <c r="N88" s="227"/>
    </row>
    <row r="89" spans="1:14" s="86" customFormat="1" ht="17.25" customHeight="1">
      <c r="A89" s="244"/>
      <c r="B89" s="71" t="s">
        <v>40</v>
      </c>
      <c r="C89" s="60" t="s">
        <v>41</v>
      </c>
      <c r="D89" s="61">
        <v>2634</v>
      </c>
      <c r="E89" s="336"/>
      <c r="F89" s="336"/>
      <c r="G89" s="354">
        <f t="shared" si="22"/>
        <v>2634</v>
      </c>
      <c r="H89" s="61">
        <f t="shared" si="23"/>
        <v>2634</v>
      </c>
      <c r="I89" s="61"/>
      <c r="J89" s="165">
        <v>0</v>
      </c>
      <c r="K89" s="166">
        <v>0</v>
      </c>
      <c r="L89" s="167"/>
      <c r="M89" s="167"/>
      <c r="N89" s="227"/>
    </row>
    <row r="90" spans="1:14" s="85" customFormat="1" ht="22.5" customHeight="1">
      <c r="A90" s="242" t="s">
        <v>450</v>
      </c>
      <c r="B90" s="238"/>
      <c r="C90" s="155" t="s">
        <v>606</v>
      </c>
      <c r="D90" s="164">
        <f>D91</f>
        <v>3000</v>
      </c>
      <c r="E90" s="164">
        <f>E91</f>
        <v>0</v>
      </c>
      <c r="F90" s="164">
        <f>F91</f>
        <v>0</v>
      </c>
      <c r="G90" s="164">
        <f>G91</f>
        <v>3000</v>
      </c>
      <c r="H90" s="164">
        <f aca="true" t="shared" si="24" ref="H90:N90">H91</f>
        <v>3000</v>
      </c>
      <c r="I90" s="164">
        <f t="shared" si="24"/>
        <v>0</v>
      </c>
      <c r="J90" s="164">
        <f t="shared" si="24"/>
        <v>0</v>
      </c>
      <c r="K90" s="164">
        <f t="shared" si="24"/>
        <v>3000</v>
      </c>
      <c r="L90" s="164">
        <f t="shared" si="24"/>
        <v>0</v>
      </c>
      <c r="M90" s="164">
        <f t="shared" si="24"/>
        <v>0</v>
      </c>
      <c r="N90" s="226">
        <f t="shared" si="24"/>
        <v>0</v>
      </c>
    </row>
    <row r="91" spans="1:14" s="86" customFormat="1" ht="24" customHeight="1">
      <c r="A91" s="244"/>
      <c r="B91" s="71" t="s">
        <v>451</v>
      </c>
      <c r="C91" s="60" t="s">
        <v>452</v>
      </c>
      <c r="D91" s="61">
        <v>3000</v>
      </c>
      <c r="E91" s="336"/>
      <c r="F91" s="336"/>
      <c r="G91" s="354">
        <f>D91+E91-F91</f>
        <v>3000</v>
      </c>
      <c r="H91" s="61">
        <f>G91</f>
        <v>3000</v>
      </c>
      <c r="I91" s="61">
        <v>0</v>
      </c>
      <c r="J91" s="165">
        <v>0</v>
      </c>
      <c r="K91" s="166">
        <f>H91</f>
        <v>3000</v>
      </c>
      <c r="L91" s="167"/>
      <c r="M91" s="167"/>
      <c r="N91" s="227"/>
    </row>
    <row r="92" spans="1:14" s="85" customFormat="1" ht="16.5" customHeight="1">
      <c r="A92" s="242" t="s">
        <v>79</v>
      </c>
      <c r="B92" s="238"/>
      <c r="C92" s="155" t="s">
        <v>80</v>
      </c>
      <c r="D92" s="164">
        <f aca="true" t="shared" si="25" ref="D92:N92">D93+D94+D95+D96+D97+D98+D99+D100+D101+D102</f>
        <v>107171</v>
      </c>
      <c r="E92" s="164">
        <f t="shared" si="25"/>
        <v>0</v>
      </c>
      <c r="F92" s="164">
        <f t="shared" si="25"/>
        <v>0</v>
      </c>
      <c r="G92" s="164">
        <f t="shared" si="25"/>
        <v>107171</v>
      </c>
      <c r="H92" s="164">
        <f t="shared" si="25"/>
        <v>107171</v>
      </c>
      <c r="I92" s="164">
        <f t="shared" si="25"/>
        <v>0</v>
      </c>
      <c r="J92" s="164">
        <f t="shared" si="25"/>
        <v>0</v>
      </c>
      <c r="K92" s="164">
        <f t="shared" si="25"/>
        <v>0</v>
      </c>
      <c r="L92" s="164">
        <f t="shared" si="25"/>
        <v>0</v>
      </c>
      <c r="M92" s="164">
        <f t="shared" si="25"/>
        <v>0</v>
      </c>
      <c r="N92" s="164">
        <f t="shared" si="25"/>
        <v>0</v>
      </c>
    </row>
    <row r="93" spans="1:14" s="86" customFormat="1" ht="12.75" customHeight="1">
      <c r="A93" s="244"/>
      <c r="B93" s="71" t="s">
        <v>19</v>
      </c>
      <c r="C93" s="60" t="s">
        <v>81</v>
      </c>
      <c r="D93" s="61">
        <v>82772</v>
      </c>
      <c r="E93" s="336"/>
      <c r="F93" s="336"/>
      <c r="G93" s="354">
        <f>D93+E93-F93</f>
        <v>82772</v>
      </c>
      <c r="H93" s="61">
        <f>G93</f>
        <v>82772</v>
      </c>
      <c r="I93" s="61"/>
      <c r="J93" s="165"/>
      <c r="K93" s="166"/>
      <c r="L93" s="167"/>
      <c r="M93" s="167"/>
      <c r="N93" s="227"/>
    </row>
    <row r="94" spans="1:14" s="86" customFormat="1" ht="12.75" customHeight="1">
      <c r="A94" s="244"/>
      <c r="B94" s="71" t="s">
        <v>28</v>
      </c>
      <c r="C94" s="60" t="s">
        <v>141</v>
      </c>
      <c r="D94" s="61">
        <v>9285</v>
      </c>
      <c r="E94" s="336"/>
      <c r="F94" s="336"/>
      <c r="G94" s="354">
        <f aca="true" t="shared" si="26" ref="G94:G102">D94+E94-F94</f>
        <v>9285</v>
      </c>
      <c r="H94" s="61">
        <f aca="true" t="shared" si="27" ref="H94:H102">G94</f>
        <v>9285</v>
      </c>
      <c r="I94" s="61"/>
      <c r="J94" s="165"/>
      <c r="K94" s="166"/>
      <c r="L94" s="167"/>
      <c r="M94" s="167"/>
      <c r="N94" s="227"/>
    </row>
    <row r="95" spans="1:14" s="86" customFormat="1" ht="12.75" customHeight="1">
      <c r="A95" s="244"/>
      <c r="B95" s="71" t="s">
        <v>30</v>
      </c>
      <c r="C95" s="60" t="s">
        <v>106</v>
      </c>
      <c r="D95" s="61">
        <v>5800</v>
      </c>
      <c r="E95" s="336">
        <v>0</v>
      </c>
      <c r="F95" s="336"/>
      <c r="G95" s="354">
        <f t="shared" si="26"/>
        <v>5800</v>
      </c>
      <c r="H95" s="61">
        <f t="shared" si="27"/>
        <v>5800</v>
      </c>
      <c r="I95" s="61"/>
      <c r="J95" s="165"/>
      <c r="K95" s="166"/>
      <c r="L95" s="167"/>
      <c r="M95" s="167"/>
      <c r="N95" s="227"/>
    </row>
    <row r="96" spans="1:14" s="86" customFormat="1" ht="12.75" customHeight="1">
      <c r="A96" s="244"/>
      <c r="B96" s="71" t="s">
        <v>34</v>
      </c>
      <c r="C96" s="60" t="s">
        <v>108</v>
      </c>
      <c r="D96" s="61">
        <v>3814</v>
      </c>
      <c r="E96" s="336"/>
      <c r="F96" s="336"/>
      <c r="G96" s="354">
        <f t="shared" si="26"/>
        <v>3814</v>
      </c>
      <c r="H96" s="61">
        <f t="shared" si="27"/>
        <v>3814</v>
      </c>
      <c r="I96" s="61"/>
      <c r="J96" s="165"/>
      <c r="K96" s="166"/>
      <c r="L96" s="167"/>
      <c r="M96" s="167"/>
      <c r="N96" s="227"/>
    </row>
    <row r="97" spans="1:14" s="86" customFormat="1" ht="12.75" customHeight="1">
      <c r="A97" s="244"/>
      <c r="B97" s="71" t="s">
        <v>265</v>
      </c>
      <c r="C97" s="60" t="s">
        <v>683</v>
      </c>
      <c r="D97" s="61">
        <v>250</v>
      </c>
      <c r="E97" s="336"/>
      <c r="F97" s="336"/>
      <c r="G97" s="354">
        <f t="shared" si="26"/>
        <v>250</v>
      </c>
      <c r="H97" s="61">
        <f t="shared" si="27"/>
        <v>250</v>
      </c>
      <c r="I97" s="61"/>
      <c r="J97" s="165"/>
      <c r="K97" s="166"/>
      <c r="L97" s="167"/>
      <c r="M97" s="167"/>
      <c r="N97" s="227"/>
    </row>
    <row r="98" spans="1:14" s="86" customFormat="1" ht="12.75" customHeight="1">
      <c r="A98" s="244"/>
      <c r="B98" s="71" t="s">
        <v>36</v>
      </c>
      <c r="C98" s="60" t="s">
        <v>37</v>
      </c>
      <c r="D98" s="61">
        <v>700</v>
      </c>
      <c r="E98" s="336"/>
      <c r="F98" s="336"/>
      <c r="G98" s="354">
        <f t="shared" si="26"/>
        <v>700</v>
      </c>
      <c r="H98" s="61">
        <f t="shared" si="27"/>
        <v>700</v>
      </c>
      <c r="I98" s="61"/>
      <c r="J98" s="165"/>
      <c r="K98" s="166"/>
      <c r="L98" s="167"/>
      <c r="M98" s="167"/>
      <c r="N98" s="227"/>
    </row>
    <row r="99" spans="1:14" s="86" customFormat="1" ht="12.75" customHeight="1">
      <c r="A99" s="244"/>
      <c r="B99" s="71" t="s">
        <v>621</v>
      </c>
      <c r="C99" s="60" t="s">
        <v>622</v>
      </c>
      <c r="D99" s="61">
        <v>800</v>
      </c>
      <c r="E99" s="336"/>
      <c r="F99" s="336"/>
      <c r="G99" s="354">
        <f t="shared" si="26"/>
        <v>800</v>
      </c>
      <c r="H99" s="61">
        <f t="shared" si="27"/>
        <v>800</v>
      </c>
      <c r="I99" s="61"/>
      <c r="J99" s="165"/>
      <c r="K99" s="166"/>
      <c r="L99" s="167"/>
      <c r="M99" s="167"/>
      <c r="N99" s="227"/>
    </row>
    <row r="100" spans="1:14" s="86" customFormat="1" ht="12.75" customHeight="1">
      <c r="A100" s="244"/>
      <c r="B100" s="71" t="s">
        <v>266</v>
      </c>
      <c r="C100" s="60" t="s">
        <v>694</v>
      </c>
      <c r="D100" s="61">
        <v>1100</v>
      </c>
      <c r="E100" s="336"/>
      <c r="F100" s="336"/>
      <c r="G100" s="354">
        <f t="shared" si="26"/>
        <v>1100</v>
      </c>
      <c r="H100" s="61">
        <f t="shared" si="27"/>
        <v>1100</v>
      </c>
      <c r="I100" s="61"/>
      <c r="J100" s="165"/>
      <c r="K100" s="166"/>
      <c r="L100" s="167"/>
      <c r="M100" s="167"/>
      <c r="N100" s="227"/>
    </row>
    <row r="101" spans="1:14" s="86" customFormat="1" ht="12.75" customHeight="1">
      <c r="A101" s="244"/>
      <c r="B101" s="71" t="s">
        <v>267</v>
      </c>
      <c r="C101" s="60" t="s">
        <v>270</v>
      </c>
      <c r="D101" s="61">
        <v>1100</v>
      </c>
      <c r="E101" s="336"/>
      <c r="F101" s="336"/>
      <c r="G101" s="354">
        <f t="shared" si="26"/>
        <v>1100</v>
      </c>
      <c r="H101" s="61">
        <f t="shared" si="27"/>
        <v>1100</v>
      </c>
      <c r="I101" s="61"/>
      <c r="J101" s="165"/>
      <c r="K101" s="166"/>
      <c r="L101" s="167"/>
      <c r="M101" s="167"/>
      <c r="N101" s="227"/>
    </row>
    <row r="102" spans="1:14" s="86" customFormat="1" ht="12.75" customHeight="1">
      <c r="A102" s="244"/>
      <c r="B102" s="71" t="s">
        <v>268</v>
      </c>
      <c r="C102" s="60" t="s">
        <v>16</v>
      </c>
      <c r="D102" s="61">
        <v>1550</v>
      </c>
      <c r="E102" s="336"/>
      <c r="F102" s="336"/>
      <c r="G102" s="354">
        <f t="shared" si="26"/>
        <v>1550</v>
      </c>
      <c r="H102" s="61">
        <f t="shared" si="27"/>
        <v>1550</v>
      </c>
      <c r="I102" s="61"/>
      <c r="J102" s="165"/>
      <c r="K102" s="166"/>
      <c r="L102" s="167"/>
      <c r="M102" s="167"/>
      <c r="N102" s="227"/>
    </row>
    <row r="103" spans="1:14" s="85" customFormat="1" ht="15.75" customHeight="1">
      <c r="A103" s="242" t="s">
        <v>82</v>
      </c>
      <c r="B103" s="238"/>
      <c r="C103" s="155" t="s">
        <v>83</v>
      </c>
      <c r="D103" s="164">
        <f>SUM(D104:D128)</f>
        <v>2512690</v>
      </c>
      <c r="E103" s="164">
        <f>SUM(E104:E128)</f>
        <v>0</v>
      </c>
      <c r="F103" s="164">
        <f>SUM(F104:F128)</f>
        <v>0</v>
      </c>
      <c r="G103" s="164">
        <f>SUM(G104:G128)</f>
        <v>2512690</v>
      </c>
      <c r="H103" s="164">
        <f aca="true" t="shared" si="28" ref="H103:N103">SUM(H104:H128)</f>
        <v>2470690</v>
      </c>
      <c r="I103" s="164">
        <f t="shared" si="28"/>
        <v>1641569</v>
      </c>
      <c r="J103" s="164">
        <f t="shared" si="28"/>
        <v>207005</v>
      </c>
      <c r="K103" s="164">
        <f t="shared" si="28"/>
        <v>10000</v>
      </c>
      <c r="L103" s="164">
        <f t="shared" si="28"/>
        <v>0</v>
      </c>
      <c r="M103" s="164">
        <f t="shared" si="28"/>
        <v>0</v>
      </c>
      <c r="N103" s="226">
        <f t="shared" si="28"/>
        <v>42000</v>
      </c>
    </row>
    <row r="104" spans="1:14" s="86" customFormat="1" ht="18" customHeight="1">
      <c r="A104" s="244"/>
      <c r="B104" s="71" t="s">
        <v>633</v>
      </c>
      <c r="C104" s="60" t="s">
        <v>583</v>
      </c>
      <c r="D104" s="61">
        <v>1380</v>
      </c>
      <c r="E104" s="336"/>
      <c r="F104" s="336"/>
      <c r="G104" s="354">
        <f>D104+E104-F104</f>
        <v>1380</v>
      </c>
      <c r="H104" s="61">
        <f>G104</f>
        <v>1380</v>
      </c>
      <c r="I104" s="61">
        <v>0</v>
      </c>
      <c r="J104" s="165"/>
      <c r="K104" s="166">
        <v>0</v>
      </c>
      <c r="L104" s="167"/>
      <c r="M104" s="167"/>
      <c r="N104" s="227"/>
    </row>
    <row r="105" spans="1:14" s="86" customFormat="1" ht="18.75" customHeight="1">
      <c r="A105" s="244"/>
      <c r="B105" s="71" t="s">
        <v>20</v>
      </c>
      <c r="C105" s="60" t="s">
        <v>692</v>
      </c>
      <c r="D105" s="61">
        <v>1533515</v>
      </c>
      <c r="E105" s="336"/>
      <c r="F105" s="336"/>
      <c r="G105" s="354">
        <f aca="true" t="shared" si="29" ref="G105:G128">D105+E105-F105</f>
        <v>1533515</v>
      </c>
      <c r="H105" s="61">
        <f aca="true" t="shared" si="30" ref="H105:H127">G105</f>
        <v>1533515</v>
      </c>
      <c r="I105" s="61">
        <f>H105</f>
        <v>1533515</v>
      </c>
      <c r="J105" s="165"/>
      <c r="K105" s="166">
        <v>0</v>
      </c>
      <c r="L105" s="167"/>
      <c r="M105" s="167"/>
      <c r="N105" s="227"/>
    </row>
    <row r="106" spans="1:14" s="86" customFormat="1" ht="19.5" customHeight="1">
      <c r="A106" s="244"/>
      <c r="B106" s="71" t="s">
        <v>24</v>
      </c>
      <c r="C106" s="60" t="s">
        <v>25</v>
      </c>
      <c r="D106" s="61">
        <v>105054</v>
      </c>
      <c r="E106" s="336"/>
      <c r="F106" s="336"/>
      <c r="G106" s="354">
        <f t="shared" si="29"/>
        <v>105054</v>
      </c>
      <c r="H106" s="61">
        <f t="shared" si="30"/>
        <v>105054</v>
      </c>
      <c r="I106" s="61">
        <f>H106</f>
        <v>105054</v>
      </c>
      <c r="J106" s="165"/>
      <c r="K106" s="166">
        <v>0</v>
      </c>
      <c r="L106" s="167"/>
      <c r="M106" s="167"/>
      <c r="N106" s="227"/>
    </row>
    <row r="107" spans="1:14" s="86" customFormat="1" ht="18" customHeight="1">
      <c r="A107" s="244"/>
      <c r="B107" s="247" t="s">
        <v>72</v>
      </c>
      <c r="C107" s="60" t="s">
        <v>52</v>
      </c>
      <c r="D107" s="61">
        <v>177250</v>
      </c>
      <c r="E107" s="336"/>
      <c r="F107" s="336"/>
      <c r="G107" s="354">
        <f t="shared" si="29"/>
        <v>177250</v>
      </c>
      <c r="H107" s="61">
        <f t="shared" si="30"/>
        <v>177250</v>
      </c>
      <c r="I107" s="61">
        <v>0</v>
      </c>
      <c r="J107" s="165">
        <f>H107</f>
        <v>177250</v>
      </c>
      <c r="K107" s="166">
        <v>0</v>
      </c>
      <c r="L107" s="167"/>
      <c r="M107" s="167"/>
      <c r="N107" s="227"/>
    </row>
    <row r="108" spans="1:14" s="86" customFormat="1" ht="18" customHeight="1">
      <c r="A108" s="244"/>
      <c r="B108" s="247" t="s">
        <v>560</v>
      </c>
      <c r="C108" s="60" t="s">
        <v>561</v>
      </c>
      <c r="D108" s="61">
        <v>3000</v>
      </c>
      <c r="E108" s="336"/>
      <c r="F108" s="336"/>
      <c r="G108" s="354">
        <f t="shared" si="29"/>
        <v>3000</v>
      </c>
      <c r="H108" s="61">
        <f t="shared" si="30"/>
        <v>3000</v>
      </c>
      <c r="I108" s="61">
        <f>H108</f>
        <v>3000</v>
      </c>
      <c r="J108" s="165"/>
      <c r="K108" s="166">
        <v>0</v>
      </c>
      <c r="L108" s="167"/>
      <c r="M108" s="167"/>
      <c r="N108" s="227"/>
    </row>
    <row r="109" spans="1:14" s="86" customFormat="1" ht="17.25" customHeight="1">
      <c r="A109" s="244"/>
      <c r="B109" s="247" t="s">
        <v>26</v>
      </c>
      <c r="C109" s="60" t="s">
        <v>27</v>
      </c>
      <c r="D109" s="61">
        <v>29755</v>
      </c>
      <c r="E109" s="336"/>
      <c r="F109" s="336"/>
      <c r="G109" s="354">
        <f t="shared" si="29"/>
        <v>29755</v>
      </c>
      <c r="H109" s="61">
        <f t="shared" si="30"/>
        <v>29755</v>
      </c>
      <c r="I109" s="61">
        <v>0</v>
      </c>
      <c r="J109" s="165">
        <f>H109</f>
        <v>29755</v>
      </c>
      <c r="K109" s="166">
        <v>0</v>
      </c>
      <c r="L109" s="167"/>
      <c r="M109" s="167"/>
      <c r="N109" s="227"/>
    </row>
    <row r="110" spans="1:14" s="86" customFormat="1" ht="19.5" customHeight="1">
      <c r="A110" s="244"/>
      <c r="B110" s="71" t="s">
        <v>28</v>
      </c>
      <c r="C110" s="60" t="s">
        <v>141</v>
      </c>
      <c r="D110" s="61">
        <v>50070</v>
      </c>
      <c r="E110" s="336"/>
      <c r="F110" s="336"/>
      <c r="G110" s="354">
        <f t="shared" si="29"/>
        <v>50070</v>
      </c>
      <c r="H110" s="61">
        <f t="shared" si="30"/>
        <v>50070</v>
      </c>
      <c r="I110" s="61">
        <v>0</v>
      </c>
      <c r="J110" s="165"/>
      <c r="K110" s="166">
        <v>0</v>
      </c>
      <c r="L110" s="167"/>
      <c r="M110" s="167"/>
      <c r="N110" s="227"/>
    </row>
    <row r="111" spans="1:14" s="86" customFormat="1" ht="21" customHeight="1">
      <c r="A111" s="244"/>
      <c r="B111" s="71" t="s">
        <v>30</v>
      </c>
      <c r="C111" s="60" t="s">
        <v>106</v>
      </c>
      <c r="D111" s="61">
        <v>65000</v>
      </c>
      <c r="E111" s="336"/>
      <c r="F111" s="336"/>
      <c r="G111" s="354">
        <f t="shared" si="29"/>
        <v>65000</v>
      </c>
      <c r="H111" s="61">
        <f t="shared" si="30"/>
        <v>65000</v>
      </c>
      <c r="I111" s="61">
        <v>0</v>
      </c>
      <c r="J111" s="165"/>
      <c r="K111" s="166">
        <v>0</v>
      </c>
      <c r="L111" s="167"/>
      <c r="M111" s="167"/>
      <c r="N111" s="227"/>
    </row>
    <row r="112" spans="1:14" s="86" customFormat="1" ht="18.75" customHeight="1">
      <c r="A112" s="244"/>
      <c r="B112" s="71" t="s">
        <v>92</v>
      </c>
      <c r="C112" s="60" t="s">
        <v>93</v>
      </c>
      <c r="D112" s="61">
        <v>1500</v>
      </c>
      <c r="E112" s="336"/>
      <c r="F112" s="336"/>
      <c r="G112" s="354">
        <f t="shared" si="29"/>
        <v>1500</v>
      </c>
      <c r="H112" s="61">
        <f t="shared" si="30"/>
        <v>1500</v>
      </c>
      <c r="I112" s="61">
        <v>0</v>
      </c>
      <c r="J112" s="165"/>
      <c r="K112" s="166">
        <v>0</v>
      </c>
      <c r="L112" s="167"/>
      <c r="M112" s="167"/>
      <c r="N112" s="227"/>
    </row>
    <row r="113" spans="1:14" s="86" customFormat="1" ht="19.5" customHeight="1">
      <c r="A113" s="244"/>
      <c r="B113" s="71" t="s">
        <v>34</v>
      </c>
      <c r="C113" s="60" t="s">
        <v>108</v>
      </c>
      <c r="D113" s="61">
        <v>387000</v>
      </c>
      <c r="E113" s="336"/>
      <c r="F113" s="336"/>
      <c r="G113" s="354">
        <f t="shared" si="29"/>
        <v>387000</v>
      </c>
      <c r="H113" s="61">
        <f t="shared" si="30"/>
        <v>387000</v>
      </c>
      <c r="I113" s="61">
        <v>0</v>
      </c>
      <c r="J113" s="165"/>
      <c r="K113" s="166">
        <v>0</v>
      </c>
      <c r="L113" s="167"/>
      <c r="M113" s="167"/>
      <c r="N113" s="227"/>
    </row>
    <row r="114" spans="1:14" s="86" customFormat="1" ht="18" customHeight="1">
      <c r="A114" s="244"/>
      <c r="B114" s="71" t="s">
        <v>562</v>
      </c>
      <c r="C114" s="60" t="s">
        <v>441</v>
      </c>
      <c r="D114" s="61">
        <v>3600</v>
      </c>
      <c r="E114" s="336"/>
      <c r="F114" s="336"/>
      <c r="G114" s="354">
        <f t="shared" si="29"/>
        <v>3600</v>
      </c>
      <c r="H114" s="61">
        <f t="shared" si="30"/>
        <v>3600</v>
      </c>
      <c r="I114" s="61">
        <v>0</v>
      </c>
      <c r="J114" s="165"/>
      <c r="K114" s="166">
        <v>0</v>
      </c>
      <c r="L114" s="167"/>
      <c r="M114" s="167"/>
      <c r="N114" s="227"/>
    </row>
    <row r="115" spans="1:14" s="86" customFormat="1" ht="17.25" customHeight="1">
      <c r="A115" s="244"/>
      <c r="B115" s="71" t="s">
        <v>272</v>
      </c>
      <c r="C115" s="60" t="s">
        <v>696</v>
      </c>
      <c r="D115" s="61">
        <v>8234</v>
      </c>
      <c r="E115" s="336"/>
      <c r="F115" s="336"/>
      <c r="G115" s="354">
        <f t="shared" si="29"/>
        <v>8234</v>
      </c>
      <c r="H115" s="61">
        <f t="shared" si="30"/>
        <v>8234</v>
      </c>
      <c r="I115" s="61"/>
      <c r="J115" s="165"/>
      <c r="K115" s="166"/>
      <c r="L115" s="167"/>
      <c r="M115" s="167"/>
      <c r="N115" s="227"/>
    </row>
    <row r="116" spans="1:14" s="86" customFormat="1" ht="18" customHeight="1">
      <c r="A116" s="244"/>
      <c r="B116" s="71" t="s">
        <v>265</v>
      </c>
      <c r="C116" s="60" t="s">
        <v>683</v>
      </c>
      <c r="D116" s="61">
        <v>22491</v>
      </c>
      <c r="E116" s="336"/>
      <c r="F116" s="336"/>
      <c r="G116" s="354">
        <f t="shared" si="29"/>
        <v>22491</v>
      </c>
      <c r="H116" s="61">
        <f t="shared" si="30"/>
        <v>22491</v>
      </c>
      <c r="I116" s="61"/>
      <c r="J116" s="165"/>
      <c r="K116" s="166"/>
      <c r="L116" s="167"/>
      <c r="M116" s="167"/>
      <c r="N116" s="227"/>
    </row>
    <row r="117" spans="1:14" s="86" customFormat="1" ht="18.75" customHeight="1">
      <c r="A117" s="244"/>
      <c r="B117" s="71" t="s">
        <v>273</v>
      </c>
      <c r="C117" s="60" t="s">
        <v>697</v>
      </c>
      <c r="D117" s="61">
        <v>130</v>
      </c>
      <c r="E117" s="336"/>
      <c r="F117" s="336"/>
      <c r="G117" s="354">
        <f t="shared" si="29"/>
        <v>130</v>
      </c>
      <c r="H117" s="61">
        <f t="shared" si="30"/>
        <v>130</v>
      </c>
      <c r="I117" s="61"/>
      <c r="J117" s="165"/>
      <c r="K117" s="166"/>
      <c r="L117" s="167"/>
      <c r="M117" s="167"/>
      <c r="N117" s="227"/>
    </row>
    <row r="118" spans="1:14" s="86" customFormat="1" ht="18" customHeight="1">
      <c r="A118" s="244"/>
      <c r="B118" s="71" t="s">
        <v>36</v>
      </c>
      <c r="C118" s="60" t="s">
        <v>37</v>
      </c>
      <c r="D118" s="61">
        <v>10500</v>
      </c>
      <c r="E118" s="336"/>
      <c r="F118" s="336"/>
      <c r="G118" s="354">
        <f t="shared" si="29"/>
        <v>10500</v>
      </c>
      <c r="H118" s="61">
        <f t="shared" si="30"/>
        <v>10500</v>
      </c>
      <c r="I118" s="61">
        <v>0</v>
      </c>
      <c r="J118" s="165"/>
      <c r="K118" s="166">
        <v>0</v>
      </c>
      <c r="L118" s="167"/>
      <c r="M118" s="167"/>
      <c r="N118" s="227"/>
    </row>
    <row r="119" spans="1:14" s="86" customFormat="1" ht="20.25" customHeight="1">
      <c r="A119" s="244"/>
      <c r="B119" s="71" t="s">
        <v>621</v>
      </c>
      <c r="C119" s="60" t="s">
        <v>622</v>
      </c>
      <c r="D119" s="61">
        <v>500</v>
      </c>
      <c r="E119" s="336"/>
      <c r="F119" s="336"/>
      <c r="G119" s="354">
        <f t="shared" si="29"/>
        <v>500</v>
      </c>
      <c r="H119" s="61">
        <f t="shared" si="30"/>
        <v>500</v>
      </c>
      <c r="I119" s="61">
        <v>0</v>
      </c>
      <c r="J119" s="165"/>
      <c r="K119" s="166">
        <v>0</v>
      </c>
      <c r="L119" s="167"/>
      <c r="M119" s="167"/>
      <c r="N119" s="227"/>
    </row>
    <row r="120" spans="1:14" s="86" customFormat="1" ht="19.5" customHeight="1">
      <c r="A120" s="244"/>
      <c r="B120" s="71" t="s">
        <v>38</v>
      </c>
      <c r="C120" s="60" t="s">
        <v>39</v>
      </c>
      <c r="D120" s="61">
        <v>686</v>
      </c>
      <c r="E120" s="336"/>
      <c r="F120" s="336"/>
      <c r="G120" s="354">
        <f t="shared" si="29"/>
        <v>686</v>
      </c>
      <c r="H120" s="61">
        <f t="shared" si="30"/>
        <v>686</v>
      </c>
      <c r="I120" s="61">
        <v>0</v>
      </c>
      <c r="J120" s="165"/>
      <c r="K120" s="166">
        <v>0</v>
      </c>
      <c r="L120" s="167"/>
      <c r="M120" s="167"/>
      <c r="N120" s="227"/>
    </row>
    <row r="121" spans="1:14" s="86" customFormat="1" ht="15.75" customHeight="1">
      <c r="A121" s="244"/>
      <c r="B121" s="71" t="s">
        <v>40</v>
      </c>
      <c r="C121" s="60" t="s">
        <v>41</v>
      </c>
      <c r="D121" s="61">
        <v>36875</v>
      </c>
      <c r="E121" s="336"/>
      <c r="F121" s="336"/>
      <c r="G121" s="354">
        <f t="shared" si="29"/>
        <v>36875</v>
      </c>
      <c r="H121" s="61">
        <f t="shared" si="30"/>
        <v>36875</v>
      </c>
      <c r="I121" s="61">
        <v>0</v>
      </c>
      <c r="J121" s="165"/>
      <c r="K121" s="166">
        <v>0</v>
      </c>
      <c r="L121" s="167"/>
      <c r="M121" s="167"/>
      <c r="N121" s="227"/>
    </row>
    <row r="122" spans="1:14" s="86" customFormat="1" ht="15.75" customHeight="1">
      <c r="A122" s="245"/>
      <c r="B122" s="247" t="s">
        <v>56</v>
      </c>
      <c r="C122" s="60" t="s">
        <v>57</v>
      </c>
      <c r="D122" s="61">
        <v>200</v>
      </c>
      <c r="E122" s="336"/>
      <c r="F122" s="336"/>
      <c r="G122" s="354">
        <f t="shared" si="29"/>
        <v>200</v>
      </c>
      <c r="H122" s="61">
        <f t="shared" si="30"/>
        <v>200</v>
      </c>
      <c r="I122" s="61">
        <v>0</v>
      </c>
      <c r="J122" s="165"/>
      <c r="K122" s="166">
        <v>0</v>
      </c>
      <c r="L122" s="167"/>
      <c r="M122" s="167"/>
      <c r="N122" s="227"/>
    </row>
    <row r="123" spans="1:14" s="86" customFormat="1" ht="16.5" customHeight="1">
      <c r="A123" s="245"/>
      <c r="B123" s="247" t="s">
        <v>568</v>
      </c>
      <c r="C123" s="60" t="s">
        <v>698</v>
      </c>
      <c r="D123" s="61">
        <v>450</v>
      </c>
      <c r="E123" s="336"/>
      <c r="F123" s="336"/>
      <c r="G123" s="354">
        <f t="shared" si="29"/>
        <v>450</v>
      </c>
      <c r="H123" s="61">
        <f t="shared" si="30"/>
        <v>450</v>
      </c>
      <c r="I123" s="61">
        <v>0</v>
      </c>
      <c r="J123" s="165"/>
      <c r="K123" s="166">
        <v>0</v>
      </c>
      <c r="L123" s="167"/>
      <c r="M123" s="167"/>
      <c r="N123" s="227"/>
    </row>
    <row r="124" spans="1:14" s="86" customFormat="1" ht="18" customHeight="1">
      <c r="A124" s="245"/>
      <c r="B124" s="247" t="s">
        <v>266</v>
      </c>
      <c r="C124" s="60" t="s">
        <v>694</v>
      </c>
      <c r="D124" s="61">
        <v>9500</v>
      </c>
      <c r="E124" s="336"/>
      <c r="F124" s="336"/>
      <c r="G124" s="354">
        <f t="shared" si="29"/>
        <v>9500</v>
      </c>
      <c r="H124" s="61">
        <f t="shared" si="30"/>
        <v>9500</v>
      </c>
      <c r="I124" s="61"/>
      <c r="J124" s="165"/>
      <c r="K124" s="166"/>
      <c r="L124" s="167"/>
      <c r="M124" s="167"/>
      <c r="N124" s="227"/>
    </row>
    <row r="125" spans="1:14" s="86" customFormat="1" ht="16.5" customHeight="1">
      <c r="A125" s="245"/>
      <c r="B125" s="247" t="s">
        <v>267</v>
      </c>
      <c r="C125" s="60" t="s">
        <v>270</v>
      </c>
      <c r="D125" s="61">
        <v>4000</v>
      </c>
      <c r="E125" s="336"/>
      <c r="F125" s="336"/>
      <c r="G125" s="354">
        <f t="shared" si="29"/>
        <v>4000</v>
      </c>
      <c r="H125" s="61">
        <f t="shared" si="30"/>
        <v>4000</v>
      </c>
      <c r="I125" s="61"/>
      <c r="J125" s="165"/>
      <c r="K125" s="166"/>
      <c r="L125" s="167"/>
      <c r="M125" s="167"/>
      <c r="N125" s="227"/>
    </row>
    <row r="126" spans="1:14" s="86" customFormat="1" ht="21" customHeight="1">
      <c r="A126" s="245"/>
      <c r="B126" s="247" t="s">
        <v>268</v>
      </c>
      <c r="C126" s="60" t="s">
        <v>271</v>
      </c>
      <c r="D126" s="61">
        <v>10000</v>
      </c>
      <c r="E126" s="336"/>
      <c r="F126" s="336"/>
      <c r="G126" s="354">
        <f t="shared" si="29"/>
        <v>10000</v>
      </c>
      <c r="H126" s="61">
        <f t="shared" si="30"/>
        <v>10000</v>
      </c>
      <c r="I126" s="61"/>
      <c r="J126" s="165"/>
      <c r="K126" s="166"/>
      <c r="L126" s="167"/>
      <c r="M126" s="167"/>
      <c r="N126" s="227"/>
    </row>
    <row r="127" spans="1:14" s="86" customFormat="1" ht="15.75" customHeight="1">
      <c r="A127" s="245"/>
      <c r="B127" s="247" t="s">
        <v>78</v>
      </c>
      <c r="C127" s="60" t="s">
        <v>635</v>
      </c>
      <c r="D127" s="61">
        <v>10000</v>
      </c>
      <c r="E127" s="336"/>
      <c r="F127" s="336"/>
      <c r="G127" s="354">
        <f t="shared" si="29"/>
        <v>10000</v>
      </c>
      <c r="H127" s="61">
        <f t="shared" si="30"/>
        <v>10000</v>
      </c>
      <c r="I127" s="61">
        <v>0</v>
      </c>
      <c r="J127" s="165"/>
      <c r="K127" s="166">
        <f>H127</f>
        <v>10000</v>
      </c>
      <c r="L127" s="167"/>
      <c r="M127" s="167"/>
      <c r="N127" s="227"/>
    </row>
    <row r="128" spans="1:14" s="86" customFormat="1" ht="46.5" customHeight="1">
      <c r="A128" s="244"/>
      <c r="B128" s="71" t="s">
        <v>544</v>
      </c>
      <c r="C128" s="60" t="s">
        <v>699</v>
      </c>
      <c r="D128" s="61">
        <v>42000</v>
      </c>
      <c r="E128" s="336"/>
      <c r="F128" s="336"/>
      <c r="G128" s="354">
        <f t="shared" si="29"/>
        <v>42000</v>
      </c>
      <c r="H128" s="61"/>
      <c r="I128" s="61">
        <v>0</v>
      </c>
      <c r="J128" s="165">
        <v>0</v>
      </c>
      <c r="K128" s="166"/>
      <c r="L128" s="167"/>
      <c r="M128" s="167"/>
      <c r="N128" s="229">
        <f>G128</f>
        <v>42000</v>
      </c>
    </row>
    <row r="129" spans="1:14" s="86" customFormat="1" ht="20.25" customHeight="1">
      <c r="A129" s="242" t="s">
        <v>84</v>
      </c>
      <c r="B129" s="238"/>
      <c r="C129" s="155" t="s">
        <v>85</v>
      </c>
      <c r="D129" s="164">
        <f>SUM(D130:D137)</f>
        <v>14000</v>
      </c>
      <c r="E129" s="164">
        <f>SUM(E130:E137)</f>
        <v>0</v>
      </c>
      <c r="F129" s="164">
        <f>SUM(F130:F137)</f>
        <v>0</v>
      </c>
      <c r="G129" s="164">
        <f>SUM(G130:G137)</f>
        <v>14000</v>
      </c>
      <c r="H129" s="164">
        <f aca="true" t="shared" si="31" ref="H129:N129">SUM(H130:H137)</f>
        <v>14000</v>
      </c>
      <c r="I129" s="164">
        <f t="shared" si="31"/>
        <v>5800</v>
      </c>
      <c r="J129" s="164">
        <f t="shared" si="31"/>
        <v>958</v>
      </c>
      <c r="K129" s="164">
        <f t="shared" si="31"/>
        <v>0</v>
      </c>
      <c r="L129" s="164">
        <f t="shared" si="31"/>
        <v>0</v>
      </c>
      <c r="M129" s="164">
        <f t="shared" si="31"/>
        <v>0</v>
      </c>
      <c r="N129" s="226">
        <f t="shared" si="31"/>
        <v>0</v>
      </c>
    </row>
    <row r="130" spans="1:14" s="86" customFormat="1" ht="16.5" customHeight="1">
      <c r="A130" s="245"/>
      <c r="B130" s="71" t="s">
        <v>19</v>
      </c>
      <c r="C130" s="60" t="s">
        <v>81</v>
      </c>
      <c r="D130" s="61">
        <v>5330</v>
      </c>
      <c r="E130" s="336"/>
      <c r="F130" s="336"/>
      <c r="G130" s="354">
        <f>D130+E130-F130</f>
        <v>5330</v>
      </c>
      <c r="H130" s="61">
        <f>G130</f>
        <v>5330</v>
      </c>
      <c r="I130" s="61"/>
      <c r="J130" s="165">
        <v>0</v>
      </c>
      <c r="K130" s="166">
        <v>0</v>
      </c>
      <c r="L130" s="167"/>
      <c r="M130" s="167"/>
      <c r="N130" s="227"/>
    </row>
    <row r="131" spans="1:14" s="86" customFormat="1" ht="15.75" customHeight="1">
      <c r="A131" s="244"/>
      <c r="B131" s="71" t="s">
        <v>51</v>
      </c>
      <c r="C131" s="60" t="s">
        <v>86</v>
      </c>
      <c r="D131" s="61">
        <v>838</v>
      </c>
      <c r="E131" s="336"/>
      <c r="F131" s="336"/>
      <c r="G131" s="354">
        <f aca="true" t="shared" si="32" ref="G131:G137">D131+E131-F131</f>
        <v>838</v>
      </c>
      <c r="H131" s="61">
        <f aca="true" t="shared" si="33" ref="H131:H137">G131</f>
        <v>838</v>
      </c>
      <c r="I131" s="61"/>
      <c r="J131" s="165">
        <f>H131</f>
        <v>838</v>
      </c>
      <c r="K131" s="166">
        <v>0</v>
      </c>
      <c r="L131" s="167"/>
      <c r="M131" s="167"/>
      <c r="N131" s="227"/>
    </row>
    <row r="132" spans="1:14" s="86" customFormat="1" ht="15.75" customHeight="1">
      <c r="A132" s="244"/>
      <c r="B132" s="71" t="s">
        <v>26</v>
      </c>
      <c r="C132" s="60" t="s">
        <v>27</v>
      </c>
      <c r="D132" s="61">
        <v>120</v>
      </c>
      <c r="E132" s="336"/>
      <c r="F132" s="336"/>
      <c r="G132" s="354">
        <f t="shared" si="32"/>
        <v>120</v>
      </c>
      <c r="H132" s="61">
        <f t="shared" si="33"/>
        <v>120</v>
      </c>
      <c r="I132" s="61"/>
      <c r="J132" s="165">
        <f>H132</f>
        <v>120</v>
      </c>
      <c r="K132" s="166">
        <v>0</v>
      </c>
      <c r="L132" s="167"/>
      <c r="M132" s="167"/>
      <c r="N132" s="227"/>
    </row>
    <row r="133" spans="1:14" s="86" customFormat="1" ht="15.75" customHeight="1">
      <c r="A133" s="244"/>
      <c r="B133" s="71" t="s">
        <v>560</v>
      </c>
      <c r="C133" s="60" t="s">
        <v>561</v>
      </c>
      <c r="D133" s="61">
        <v>5800</v>
      </c>
      <c r="E133" s="336"/>
      <c r="F133" s="336"/>
      <c r="G133" s="354">
        <f t="shared" si="32"/>
        <v>5800</v>
      </c>
      <c r="H133" s="61">
        <f t="shared" si="33"/>
        <v>5800</v>
      </c>
      <c r="I133" s="61">
        <f>H133</f>
        <v>5800</v>
      </c>
      <c r="J133" s="165">
        <v>0</v>
      </c>
      <c r="K133" s="166">
        <v>0</v>
      </c>
      <c r="L133" s="167"/>
      <c r="M133" s="167"/>
      <c r="N133" s="227"/>
    </row>
    <row r="134" spans="1:14" s="86" customFormat="1" ht="16.5" customHeight="1">
      <c r="A134" s="244"/>
      <c r="B134" s="71" t="s">
        <v>28</v>
      </c>
      <c r="C134" s="60" t="s">
        <v>141</v>
      </c>
      <c r="D134" s="61">
        <v>821</v>
      </c>
      <c r="E134" s="336"/>
      <c r="F134" s="336"/>
      <c r="G134" s="354">
        <f t="shared" si="32"/>
        <v>821</v>
      </c>
      <c r="H134" s="61">
        <f t="shared" si="33"/>
        <v>821</v>
      </c>
      <c r="I134" s="61"/>
      <c r="J134" s="165">
        <v>0</v>
      </c>
      <c r="K134" s="166">
        <v>0</v>
      </c>
      <c r="L134" s="167"/>
      <c r="M134" s="167"/>
      <c r="N134" s="227"/>
    </row>
    <row r="135" spans="1:14" s="86" customFormat="1" ht="15.75" customHeight="1">
      <c r="A135" s="244"/>
      <c r="B135" s="71" t="s">
        <v>34</v>
      </c>
      <c r="C135" s="60" t="s">
        <v>108</v>
      </c>
      <c r="D135" s="61">
        <v>932</v>
      </c>
      <c r="E135" s="336"/>
      <c r="F135" s="336"/>
      <c r="G135" s="354">
        <f t="shared" si="32"/>
        <v>932</v>
      </c>
      <c r="H135" s="61">
        <f t="shared" si="33"/>
        <v>932</v>
      </c>
      <c r="I135" s="61"/>
      <c r="J135" s="165">
        <v>0</v>
      </c>
      <c r="K135" s="166">
        <v>0</v>
      </c>
      <c r="L135" s="167"/>
      <c r="M135" s="167"/>
      <c r="N135" s="227"/>
    </row>
    <row r="136" spans="1:14" s="86" customFormat="1" ht="15.75" customHeight="1">
      <c r="A136" s="244"/>
      <c r="B136" s="71" t="s">
        <v>265</v>
      </c>
      <c r="C136" s="60" t="s">
        <v>683</v>
      </c>
      <c r="D136" s="61">
        <v>100</v>
      </c>
      <c r="E136" s="336"/>
      <c r="F136" s="336"/>
      <c r="G136" s="354">
        <f t="shared" si="32"/>
        <v>100</v>
      </c>
      <c r="H136" s="61">
        <f t="shared" si="33"/>
        <v>100</v>
      </c>
      <c r="I136" s="61"/>
      <c r="J136" s="165"/>
      <c r="K136" s="166"/>
      <c r="L136" s="167"/>
      <c r="M136" s="167"/>
      <c r="N136" s="227"/>
    </row>
    <row r="137" spans="1:14" s="86" customFormat="1" ht="15.75" customHeight="1">
      <c r="A137" s="244"/>
      <c r="B137" s="71" t="s">
        <v>267</v>
      </c>
      <c r="C137" s="60" t="s">
        <v>270</v>
      </c>
      <c r="D137" s="61">
        <v>59</v>
      </c>
      <c r="E137" s="336"/>
      <c r="F137" s="336"/>
      <c r="G137" s="354">
        <f t="shared" si="32"/>
        <v>59</v>
      </c>
      <c r="H137" s="61">
        <f t="shared" si="33"/>
        <v>59</v>
      </c>
      <c r="I137" s="61"/>
      <c r="J137" s="165"/>
      <c r="K137" s="166"/>
      <c r="L137" s="230"/>
      <c r="M137" s="167"/>
      <c r="N137" s="227"/>
    </row>
    <row r="138" spans="1:14" s="85" customFormat="1" ht="24.75" customHeight="1">
      <c r="A138" s="242" t="s">
        <v>316</v>
      </c>
      <c r="B138" s="238"/>
      <c r="C138" s="155" t="s">
        <v>317</v>
      </c>
      <c r="D138" s="164">
        <f aca="true" t="shared" si="34" ref="D138:N138">SUM(D139:D141)</f>
        <v>29015</v>
      </c>
      <c r="E138" s="164">
        <f t="shared" si="34"/>
        <v>0</v>
      </c>
      <c r="F138" s="164">
        <f t="shared" si="34"/>
        <v>0</v>
      </c>
      <c r="G138" s="164">
        <f t="shared" si="34"/>
        <v>29015</v>
      </c>
      <c r="H138" s="164">
        <f t="shared" si="34"/>
        <v>29015</v>
      </c>
      <c r="I138" s="164">
        <f t="shared" si="34"/>
        <v>1800</v>
      </c>
      <c r="J138" s="164">
        <f t="shared" si="34"/>
        <v>0</v>
      </c>
      <c r="K138" s="164">
        <f t="shared" si="34"/>
        <v>0</v>
      </c>
      <c r="L138" s="164">
        <f t="shared" si="34"/>
        <v>0</v>
      </c>
      <c r="M138" s="164">
        <f t="shared" si="34"/>
        <v>0</v>
      </c>
      <c r="N138" s="164">
        <f t="shared" si="34"/>
        <v>0</v>
      </c>
    </row>
    <row r="139" spans="1:14" s="86" customFormat="1" ht="15.75" customHeight="1">
      <c r="A139" s="244"/>
      <c r="B139" s="71" t="s">
        <v>560</v>
      </c>
      <c r="C139" s="60" t="s">
        <v>318</v>
      </c>
      <c r="D139" s="61">
        <v>1800</v>
      </c>
      <c r="E139" s="336"/>
      <c r="F139" s="336"/>
      <c r="G139" s="354">
        <f>D139+E139-F139</f>
        <v>1800</v>
      </c>
      <c r="H139" s="61">
        <f>G139</f>
        <v>1800</v>
      </c>
      <c r="I139" s="61">
        <f>H139</f>
        <v>1800</v>
      </c>
      <c r="J139" s="165"/>
      <c r="K139" s="166">
        <v>0</v>
      </c>
      <c r="L139" s="167"/>
      <c r="M139" s="167"/>
      <c r="N139" s="227"/>
    </row>
    <row r="140" spans="1:14" s="86" customFormat="1" ht="15.75" customHeight="1">
      <c r="A140" s="244"/>
      <c r="B140" s="71" t="s">
        <v>28</v>
      </c>
      <c r="C140" s="60" t="s">
        <v>141</v>
      </c>
      <c r="D140" s="61">
        <v>16655</v>
      </c>
      <c r="E140" s="336"/>
      <c r="F140" s="336"/>
      <c r="G140" s="354">
        <f>D140+E140-F140</f>
        <v>16655</v>
      </c>
      <c r="H140" s="61">
        <f>G140</f>
        <v>16655</v>
      </c>
      <c r="I140" s="61">
        <v>0</v>
      </c>
      <c r="J140" s="165"/>
      <c r="K140" s="166">
        <v>0</v>
      </c>
      <c r="L140" s="167"/>
      <c r="M140" s="167"/>
      <c r="N140" s="227"/>
    </row>
    <row r="141" spans="1:14" s="107" customFormat="1" ht="15.75" customHeight="1">
      <c r="A141" s="251"/>
      <c r="B141" s="252" t="s">
        <v>34</v>
      </c>
      <c r="C141" s="62" t="s">
        <v>108</v>
      </c>
      <c r="D141" s="64">
        <v>10560</v>
      </c>
      <c r="E141" s="59"/>
      <c r="F141" s="59"/>
      <c r="G141" s="354">
        <f>D141+E141-F141</f>
        <v>10560</v>
      </c>
      <c r="H141" s="61">
        <f>G141</f>
        <v>10560</v>
      </c>
      <c r="I141" s="61">
        <v>0</v>
      </c>
      <c r="J141" s="165"/>
      <c r="K141" s="171">
        <v>0</v>
      </c>
      <c r="L141" s="167"/>
      <c r="M141" s="167"/>
      <c r="N141" s="227"/>
    </row>
    <row r="142" spans="1:14" s="107" customFormat="1" ht="21.75" customHeight="1">
      <c r="A142" s="242" t="s">
        <v>87</v>
      </c>
      <c r="B142" s="238"/>
      <c r="C142" s="155" t="s">
        <v>88</v>
      </c>
      <c r="D142" s="164">
        <f>SUM(D143:D145)</f>
        <v>13830</v>
      </c>
      <c r="E142" s="164">
        <f>SUM(E143:E145)</f>
        <v>0</v>
      </c>
      <c r="F142" s="164">
        <f>SUM(F143:F145)</f>
        <v>0</v>
      </c>
      <c r="G142" s="164">
        <f>SUM(G143:G145)</f>
        <v>13830</v>
      </c>
      <c r="H142" s="164">
        <f aca="true" t="shared" si="35" ref="H142:N142">SUM(H143:H145)</f>
        <v>13830</v>
      </c>
      <c r="I142" s="164">
        <f t="shared" si="35"/>
        <v>0</v>
      </c>
      <c r="J142" s="164">
        <f t="shared" si="35"/>
        <v>0</v>
      </c>
      <c r="K142" s="164">
        <f t="shared" si="35"/>
        <v>0</v>
      </c>
      <c r="L142" s="164">
        <f t="shared" si="35"/>
        <v>0</v>
      </c>
      <c r="M142" s="164">
        <f t="shared" si="35"/>
        <v>0</v>
      </c>
      <c r="N142" s="226">
        <f t="shared" si="35"/>
        <v>0</v>
      </c>
    </row>
    <row r="143" spans="1:14" s="86" customFormat="1" ht="18" customHeight="1">
      <c r="A143" s="244"/>
      <c r="B143" s="71" t="s">
        <v>28</v>
      </c>
      <c r="C143" s="60" t="s">
        <v>141</v>
      </c>
      <c r="D143" s="61">
        <v>350</v>
      </c>
      <c r="E143" s="336"/>
      <c r="F143" s="336"/>
      <c r="G143" s="354">
        <f>D143+E143-F143</f>
        <v>350</v>
      </c>
      <c r="H143" s="61">
        <f>G143</f>
        <v>350</v>
      </c>
      <c r="I143" s="61">
        <v>0</v>
      </c>
      <c r="J143" s="165"/>
      <c r="K143" s="166">
        <v>0</v>
      </c>
      <c r="L143" s="167"/>
      <c r="M143" s="167"/>
      <c r="N143" s="227"/>
    </row>
    <row r="144" spans="1:14" s="86" customFormat="1" ht="19.5" customHeight="1">
      <c r="A144" s="244"/>
      <c r="B144" s="71" t="s">
        <v>34</v>
      </c>
      <c r="C144" s="60" t="s">
        <v>108</v>
      </c>
      <c r="D144" s="61">
        <v>1766</v>
      </c>
      <c r="E144" s="336"/>
      <c r="F144" s="336"/>
      <c r="G144" s="354">
        <f>D144+E144-F144</f>
        <v>1766</v>
      </c>
      <c r="H144" s="61">
        <f>G144</f>
        <v>1766</v>
      </c>
      <c r="I144" s="61">
        <v>0</v>
      </c>
      <c r="J144" s="165"/>
      <c r="K144" s="166">
        <v>0</v>
      </c>
      <c r="L144" s="167"/>
      <c r="M144" s="167"/>
      <c r="N144" s="227"/>
    </row>
    <row r="145" spans="1:14" s="86" customFormat="1" ht="21" customHeight="1">
      <c r="A145" s="244"/>
      <c r="B145" s="71" t="s">
        <v>38</v>
      </c>
      <c r="C145" s="60" t="s">
        <v>39</v>
      </c>
      <c r="D145" s="61">
        <v>11714</v>
      </c>
      <c r="E145" s="336"/>
      <c r="F145" s="336"/>
      <c r="G145" s="354">
        <f>D145+E145-F145</f>
        <v>11714</v>
      </c>
      <c r="H145" s="61">
        <f>G145</f>
        <v>11714</v>
      </c>
      <c r="I145" s="61">
        <v>0</v>
      </c>
      <c r="J145" s="165"/>
      <c r="K145" s="166">
        <v>0</v>
      </c>
      <c r="L145" s="167"/>
      <c r="M145" s="167"/>
      <c r="N145" s="227"/>
    </row>
    <row r="146" spans="1:14" s="86" customFormat="1" ht="45" customHeight="1">
      <c r="A146" s="240" t="s">
        <v>89</v>
      </c>
      <c r="B146" s="250"/>
      <c r="C146" s="118" t="s">
        <v>90</v>
      </c>
      <c r="D146" s="168">
        <f>D147+D149</f>
        <v>2265223</v>
      </c>
      <c r="E146" s="168">
        <f>E147+E149</f>
        <v>12000</v>
      </c>
      <c r="F146" s="168">
        <f>F147+F149</f>
        <v>0</v>
      </c>
      <c r="G146" s="168">
        <f>G147+G149</f>
        <v>2277223</v>
      </c>
      <c r="H146" s="168">
        <f aca="true" t="shared" si="36" ref="H146:N146">H147+H149</f>
        <v>2227000</v>
      </c>
      <c r="I146" s="168">
        <f t="shared" si="36"/>
        <v>1690000</v>
      </c>
      <c r="J146" s="168">
        <f t="shared" si="36"/>
        <v>4000</v>
      </c>
      <c r="K146" s="168">
        <f t="shared" si="36"/>
        <v>0</v>
      </c>
      <c r="L146" s="168">
        <f t="shared" si="36"/>
        <v>0</v>
      </c>
      <c r="M146" s="168">
        <f t="shared" si="36"/>
        <v>0</v>
      </c>
      <c r="N146" s="228">
        <f t="shared" si="36"/>
        <v>50223</v>
      </c>
    </row>
    <row r="147" spans="1:14" s="86" customFormat="1" ht="27.75" customHeight="1">
      <c r="A147" s="242" t="s">
        <v>183</v>
      </c>
      <c r="B147" s="238"/>
      <c r="C147" s="155" t="s">
        <v>184</v>
      </c>
      <c r="D147" s="164">
        <f aca="true" t="shared" si="37" ref="D147:N147">D148</f>
        <v>50223</v>
      </c>
      <c r="E147" s="164">
        <f t="shared" si="37"/>
        <v>0</v>
      </c>
      <c r="F147" s="164">
        <f t="shared" si="37"/>
        <v>0</v>
      </c>
      <c r="G147" s="164">
        <f t="shared" si="37"/>
        <v>50223</v>
      </c>
      <c r="H147" s="164">
        <f t="shared" si="37"/>
        <v>0</v>
      </c>
      <c r="I147" s="164">
        <f t="shared" si="37"/>
        <v>0</v>
      </c>
      <c r="J147" s="164">
        <f t="shared" si="37"/>
        <v>0</v>
      </c>
      <c r="K147" s="164">
        <f t="shared" si="37"/>
        <v>0</v>
      </c>
      <c r="L147" s="164">
        <f t="shared" si="37"/>
        <v>0</v>
      </c>
      <c r="M147" s="164">
        <f t="shared" si="37"/>
        <v>0</v>
      </c>
      <c r="N147" s="226">
        <f t="shared" si="37"/>
        <v>50223</v>
      </c>
    </row>
    <row r="148" spans="1:14" s="86" customFormat="1" ht="45" customHeight="1">
      <c r="A148" s="253"/>
      <c r="B148" s="246" t="s">
        <v>544</v>
      </c>
      <c r="C148" s="60" t="s">
        <v>699</v>
      </c>
      <c r="D148" s="169">
        <v>50223</v>
      </c>
      <c r="E148" s="338"/>
      <c r="F148" s="338"/>
      <c r="G148" s="354">
        <f>D148+E148-F148</f>
        <v>50223</v>
      </c>
      <c r="H148" s="169"/>
      <c r="I148" s="169"/>
      <c r="J148" s="169"/>
      <c r="K148" s="169"/>
      <c r="L148" s="169"/>
      <c r="M148" s="169"/>
      <c r="N148" s="231">
        <f>G148</f>
        <v>50223</v>
      </c>
    </row>
    <row r="149" spans="1:14" s="86" customFormat="1" ht="26.25" customHeight="1">
      <c r="A149" s="242" t="s">
        <v>109</v>
      </c>
      <c r="B149" s="238"/>
      <c r="C149" s="155" t="s">
        <v>110</v>
      </c>
      <c r="D149" s="164">
        <f>SUM(D150:D170)</f>
        <v>2215000</v>
      </c>
      <c r="E149" s="164">
        <f>SUM(E150:E170)</f>
        <v>12000</v>
      </c>
      <c r="F149" s="164">
        <f>SUM(F150:F170)</f>
        <v>0</v>
      </c>
      <c r="G149" s="164">
        <f>SUM(G150:G170)</f>
        <v>2227000</v>
      </c>
      <c r="H149" s="164">
        <f aca="true" t="shared" si="38" ref="H149:N149">SUM(H150:H170)</f>
        <v>2227000</v>
      </c>
      <c r="I149" s="164">
        <f t="shared" si="38"/>
        <v>1690000</v>
      </c>
      <c r="J149" s="164">
        <f t="shared" si="38"/>
        <v>4000</v>
      </c>
      <c r="K149" s="164">
        <f t="shared" si="38"/>
        <v>0</v>
      </c>
      <c r="L149" s="164">
        <f t="shared" si="38"/>
        <v>0</v>
      </c>
      <c r="M149" s="164">
        <f t="shared" si="38"/>
        <v>0</v>
      </c>
      <c r="N149" s="226">
        <f t="shared" si="38"/>
        <v>0</v>
      </c>
    </row>
    <row r="150" spans="1:14" s="86" customFormat="1" ht="15.75" customHeight="1">
      <c r="A150" s="244"/>
      <c r="B150" s="71" t="s">
        <v>443</v>
      </c>
      <c r="C150" s="60" t="s">
        <v>444</v>
      </c>
      <c r="D150" s="61">
        <v>155000</v>
      </c>
      <c r="E150" s="336"/>
      <c r="F150" s="336"/>
      <c r="G150" s="354">
        <f>D150+E150-F150</f>
        <v>155000</v>
      </c>
      <c r="H150" s="61">
        <f>G150</f>
        <v>155000</v>
      </c>
      <c r="I150" s="61"/>
      <c r="J150" s="165">
        <v>0</v>
      </c>
      <c r="K150" s="165">
        <v>0</v>
      </c>
      <c r="L150" s="167"/>
      <c r="M150" s="167"/>
      <c r="N150" s="227"/>
    </row>
    <row r="151" spans="1:14" s="86" customFormat="1" ht="15.75" customHeight="1">
      <c r="A151" s="244"/>
      <c r="B151" s="71" t="s">
        <v>22</v>
      </c>
      <c r="C151" s="60" t="s">
        <v>454</v>
      </c>
      <c r="D151" s="61">
        <v>19000</v>
      </c>
      <c r="E151" s="336"/>
      <c r="F151" s="336"/>
      <c r="G151" s="354">
        <f aca="true" t="shared" si="39" ref="G151:G170">D151+E151-F151</f>
        <v>19000</v>
      </c>
      <c r="H151" s="61">
        <f aca="true" t="shared" si="40" ref="H151:H170">G151</f>
        <v>19000</v>
      </c>
      <c r="I151" s="61">
        <f>H151</f>
        <v>19000</v>
      </c>
      <c r="J151" s="165">
        <v>0</v>
      </c>
      <c r="K151" s="165">
        <v>0</v>
      </c>
      <c r="L151" s="167"/>
      <c r="M151" s="167"/>
      <c r="N151" s="227"/>
    </row>
    <row r="152" spans="1:14" s="86" customFormat="1" ht="15.75" customHeight="1">
      <c r="A152" s="244"/>
      <c r="B152" s="71" t="s">
        <v>24</v>
      </c>
      <c r="C152" s="60" t="s">
        <v>25</v>
      </c>
      <c r="D152" s="61">
        <v>2000</v>
      </c>
      <c r="E152" s="336"/>
      <c r="F152" s="336"/>
      <c r="G152" s="354">
        <f t="shared" si="39"/>
        <v>2000</v>
      </c>
      <c r="H152" s="61">
        <f t="shared" si="40"/>
        <v>2000</v>
      </c>
      <c r="I152" s="61">
        <f>H152</f>
        <v>2000</v>
      </c>
      <c r="J152" s="165">
        <v>0</v>
      </c>
      <c r="K152" s="165">
        <v>0</v>
      </c>
      <c r="L152" s="167"/>
      <c r="M152" s="167"/>
      <c r="N152" s="227"/>
    </row>
    <row r="153" spans="1:14" s="86" customFormat="1" ht="21.75" customHeight="1">
      <c r="A153" s="244"/>
      <c r="B153" s="71" t="s">
        <v>97</v>
      </c>
      <c r="C153" s="60" t="s">
        <v>98</v>
      </c>
      <c r="D153" s="61">
        <v>1415000</v>
      </c>
      <c r="E153" s="336"/>
      <c r="F153" s="336"/>
      <c r="G153" s="354">
        <f t="shared" si="39"/>
        <v>1415000</v>
      </c>
      <c r="H153" s="61">
        <f t="shared" si="40"/>
        <v>1415000</v>
      </c>
      <c r="I153" s="61">
        <f>H153</f>
        <v>1415000</v>
      </c>
      <c r="J153" s="165">
        <v>0</v>
      </c>
      <c r="K153" s="165">
        <v>0</v>
      </c>
      <c r="L153" s="167"/>
      <c r="M153" s="167"/>
      <c r="N153" s="227"/>
    </row>
    <row r="154" spans="1:14" s="86" customFormat="1" ht="15" customHeight="1">
      <c r="A154" s="244"/>
      <c r="B154" s="71" t="s">
        <v>99</v>
      </c>
      <c r="C154" s="60" t="s">
        <v>100</v>
      </c>
      <c r="D154" s="61">
        <v>137000</v>
      </c>
      <c r="E154" s="336"/>
      <c r="F154" s="336"/>
      <c r="G154" s="354">
        <f t="shared" si="39"/>
        <v>137000</v>
      </c>
      <c r="H154" s="61">
        <f t="shared" si="40"/>
        <v>137000</v>
      </c>
      <c r="I154" s="61">
        <f>H154</f>
        <v>137000</v>
      </c>
      <c r="J154" s="165">
        <v>0</v>
      </c>
      <c r="K154" s="165">
        <v>0</v>
      </c>
      <c r="L154" s="167"/>
      <c r="M154" s="167"/>
      <c r="N154" s="227"/>
    </row>
    <row r="155" spans="1:14" s="86" customFormat="1" ht="15.75" customHeight="1">
      <c r="A155" s="244"/>
      <c r="B155" s="71" t="s">
        <v>101</v>
      </c>
      <c r="C155" s="60" t="s">
        <v>102</v>
      </c>
      <c r="D155" s="61">
        <v>117000</v>
      </c>
      <c r="E155" s="336"/>
      <c r="F155" s="336"/>
      <c r="G155" s="354">
        <f t="shared" si="39"/>
        <v>117000</v>
      </c>
      <c r="H155" s="61">
        <f t="shared" si="40"/>
        <v>117000</v>
      </c>
      <c r="I155" s="61">
        <f>H155</f>
        <v>117000</v>
      </c>
      <c r="J155" s="165">
        <v>0</v>
      </c>
      <c r="K155" s="165">
        <v>0</v>
      </c>
      <c r="L155" s="167"/>
      <c r="M155" s="167"/>
      <c r="N155" s="227"/>
    </row>
    <row r="156" spans="1:14" s="86" customFormat="1" ht="18" customHeight="1">
      <c r="A156" s="244"/>
      <c r="B156" s="247" t="s">
        <v>72</v>
      </c>
      <c r="C156" s="60" t="s">
        <v>86</v>
      </c>
      <c r="D156" s="61">
        <v>3500</v>
      </c>
      <c r="E156" s="336"/>
      <c r="F156" s="336"/>
      <c r="G156" s="354">
        <f t="shared" si="39"/>
        <v>3500</v>
      </c>
      <c r="H156" s="61">
        <f t="shared" si="40"/>
        <v>3500</v>
      </c>
      <c r="I156" s="61"/>
      <c r="J156" s="165">
        <f>H156</f>
        <v>3500</v>
      </c>
      <c r="K156" s="165">
        <v>0</v>
      </c>
      <c r="L156" s="167"/>
      <c r="M156" s="167"/>
      <c r="N156" s="227"/>
    </row>
    <row r="157" spans="1:14" s="86" customFormat="1" ht="15.75" customHeight="1">
      <c r="A157" s="244"/>
      <c r="B157" s="71" t="s">
        <v>26</v>
      </c>
      <c r="C157" s="60" t="s">
        <v>27</v>
      </c>
      <c r="D157" s="61">
        <v>500</v>
      </c>
      <c r="E157" s="336"/>
      <c r="F157" s="336"/>
      <c r="G157" s="354">
        <f t="shared" si="39"/>
        <v>500</v>
      </c>
      <c r="H157" s="61">
        <f t="shared" si="40"/>
        <v>500</v>
      </c>
      <c r="I157" s="61"/>
      <c r="J157" s="165">
        <f>H157</f>
        <v>500</v>
      </c>
      <c r="K157" s="165">
        <v>0</v>
      </c>
      <c r="L157" s="167"/>
      <c r="M157" s="167"/>
      <c r="N157" s="227"/>
    </row>
    <row r="158" spans="1:14" s="86" customFormat="1" ht="15.75" customHeight="1">
      <c r="A158" s="244"/>
      <c r="B158" s="71" t="s">
        <v>445</v>
      </c>
      <c r="C158" s="60" t="s">
        <v>446</v>
      </c>
      <c r="D158" s="61">
        <v>92000</v>
      </c>
      <c r="E158" s="336"/>
      <c r="F158" s="336"/>
      <c r="G158" s="354">
        <f t="shared" si="39"/>
        <v>92000</v>
      </c>
      <c r="H158" s="61">
        <f t="shared" si="40"/>
        <v>92000</v>
      </c>
      <c r="I158" s="61"/>
      <c r="J158" s="165">
        <v>0</v>
      </c>
      <c r="K158" s="165">
        <v>0</v>
      </c>
      <c r="L158" s="167"/>
      <c r="M158" s="167"/>
      <c r="N158" s="227"/>
    </row>
    <row r="159" spans="1:14" s="86" customFormat="1" ht="15.75" customHeight="1">
      <c r="A159" s="244"/>
      <c r="B159" s="71" t="s">
        <v>28</v>
      </c>
      <c r="C159" s="60" t="s">
        <v>141</v>
      </c>
      <c r="D159" s="61">
        <v>137840</v>
      </c>
      <c r="E159" s="336">
        <v>12000</v>
      </c>
      <c r="F159" s="336"/>
      <c r="G159" s="354">
        <f t="shared" si="39"/>
        <v>149840</v>
      </c>
      <c r="H159" s="61">
        <f t="shared" si="40"/>
        <v>149840</v>
      </c>
      <c r="I159" s="61"/>
      <c r="J159" s="165">
        <v>0</v>
      </c>
      <c r="K159" s="165">
        <v>0</v>
      </c>
      <c r="L159" s="167"/>
      <c r="M159" s="167"/>
      <c r="N159" s="227"/>
    </row>
    <row r="160" spans="1:14" s="86" customFormat="1" ht="16.5" customHeight="1">
      <c r="A160" s="244"/>
      <c r="B160" s="71" t="s">
        <v>104</v>
      </c>
      <c r="C160" s="60" t="s">
        <v>105</v>
      </c>
      <c r="D160" s="61">
        <v>20000</v>
      </c>
      <c r="E160" s="336"/>
      <c r="F160" s="336"/>
      <c r="G160" s="354">
        <f t="shared" si="39"/>
        <v>20000</v>
      </c>
      <c r="H160" s="61">
        <f t="shared" si="40"/>
        <v>20000</v>
      </c>
      <c r="I160" s="61"/>
      <c r="J160" s="165">
        <v>0</v>
      </c>
      <c r="K160" s="165">
        <v>0</v>
      </c>
      <c r="L160" s="167"/>
      <c r="M160" s="167"/>
      <c r="N160" s="227"/>
    </row>
    <row r="161" spans="1:14" s="86" customFormat="1" ht="15.75" customHeight="1">
      <c r="A161" s="244"/>
      <c r="B161" s="71" t="s">
        <v>30</v>
      </c>
      <c r="C161" s="60" t="s">
        <v>106</v>
      </c>
      <c r="D161" s="61">
        <v>18000</v>
      </c>
      <c r="E161" s="336"/>
      <c r="F161" s="336"/>
      <c r="G161" s="354">
        <f t="shared" si="39"/>
        <v>18000</v>
      </c>
      <c r="H161" s="61">
        <f t="shared" si="40"/>
        <v>18000</v>
      </c>
      <c r="I161" s="61"/>
      <c r="J161" s="165">
        <v>0</v>
      </c>
      <c r="K161" s="165">
        <v>0</v>
      </c>
      <c r="L161" s="167"/>
      <c r="M161" s="167"/>
      <c r="N161" s="227"/>
    </row>
    <row r="162" spans="1:14" s="86" customFormat="1" ht="17.25" customHeight="1">
      <c r="A162" s="244"/>
      <c r="B162" s="71" t="s">
        <v>32</v>
      </c>
      <c r="C162" s="60" t="s">
        <v>107</v>
      </c>
      <c r="D162" s="61">
        <v>12000</v>
      </c>
      <c r="E162" s="336"/>
      <c r="F162" s="336"/>
      <c r="G162" s="354">
        <f t="shared" si="39"/>
        <v>12000</v>
      </c>
      <c r="H162" s="61">
        <f t="shared" si="40"/>
        <v>12000</v>
      </c>
      <c r="I162" s="61"/>
      <c r="J162" s="165">
        <v>0</v>
      </c>
      <c r="K162" s="165">
        <v>0</v>
      </c>
      <c r="L162" s="167"/>
      <c r="M162" s="167"/>
      <c r="N162" s="227"/>
    </row>
    <row r="163" spans="1:14" s="86" customFormat="1" ht="17.25" customHeight="1">
      <c r="A163" s="244"/>
      <c r="B163" s="71" t="s">
        <v>92</v>
      </c>
      <c r="C163" s="60" t="s">
        <v>93</v>
      </c>
      <c r="D163" s="61">
        <v>14000</v>
      </c>
      <c r="E163" s="336"/>
      <c r="F163" s="336"/>
      <c r="G163" s="354">
        <f t="shared" si="39"/>
        <v>14000</v>
      </c>
      <c r="H163" s="61">
        <f t="shared" si="40"/>
        <v>14000</v>
      </c>
      <c r="I163" s="61"/>
      <c r="J163" s="165">
        <v>0</v>
      </c>
      <c r="K163" s="165">
        <v>0</v>
      </c>
      <c r="L163" s="167"/>
      <c r="M163" s="167"/>
      <c r="N163" s="227"/>
    </row>
    <row r="164" spans="1:14" s="86" customFormat="1" ht="17.25" customHeight="1">
      <c r="A164" s="244"/>
      <c r="B164" s="71" t="s">
        <v>34</v>
      </c>
      <c r="C164" s="60" t="s">
        <v>108</v>
      </c>
      <c r="D164" s="61">
        <v>47550</v>
      </c>
      <c r="E164" s="336"/>
      <c r="F164" s="336"/>
      <c r="G164" s="354">
        <f t="shared" si="39"/>
        <v>47550</v>
      </c>
      <c r="H164" s="61">
        <f t="shared" si="40"/>
        <v>47550</v>
      </c>
      <c r="I164" s="61"/>
      <c r="J164" s="165">
        <v>0</v>
      </c>
      <c r="K164" s="165">
        <v>0</v>
      </c>
      <c r="L164" s="167"/>
      <c r="M164" s="167"/>
      <c r="N164" s="227"/>
    </row>
    <row r="165" spans="1:14" s="86" customFormat="1" ht="17.25" customHeight="1">
      <c r="A165" s="244"/>
      <c r="B165" s="71" t="s">
        <v>562</v>
      </c>
      <c r="C165" s="61" t="s">
        <v>563</v>
      </c>
      <c r="D165" s="61">
        <v>1450</v>
      </c>
      <c r="E165" s="336"/>
      <c r="F165" s="336"/>
      <c r="G165" s="354">
        <f t="shared" si="39"/>
        <v>1450</v>
      </c>
      <c r="H165" s="61">
        <f t="shared" si="40"/>
        <v>1450</v>
      </c>
      <c r="I165" s="61"/>
      <c r="J165" s="165"/>
      <c r="K165" s="165"/>
      <c r="L165" s="167"/>
      <c r="M165" s="167"/>
      <c r="N165" s="227"/>
    </row>
    <row r="166" spans="1:14" s="86" customFormat="1" ht="14.25" customHeight="1">
      <c r="A166" s="244"/>
      <c r="B166" s="71" t="s">
        <v>36</v>
      </c>
      <c r="C166" s="60" t="s">
        <v>37</v>
      </c>
      <c r="D166" s="61">
        <v>7000</v>
      </c>
      <c r="E166" s="336"/>
      <c r="F166" s="336"/>
      <c r="G166" s="354">
        <f t="shared" si="39"/>
        <v>7000</v>
      </c>
      <c r="H166" s="61">
        <f t="shared" si="40"/>
        <v>7000</v>
      </c>
      <c r="I166" s="61"/>
      <c r="J166" s="165">
        <v>0</v>
      </c>
      <c r="K166" s="165">
        <v>0</v>
      </c>
      <c r="L166" s="167"/>
      <c r="M166" s="167"/>
      <c r="N166" s="227"/>
    </row>
    <row r="167" spans="1:14" s="86" customFormat="1" ht="15.75" customHeight="1">
      <c r="A167" s="244"/>
      <c r="B167" s="71" t="s">
        <v>38</v>
      </c>
      <c r="C167" s="60" t="s">
        <v>39</v>
      </c>
      <c r="D167" s="61">
        <v>4000</v>
      </c>
      <c r="E167" s="336"/>
      <c r="F167" s="336"/>
      <c r="G167" s="354">
        <f t="shared" si="39"/>
        <v>4000</v>
      </c>
      <c r="H167" s="61">
        <f t="shared" si="40"/>
        <v>4000</v>
      </c>
      <c r="I167" s="61"/>
      <c r="J167" s="165">
        <v>0</v>
      </c>
      <c r="K167" s="165">
        <v>0</v>
      </c>
      <c r="L167" s="167"/>
      <c r="M167" s="167"/>
      <c r="N167" s="227"/>
    </row>
    <row r="168" spans="1:14" s="86" customFormat="1" ht="18" customHeight="1">
      <c r="A168" s="244"/>
      <c r="B168" s="71" t="s">
        <v>40</v>
      </c>
      <c r="C168" s="60" t="s">
        <v>41</v>
      </c>
      <c r="D168" s="61">
        <v>1000</v>
      </c>
      <c r="E168" s="336"/>
      <c r="F168" s="336"/>
      <c r="G168" s="354">
        <f t="shared" si="39"/>
        <v>1000</v>
      </c>
      <c r="H168" s="61">
        <f t="shared" si="40"/>
        <v>1000</v>
      </c>
      <c r="I168" s="61"/>
      <c r="J168" s="165">
        <v>0</v>
      </c>
      <c r="K168" s="165">
        <v>0</v>
      </c>
      <c r="L168" s="167"/>
      <c r="M168" s="167"/>
      <c r="N168" s="227"/>
    </row>
    <row r="169" spans="1:14" s="86" customFormat="1" ht="22.5" customHeight="1">
      <c r="A169" s="244"/>
      <c r="B169" s="71" t="s">
        <v>91</v>
      </c>
      <c r="C169" s="60" t="s">
        <v>281</v>
      </c>
      <c r="D169" s="61">
        <v>11000</v>
      </c>
      <c r="E169" s="336"/>
      <c r="F169" s="336"/>
      <c r="G169" s="354">
        <f t="shared" si="39"/>
        <v>11000</v>
      </c>
      <c r="H169" s="61">
        <f t="shared" si="40"/>
        <v>11000</v>
      </c>
      <c r="I169" s="61"/>
      <c r="J169" s="165">
        <v>0</v>
      </c>
      <c r="K169" s="165">
        <v>0</v>
      </c>
      <c r="L169" s="167"/>
      <c r="M169" s="167"/>
      <c r="N169" s="227"/>
    </row>
    <row r="170" spans="1:14" s="86" customFormat="1" ht="18.75" customHeight="1">
      <c r="A170" s="244"/>
      <c r="B170" s="71" t="s">
        <v>111</v>
      </c>
      <c r="C170" s="60" t="s">
        <v>282</v>
      </c>
      <c r="D170" s="61">
        <v>160</v>
      </c>
      <c r="E170" s="336"/>
      <c r="F170" s="336"/>
      <c r="G170" s="354">
        <f t="shared" si="39"/>
        <v>160</v>
      </c>
      <c r="H170" s="61">
        <f t="shared" si="40"/>
        <v>160</v>
      </c>
      <c r="I170" s="61"/>
      <c r="J170" s="165">
        <v>0</v>
      </c>
      <c r="K170" s="165">
        <v>0</v>
      </c>
      <c r="L170" s="167"/>
      <c r="M170" s="167"/>
      <c r="N170" s="227"/>
    </row>
    <row r="171" spans="1:14" s="86" customFormat="1" ht="21" customHeight="1">
      <c r="A171" s="240" t="s">
        <v>122</v>
      </c>
      <c r="B171" s="250"/>
      <c r="C171" s="118" t="s">
        <v>489</v>
      </c>
      <c r="D171" s="168">
        <f>D172+D175</f>
        <v>731526</v>
      </c>
      <c r="E171" s="168">
        <f>E172+E175</f>
        <v>0</v>
      </c>
      <c r="F171" s="168">
        <f>F172+F175</f>
        <v>0</v>
      </c>
      <c r="G171" s="168">
        <f>G172+G175</f>
        <v>731526</v>
      </c>
      <c r="H171" s="168">
        <f aca="true" t="shared" si="41" ref="H171:N171">H172+H175</f>
        <v>731526</v>
      </c>
      <c r="I171" s="168">
        <f t="shared" si="41"/>
        <v>0</v>
      </c>
      <c r="J171" s="168">
        <f t="shared" si="41"/>
        <v>0</v>
      </c>
      <c r="K171" s="168">
        <f t="shared" si="41"/>
        <v>0</v>
      </c>
      <c r="L171" s="168">
        <f t="shared" si="41"/>
        <v>535200</v>
      </c>
      <c r="M171" s="168">
        <f t="shared" si="41"/>
        <v>196326</v>
      </c>
      <c r="N171" s="228">
        <f t="shared" si="41"/>
        <v>0</v>
      </c>
    </row>
    <row r="172" spans="1:14" s="86" customFormat="1" ht="22.5" customHeight="1">
      <c r="A172" s="242" t="s">
        <v>123</v>
      </c>
      <c r="B172" s="238"/>
      <c r="C172" s="155" t="s">
        <v>124</v>
      </c>
      <c r="D172" s="164">
        <f>D173+D174</f>
        <v>535200</v>
      </c>
      <c r="E172" s="164">
        <f>E173+E174</f>
        <v>0</v>
      </c>
      <c r="F172" s="164">
        <f>F173+F174</f>
        <v>0</v>
      </c>
      <c r="G172" s="164">
        <f>G173+G174</f>
        <v>535200</v>
      </c>
      <c r="H172" s="164">
        <f aca="true" t="shared" si="42" ref="H172:N172">H173+H174</f>
        <v>535200</v>
      </c>
      <c r="I172" s="164">
        <f t="shared" si="42"/>
        <v>0</v>
      </c>
      <c r="J172" s="164">
        <f t="shared" si="42"/>
        <v>0</v>
      </c>
      <c r="K172" s="164">
        <f t="shared" si="42"/>
        <v>0</v>
      </c>
      <c r="L172" s="164">
        <f t="shared" si="42"/>
        <v>535200</v>
      </c>
      <c r="M172" s="164">
        <f t="shared" si="42"/>
        <v>0</v>
      </c>
      <c r="N172" s="226">
        <f t="shared" si="42"/>
        <v>0</v>
      </c>
    </row>
    <row r="173" spans="1:14" s="86" customFormat="1" ht="18" customHeight="1">
      <c r="A173" s="253"/>
      <c r="B173" s="246" t="s">
        <v>34</v>
      </c>
      <c r="C173" s="60" t="s">
        <v>636</v>
      </c>
      <c r="D173" s="169">
        <v>20200</v>
      </c>
      <c r="E173" s="338"/>
      <c r="F173" s="338"/>
      <c r="G173" s="354">
        <f>D173+E173-F173</f>
        <v>20200</v>
      </c>
      <c r="H173" s="169">
        <f>G173</f>
        <v>20200</v>
      </c>
      <c r="I173" s="169"/>
      <c r="J173" s="169"/>
      <c r="K173" s="169"/>
      <c r="L173" s="174">
        <f>H173</f>
        <v>20200</v>
      </c>
      <c r="M173" s="167"/>
      <c r="N173" s="227"/>
    </row>
    <row r="174" spans="1:14" s="86" customFormat="1" ht="17.25" customHeight="1">
      <c r="A174" s="244"/>
      <c r="B174" s="71" t="s">
        <v>125</v>
      </c>
      <c r="C174" s="60" t="s">
        <v>261</v>
      </c>
      <c r="D174" s="61">
        <v>515000</v>
      </c>
      <c r="E174" s="336"/>
      <c r="F174" s="336"/>
      <c r="G174" s="354">
        <f>D174+E174-F174</f>
        <v>515000</v>
      </c>
      <c r="H174" s="169">
        <f>G174</f>
        <v>515000</v>
      </c>
      <c r="I174" s="61">
        <v>0</v>
      </c>
      <c r="J174" s="165"/>
      <c r="K174" s="166">
        <v>0</v>
      </c>
      <c r="L174" s="174">
        <f>H174</f>
        <v>515000</v>
      </c>
      <c r="M174" s="167"/>
      <c r="N174" s="227"/>
    </row>
    <row r="175" spans="1:14" s="85" customFormat="1" ht="44.25" customHeight="1">
      <c r="A175" s="242" t="s">
        <v>126</v>
      </c>
      <c r="B175" s="238"/>
      <c r="C175" s="155" t="s">
        <v>342</v>
      </c>
      <c r="D175" s="164">
        <f>D176+D177</f>
        <v>196326</v>
      </c>
      <c r="E175" s="164">
        <f>E176+E177</f>
        <v>0</v>
      </c>
      <c r="F175" s="164">
        <f>F176+F177</f>
        <v>0</v>
      </c>
      <c r="G175" s="164">
        <f>G176+G177</f>
        <v>196326</v>
      </c>
      <c r="H175" s="164">
        <f aca="true" t="shared" si="43" ref="H175:N175">H176+H177</f>
        <v>196326</v>
      </c>
      <c r="I175" s="164">
        <f t="shared" si="43"/>
        <v>0</v>
      </c>
      <c r="J175" s="164">
        <f t="shared" si="43"/>
        <v>0</v>
      </c>
      <c r="K175" s="164">
        <f t="shared" si="43"/>
        <v>0</v>
      </c>
      <c r="L175" s="164">
        <f t="shared" si="43"/>
        <v>0</v>
      </c>
      <c r="M175" s="164">
        <f t="shared" si="43"/>
        <v>196326</v>
      </c>
      <c r="N175" s="226">
        <f t="shared" si="43"/>
        <v>0</v>
      </c>
    </row>
    <row r="176" spans="1:14" s="85" customFormat="1" ht="13.5" customHeight="1">
      <c r="A176" s="244"/>
      <c r="B176" s="71" t="s">
        <v>127</v>
      </c>
      <c r="C176" s="60" t="s">
        <v>700</v>
      </c>
      <c r="D176" s="61">
        <v>73217</v>
      </c>
      <c r="E176" s="336"/>
      <c r="F176" s="336"/>
      <c r="G176" s="354">
        <f>D176+E176-F176</f>
        <v>73217</v>
      </c>
      <c r="H176" s="61">
        <f>G176</f>
        <v>73217</v>
      </c>
      <c r="I176" s="65">
        <f>I177+I178</f>
        <v>0</v>
      </c>
      <c r="J176" s="61"/>
      <c r="K176" s="169"/>
      <c r="L176" s="167"/>
      <c r="M176" s="174">
        <f>H176</f>
        <v>73217</v>
      </c>
      <c r="N176" s="227"/>
    </row>
    <row r="177" spans="1:14" s="86" customFormat="1" ht="14.25" customHeight="1">
      <c r="A177" s="244"/>
      <c r="B177" s="71" t="s">
        <v>127</v>
      </c>
      <c r="C177" s="60" t="s">
        <v>700</v>
      </c>
      <c r="D177" s="61">
        <v>123109</v>
      </c>
      <c r="E177" s="336"/>
      <c r="F177" s="336"/>
      <c r="G177" s="354">
        <f>D177+E177-F177</f>
        <v>123109</v>
      </c>
      <c r="H177" s="61">
        <f>G177</f>
        <v>123109</v>
      </c>
      <c r="I177" s="61">
        <v>0</v>
      </c>
      <c r="J177" s="165"/>
      <c r="K177" s="166">
        <v>0</v>
      </c>
      <c r="L177" s="167"/>
      <c r="M177" s="174">
        <f>H177</f>
        <v>123109</v>
      </c>
      <c r="N177" s="227"/>
    </row>
    <row r="178" spans="1:14" s="86" customFormat="1" ht="19.5" customHeight="1">
      <c r="A178" s="240" t="s">
        <v>128</v>
      </c>
      <c r="B178" s="250"/>
      <c r="C178" s="118" t="s">
        <v>129</v>
      </c>
      <c r="D178" s="168">
        <f>D179</f>
        <v>385361</v>
      </c>
      <c r="E178" s="168">
        <f>E179</f>
        <v>0</v>
      </c>
      <c r="F178" s="168">
        <f>F179</f>
        <v>0</v>
      </c>
      <c r="G178" s="168">
        <f>G179</f>
        <v>385361</v>
      </c>
      <c r="H178" s="168">
        <f aca="true" t="shared" si="44" ref="H178:N178">H179</f>
        <v>385361</v>
      </c>
      <c r="I178" s="168">
        <f t="shared" si="44"/>
        <v>0</v>
      </c>
      <c r="J178" s="168">
        <f t="shared" si="44"/>
        <v>0</v>
      </c>
      <c r="K178" s="168">
        <f t="shared" si="44"/>
        <v>0</v>
      </c>
      <c r="L178" s="168">
        <f t="shared" si="44"/>
        <v>0</v>
      </c>
      <c r="M178" s="168">
        <f t="shared" si="44"/>
        <v>0</v>
      </c>
      <c r="N178" s="228">
        <f t="shared" si="44"/>
        <v>0</v>
      </c>
    </row>
    <row r="179" spans="1:14" s="86" customFormat="1" ht="16.5" customHeight="1">
      <c r="A179" s="242" t="s">
        <v>130</v>
      </c>
      <c r="B179" s="238"/>
      <c r="C179" s="155" t="s">
        <v>131</v>
      </c>
      <c r="D179" s="164">
        <f>D180+D181</f>
        <v>385361</v>
      </c>
      <c r="E179" s="164">
        <f>E180+E181</f>
        <v>0</v>
      </c>
      <c r="F179" s="164">
        <f>F180+F181</f>
        <v>0</v>
      </c>
      <c r="G179" s="164">
        <f>G180+G181</f>
        <v>385361</v>
      </c>
      <c r="H179" s="164">
        <f aca="true" t="shared" si="45" ref="H179:N179">H180+H181</f>
        <v>385361</v>
      </c>
      <c r="I179" s="164">
        <f t="shared" si="45"/>
        <v>0</v>
      </c>
      <c r="J179" s="164">
        <f t="shared" si="45"/>
        <v>0</v>
      </c>
      <c r="K179" s="164">
        <f t="shared" si="45"/>
        <v>0</v>
      </c>
      <c r="L179" s="164">
        <f t="shared" si="45"/>
        <v>0</v>
      </c>
      <c r="M179" s="164">
        <f t="shared" si="45"/>
        <v>0</v>
      </c>
      <c r="N179" s="226">
        <f t="shared" si="45"/>
        <v>0</v>
      </c>
    </row>
    <row r="180" spans="1:14" s="86" customFormat="1" ht="14.25" customHeight="1">
      <c r="A180" s="244"/>
      <c r="B180" s="71" t="s">
        <v>132</v>
      </c>
      <c r="C180" s="60" t="s">
        <v>133</v>
      </c>
      <c r="D180" s="61">
        <v>9647</v>
      </c>
      <c r="E180" s="336"/>
      <c r="F180" s="336"/>
      <c r="G180" s="354">
        <f>D180+E180-F180</f>
        <v>9647</v>
      </c>
      <c r="H180" s="61">
        <f>G180</f>
        <v>9647</v>
      </c>
      <c r="I180" s="61">
        <v>0</v>
      </c>
      <c r="J180" s="165"/>
      <c r="K180" s="166">
        <v>0</v>
      </c>
      <c r="L180" s="167"/>
      <c r="M180" s="167"/>
      <c r="N180" s="227"/>
    </row>
    <row r="181" spans="1:14" s="86" customFormat="1" ht="15" customHeight="1">
      <c r="A181" s="244"/>
      <c r="B181" s="71" t="s">
        <v>132</v>
      </c>
      <c r="C181" s="60" t="s">
        <v>134</v>
      </c>
      <c r="D181" s="61">
        <v>375714</v>
      </c>
      <c r="E181" s="336"/>
      <c r="F181" s="336"/>
      <c r="G181" s="354">
        <f>D181+E181-F181</f>
        <v>375714</v>
      </c>
      <c r="H181" s="61">
        <f>G181</f>
        <v>375714</v>
      </c>
      <c r="I181" s="61">
        <v>0</v>
      </c>
      <c r="J181" s="165"/>
      <c r="K181" s="166">
        <v>0</v>
      </c>
      <c r="L181" s="167"/>
      <c r="M181" s="167"/>
      <c r="N181" s="227"/>
    </row>
    <row r="182" spans="1:14" s="86" customFormat="1" ht="21" customHeight="1">
      <c r="A182" s="240" t="s">
        <v>135</v>
      </c>
      <c r="B182" s="250"/>
      <c r="C182" s="139" t="s">
        <v>136</v>
      </c>
      <c r="D182" s="168">
        <f>D183+D199+D201+D214+D243+D253+D317+D330+D333+D340</f>
        <v>10796737</v>
      </c>
      <c r="E182" s="168">
        <f>E183+E199+E201+E214+E243+E253+E317+E330+E333+E340</f>
        <v>60000</v>
      </c>
      <c r="F182" s="168">
        <f>F183+F199+F201+F214+F243+F253+F317+F330+F333+F340</f>
        <v>60000</v>
      </c>
      <c r="G182" s="168">
        <f>G183+G199+G201+G214+G243+G253+G317+G330+G333+G340</f>
        <v>10796737</v>
      </c>
      <c r="H182" s="168">
        <f aca="true" t="shared" si="46" ref="H182:N182">H183+H199+H201+H214+H243+H253+H317+H330+H333+H340</f>
        <v>10796737</v>
      </c>
      <c r="I182" s="168">
        <f t="shared" si="46"/>
        <v>6500405</v>
      </c>
      <c r="J182" s="168">
        <f t="shared" si="46"/>
        <v>1215404</v>
      </c>
      <c r="K182" s="168">
        <f t="shared" si="46"/>
        <v>1346968</v>
      </c>
      <c r="L182" s="168">
        <f t="shared" si="46"/>
        <v>0</v>
      </c>
      <c r="M182" s="168">
        <f t="shared" si="46"/>
        <v>0</v>
      </c>
      <c r="N182" s="228">
        <f t="shared" si="46"/>
        <v>0</v>
      </c>
    </row>
    <row r="183" spans="1:14" s="86" customFormat="1" ht="21.75" customHeight="1">
      <c r="A183" s="242" t="s">
        <v>137</v>
      </c>
      <c r="B183" s="238"/>
      <c r="C183" s="155" t="s">
        <v>138</v>
      </c>
      <c r="D183" s="164">
        <f>SUM(D184:D198)</f>
        <v>987118</v>
      </c>
      <c r="E183" s="164">
        <f>SUM(E184:E198)</f>
        <v>0</v>
      </c>
      <c r="F183" s="164">
        <f>SUM(F184:F198)</f>
        <v>0</v>
      </c>
      <c r="G183" s="164">
        <f>SUM(G184:G198)</f>
        <v>987118</v>
      </c>
      <c r="H183" s="164">
        <f aca="true" t="shared" si="47" ref="H183:N183">SUM(H184:H198)</f>
        <v>987118</v>
      </c>
      <c r="I183" s="164">
        <f t="shared" si="47"/>
        <v>371587</v>
      </c>
      <c r="J183" s="164">
        <f t="shared" si="47"/>
        <v>69727</v>
      </c>
      <c r="K183" s="164">
        <f t="shared" si="47"/>
        <v>448002</v>
      </c>
      <c r="L183" s="164">
        <f t="shared" si="47"/>
        <v>0</v>
      </c>
      <c r="M183" s="164">
        <f t="shared" si="47"/>
        <v>0</v>
      </c>
      <c r="N183" s="226">
        <f t="shared" si="47"/>
        <v>0</v>
      </c>
    </row>
    <row r="184" spans="1:14" s="86" customFormat="1" ht="15" customHeight="1">
      <c r="A184" s="245"/>
      <c r="B184" s="71" t="s">
        <v>20</v>
      </c>
      <c r="C184" s="60" t="s">
        <v>336</v>
      </c>
      <c r="D184" s="61">
        <v>345760</v>
      </c>
      <c r="E184" s="336"/>
      <c r="F184" s="336"/>
      <c r="G184" s="354">
        <f>D184+E184-F184</f>
        <v>345760</v>
      </c>
      <c r="H184" s="61">
        <f>G184</f>
        <v>345760</v>
      </c>
      <c r="I184" s="61">
        <f>H184</f>
        <v>345760</v>
      </c>
      <c r="J184" s="165"/>
      <c r="K184" s="166">
        <v>0</v>
      </c>
      <c r="L184" s="167"/>
      <c r="M184" s="167"/>
      <c r="N184" s="227"/>
    </row>
    <row r="185" spans="1:14" s="86" customFormat="1" ht="15.75" customHeight="1">
      <c r="A185" s="245"/>
      <c r="B185" s="71" t="s">
        <v>24</v>
      </c>
      <c r="C185" s="60" t="s">
        <v>25</v>
      </c>
      <c r="D185" s="61">
        <v>24827</v>
      </c>
      <c r="E185" s="336"/>
      <c r="F185" s="336"/>
      <c r="G185" s="354">
        <f aca="true" t="shared" si="48" ref="G185:G198">D185+E185-F185</f>
        <v>24827</v>
      </c>
      <c r="H185" s="61">
        <f aca="true" t="shared" si="49" ref="H185:H198">G185</f>
        <v>24827</v>
      </c>
      <c r="I185" s="61">
        <f>H185</f>
        <v>24827</v>
      </c>
      <c r="J185" s="165"/>
      <c r="K185" s="166">
        <v>0</v>
      </c>
      <c r="L185" s="167"/>
      <c r="M185" s="167"/>
      <c r="N185" s="227"/>
    </row>
    <row r="186" spans="1:14" s="86" customFormat="1" ht="15" customHeight="1">
      <c r="A186" s="245"/>
      <c r="B186" s="247" t="s">
        <v>72</v>
      </c>
      <c r="C186" s="60" t="s">
        <v>52</v>
      </c>
      <c r="D186" s="61">
        <v>61138</v>
      </c>
      <c r="E186" s="336"/>
      <c r="F186" s="336"/>
      <c r="G186" s="354">
        <f t="shared" si="48"/>
        <v>61138</v>
      </c>
      <c r="H186" s="61">
        <f t="shared" si="49"/>
        <v>61138</v>
      </c>
      <c r="I186" s="61">
        <v>0</v>
      </c>
      <c r="J186" s="165">
        <f>D186</f>
        <v>61138</v>
      </c>
      <c r="K186" s="166">
        <v>0</v>
      </c>
      <c r="L186" s="167"/>
      <c r="M186" s="167"/>
      <c r="N186" s="227"/>
    </row>
    <row r="187" spans="1:14" s="86" customFormat="1" ht="15" customHeight="1">
      <c r="A187" s="245"/>
      <c r="B187" s="247" t="s">
        <v>26</v>
      </c>
      <c r="C187" s="60" t="s">
        <v>27</v>
      </c>
      <c r="D187" s="61">
        <v>8589</v>
      </c>
      <c r="E187" s="336"/>
      <c r="F187" s="336"/>
      <c r="G187" s="354">
        <f t="shared" si="48"/>
        <v>8589</v>
      </c>
      <c r="H187" s="61">
        <f t="shared" si="49"/>
        <v>8589</v>
      </c>
      <c r="I187" s="61">
        <v>0</v>
      </c>
      <c r="J187" s="165">
        <f>D187</f>
        <v>8589</v>
      </c>
      <c r="K187" s="166">
        <v>0</v>
      </c>
      <c r="L187" s="167"/>
      <c r="M187" s="167"/>
      <c r="N187" s="227"/>
    </row>
    <row r="188" spans="1:14" s="86" customFormat="1" ht="14.25" customHeight="1">
      <c r="A188" s="245"/>
      <c r="B188" s="247" t="s">
        <v>560</v>
      </c>
      <c r="C188" s="60" t="s">
        <v>561</v>
      </c>
      <c r="D188" s="61">
        <v>1000</v>
      </c>
      <c r="E188" s="336"/>
      <c r="F188" s="336"/>
      <c r="G188" s="354">
        <f t="shared" si="48"/>
        <v>1000</v>
      </c>
      <c r="H188" s="61">
        <f t="shared" si="49"/>
        <v>1000</v>
      </c>
      <c r="I188" s="61">
        <f>H188</f>
        <v>1000</v>
      </c>
      <c r="J188" s="165"/>
      <c r="K188" s="166"/>
      <c r="L188" s="167"/>
      <c r="M188" s="167"/>
      <c r="N188" s="227"/>
    </row>
    <row r="189" spans="1:14" s="86" customFormat="1" ht="15" customHeight="1">
      <c r="A189" s="245"/>
      <c r="B189" s="247" t="s">
        <v>28</v>
      </c>
      <c r="C189" s="60" t="s">
        <v>141</v>
      </c>
      <c r="D189" s="61">
        <v>44357</v>
      </c>
      <c r="E189" s="336"/>
      <c r="F189" s="336"/>
      <c r="G189" s="354">
        <f t="shared" si="48"/>
        <v>44357</v>
      </c>
      <c r="H189" s="61">
        <f t="shared" si="49"/>
        <v>44357</v>
      </c>
      <c r="I189" s="61">
        <v>0</v>
      </c>
      <c r="J189" s="165"/>
      <c r="K189" s="166">
        <v>0</v>
      </c>
      <c r="L189" s="167"/>
      <c r="M189" s="167"/>
      <c r="N189" s="227"/>
    </row>
    <row r="190" spans="1:14" s="86" customFormat="1" ht="13.5" customHeight="1">
      <c r="A190" s="245"/>
      <c r="B190" s="247" t="s">
        <v>30</v>
      </c>
      <c r="C190" s="60" t="s">
        <v>106</v>
      </c>
      <c r="D190" s="61">
        <v>9309</v>
      </c>
      <c r="E190" s="336"/>
      <c r="F190" s="336"/>
      <c r="G190" s="354">
        <f t="shared" si="48"/>
        <v>9309</v>
      </c>
      <c r="H190" s="61">
        <f t="shared" si="49"/>
        <v>9309</v>
      </c>
      <c r="I190" s="61">
        <v>0</v>
      </c>
      <c r="J190" s="165"/>
      <c r="K190" s="166">
        <v>0</v>
      </c>
      <c r="L190" s="167"/>
      <c r="M190" s="167"/>
      <c r="N190" s="227"/>
    </row>
    <row r="191" spans="1:14" s="86" customFormat="1" ht="13.5" customHeight="1">
      <c r="A191" s="245"/>
      <c r="B191" s="247" t="s">
        <v>92</v>
      </c>
      <c r="C191" s="60" t="s">
        <v>93</v>
      </c>
      <c r="D191" s="61">
        <v>2200</v>
      </c>
      <c r="E191" s="336"/>
      <c r="F191" s="336"/>
      <c r="G191" s="354">
        <f t="shared" si="48"/>
        <v>2200</v>
      </c>
      <c r="H191" s="61">
        <f t="shared" si="49"/>
        <v>2200</v>
      </c>
      <c r="I191" s="61">
        <v>0</v>
      </c>
      <c r="J191" s="165"/>
      <c r="K191" s="166">
        <v>0</v>
      </c>
      <c r="L191" s="167"/>
      <c r="M191" s="167"/>
      <c r="N191" s="227"/>
    </row>
    <row r="192" spans="1:14" s="86" customFormat="1" ht="14.25" customHeight="1">
      <c r="A192" s="245"/>
      <c r="B192" s="247" t="s">
        <v>34</v>
      </c>
      <c r="C192" s="60" t="s">
        <v>108</v>
      </c>
      <c r="D192" s="61">
        <v>11617</v>
      </c>
      <c r="E192" s="336"/>
      <c r="F192" s="336"/>
      <c r="G192" s="354">
        <f t="shared" si="48"/>
        <v>11617</v>
      </c>
      <c r="H192" s="61">
        <f t="shared" si="49"/>
        <v>11617</v>
      </c>
      <c r="I192" s="61">
        <v>0</v>
      </c>
      <c r="J192" s="165"/>
      <c r="K192" s="166">
        <v>0</v>
      </c>
      <c r="L192" s="167"/>
      <c r="M192" s="167"/>
      <c r="N192" s="227"/>
    </row>
    <row r="193" spans="1:14" s="86" customFormat="1" ht="14.25" customHeight="1">
      <c r="A193" s="245"/>
      <c r="B193" s="247" t="s">
        <v>265</v>
      </c>
      <c r="C193" s="60" t="s">
        <v>683</v>
      </c>
      <c r="D193" s="61">
        <v>3000</v>
      </c>
      <c r="E193" s="336"/>
      <c r="F193" s="336"/>
      <c r="G193" s="354">
        <f t="shared" si="48"/>
        <v>3000</v>
      </c>
      <c r="H193" s="61">
        <f t="shared" si="49"/>
        <v>3000</v>
      </c>
      <c r="I193" s="61"/>
      <c r="J193" s="165"/>
      <c r="K193" s="166"/>
      <c r="L193" s="167"/>
      <c r="M193" s="167"/>
      <c r="N193" s="227"/>
    </row>
    <row r="194" spans="1:14" s="86" customFormat="1" ht="13.5" customHeight="1">
      <c r="A194" s="245"/>
      <c r="B194" s="247" t="s">
        <v>36</v>
      </c>
      <c r="C194" s="60" t="s">
        <v>37</v>
      </c>
      <c r="D194" s="61">
        <v>1223</v>
      </c>
      <c r="E194" s="336"/>
      <c r="F194" s="336"/>
      <c r="G194" s="354">
        <f t="shared" si="48"/>
        <v>1223</v>
      </c>
      <c r="H194" s="61">
        <f t="shared" si="49"/>
        <v>1223</v>
      </c>
      <c r="I194" s="61">
        <v>0</v>
      </c>
      <c r="J194" s="165"/>
      <c r="K194" s="166">
        <v>0</v>
      </c>
      <c r="L194" s="167"/>
      <c r="M194" s="167"/>
      <c r="N194" s="227"/>
    </row>
    <row r="195" spans="1:14" s="86" customFormat="1" ht="14.25" customHeight="1">
      <c r="A195" s="245"/>
      <c r="B195" s="247" t="s">
        <v>40</v>
      </c>
      <c r="C195" s="60" t="s">
        <v>41</v>
      </c>
      <c r="D195" s="61">
        <v>19496</v>
      </c>
      <c r="E195" s="336"/>
      <c r="F195" s="336"/>
      <c r="G195" s="354">
        <f t="shared" si="48"/>
        <v>19496</v>
      </c>
      <c r="H195" s="61">
        <f t="shared" si="49"/>
        <v>19496</v>
      </c>
      <c r="I195" s="61">
        <v>0</v>
      </c>
      <c r="J195" s="165"/>
      <c r="K195" s="166">
        <v>0</v>
      </c>
      <c r="L195" s="167"/>
      <c r="M195" s="167"/>
      <c r="N195" s="227"/>
    </row>
    <row r="196" spans="1:14" s="86" customFormat="1" ht="15" customHeight="1">
      <c r="A196" s="245"/>
      <c r="B196" s="247" t="s">
        <v>267</v>
      </c>
      <c r="C196" s="60" t="s">
        <v>270</v>
      </c>
      <c r="D196" s="61">
        <v>3000</v>
      </c>
      <c r="E196" s="336"/>
      <c r="F196" s="336"/>
      <c r="G196" s="354">
        <f t="shared" si="48"/>
        <v>3000</v>
      </c>
      <c r="H196" s="61">
        <f t="shared" si="49"/>
        <v>3000</v>
      </c>
      <c r="I196" s="61"/>
      <c r="J196" s="165"/>
      <c r="K196" s="166"/>
      <c r="L196" s="167"/>
      <c r="M196" s="167"/>
      <c r="N196" s="227"/>
    </row>
    <row r="197" spans="1:14" s="86" customFormat="1" ht="15" customHeight="1">
      <c r="A197" s="245"/>
      <c r="B197" s="247" t="s">
        <v>268</v>
      </c>
      <c r="C197" s="60" t="s">
        <v>701</v>
      </c>
      <c r="D197" s="61">
        <v>3600</v>
      </c>
      <c r="E197" s="336"/>
      <c r="F197" s="336"/>
      <c r="G197" s="354">
        <f t="shared" si="48"/>
        <v>3600</v>
      </c>
      <c r="H197" s="61">
        <f t="shared" si="49"/>
        <v>3600</v>
      </c>
      <c r="I197" s="61"/>
      <c r="J197" s="165"/>
      <c r="K197" s="166"/>
      <c r="L197" s="167"/>
      <c r="M197" s="167"/>
      <c r="N197" s="227"/>
    </row>
    <row r="198" spans="1:14" s="86" customFormat="1" ht="37.5" customHeight="1">
      <c r="A198" s="245"/>
      <c r="B198" s="71" t="s">
        <v>145</v>
      </c>
      <c r="C198" s="60" t="s">
        <v>616</v>
      </c>
      <c r="D198" s="61">
        <v>448002</v>
      </c>
      <c r="E198" s="336"/>
      <c r="F198" s="336"/>
      <c r="G198" s="354">
        <f t="shared" si="48"/>
        <v>448002</v>
      </c>
      <c r="H198" s="61">
        <f t="shared" si="49"/>
        <v>448002</v>
      </c>
      <c r="I198" s="61">
        <v>0</v>
      </c>
      <c r="J198" s="165"/>
      <c r="K198" s="166">
        <f>H198</f>
        <v>448002</v>
      </c>
      <c r="L198" s="167"/>
      <c r="M198" s="167"/>
      <c r="N198" s="227"/>
    </row>
    <row r="199" spans="1:14" s="86" customFormat="1" ht="20.25" customHeight="1">
      <c r="A199" s="242" t="s">
        <v>361</v>
      </c>
      <c r="B199" s="238"/>
      <c r="C199" s="155" t="s">
        <v>360</v>
      </c>
      <c r="D199" s="164">
        <f>D200</f>
        <v>71205</v>
      </c>
      <c r="E199" s="164">
        <f>E200</f>
        <v>0</v>
      </c>
      <c r="F199" s="164">
        <f>F200</f>
        <v>0</v>
      </c>
      <c r="G199" s="164">
        <f>G200</f>
        <v>71205</v>
      </c>
      <c r="H199" s="164">
        <f aca="true" t="shared" si="50" ref="H199:N199">H200</f>
        <v>71205</v>
      </c>
      <c r="I199" s="164">
        <f t="shared" si="50"/>
        <v>0</v>
      </c>
      <c r="J199" s="164">
        <f t="shared" si="50"/>
        <v>0</v>
      </c>
      <c r="K199" s="164">
        <f t="shared" si="50"/>
        <v>71205</v>
      </c>
      <c r="L199" s="164">
        <f t="shared" si="50"/>
        <v>0</v>
      </c>
      <c r="M199" s="164">
        <f t="shared" si="50"/>
        <v>0</v>
      </c>
      <c r="N199" s="226">
        <f t="shared" si="50"/>
        <v>0</v>
      </c>
    </row>
    <row r="200" spans="1:14" s="86" customFormat="1" ht="34.5" customHeight="1">
      <c r="A200" s="245"/>
      <c r="B200" s="71" t="s">
        <v>145</v>
      </c>
      <c r="C200" s="60" t="s">
        <v>616</v>
      </c>
      <c r="D200" s="61">
        <v>71205</v>
      </c>
      <c r="E200" s="336"/>
      <c r="F200" s="336"/>
      <c r="G200" s="354">
        <f>D200+E200-F200</f>
        <v>71205</v>
      </c>
      <c r="H200" s="61">
        <f>G200</f>
        <v>71205</v>
      </c>
      <c r="I200" s="61">
        <v>0</v>
      </c>
      <c r="J200" s="165"/>
      <c r="K200" s="165">
        <f>H200</f>
        <v>71205</v>
      </c>
      <c r="L200" s="167"/>
      <c r="M200" s="167"/>
      <c r="N200" s="227"/>
    </row>
    <row r="201" spans="1:14" s="86" customFormat="1" ht="17.25" customHeight="1">
      <c r="A201" s="242" t="s">
        <v>147</v>
      </c>
      <c r="B201" s="238"/>
      <c r="C201" s="155" t="s">
        <v>149</v>
      </c>
      <c r="D201" s="164">
        <f>SUM(D202:D213)</f>
        <v>671227</v>
      </c>
      <c r="E201" s="164">
        <f>SUM(E202:E213)</f>
        <v>0</v>
      </c>
      <c r="F201" s="164">
        <f>SUM(F202:F213)</f>
        <v>0</v>
      </c>
      <c r="G201" s="164">
        <f>SUM(G202:G213)</f>
        <v>671227</v>
      </c>
      <c r="H201" s="164">
        <f aca="true" t="shared" si="51" ref="H201:N201">SUM(H202:H213)</f>
        <v>671227</v>
      </c>
      <c r="I201" s="164">
        <f t="shared" si="51"/>
        <v>333541</v>
      </c>
      <c r="J201" s="164">
        <f t="shared" si="51"/>
        <v>67577</v>
      </c>
      <c r="K201" s="164">
        <f t="shared" si="51"/>
        <v>239724</v>
      </c>
      <c r="L201" s="164">
        <f t="shared" si="51"/>
        <v>0</v>
      </c>
      <c r="M201" s="164">
        <f t="shared" si="51"/>
        <v>0</v>
      </c>
      <c r="N201" s="226">
        <f t="shared" si="51"/>
        <v>0</v>
      </c>
    </row>
    <row r="202" spans="1:14" s="86" customFormat="1" ht="17.25" customHeight="1">
      <c r="A202" s="245"/>
      <c r="B202" s="71" t="s">
        <v>20</v>
      </c>
      <c r="C202" s="60" t="s">
        <v>336</v>
      </c>
      <c r="D202" s="61">
        <v>311903</v>
      </c>
      <c r="E202" s="336"/>
      <c r="F202" s="336"/>
      <c r="G202" s="354">
        <f>D202+E202-F202</f>
        <v>311903</v>
      </c>
      <c r="H202" s="61">
        <f>G202</f>
        <v>311903</v>
      </c>
      <c r="I202" s="61">
        <f>H202</f>
        <v>311903</v>
      </c>
      <c r="J202" s="165"/>
      <c r="K202" s="166">
        <v>0</v>
      </c>
      <c r="L202" s="167"/>
      <c r="M202" s="167"/>
      <c r="N202" s="227"/>
    </row>
    <row r="203" spans="1:14" s="86" customFormat="1" ht="17.25" customHeight="1">
      <c r="A203" s="245"/>
      <c r="B203" s="71" t="s">
        <v>24</v>
      </c>
      <c r="C203" s="60" t="s">
        <v>25</v>
      </c>
      <c r="D203" s="61">
        <v>21638</v>
      </c>
      <c r="E203" s="336"/>
      <c r="F203" s="336"/>
      <c r="G203" s="354">
        <f aca="true" t="shared" si="52" ref="G203:G213">D203+E203-F203</f>
        <v>21638</v>
      </c>
      <c r="H203" s="61">
        <f aca="true" t="shared" si="53" ref="H203:H213">G203</f>
        <v>21638</v>
      </c>
      <c r="I203" s="61">
        <f>H203</f>
        <v>21638</v>
      </c>
      <c r="J203" s="165"/>
      <c r="K203" s="166">
        <v>0</v>
      </c>
      <c r="L203" s="167"/>
      <c r="M203" s="167"/>
      <c r="N203" s="227"/>
    </row>
    <row r="204" spans="1:14" s="86" customFormat="1" ht="15.75" customHeight="1">
      <c r="A204" s="245"/>
      <c r="B204" s="247" t="s">
        <v>72</v>
      </c>
      <c r="C204" s="60" t="s">
        <v>52</v>
      </c>
      <c r="D204" s="61">
        <v>59253</v>
      </c>
      <c r="E204" s="336"/>
      <c r="F204" s="336"/>
      <c r="G204" s="354">
        <f t="shared" si="52"/>
        <v>59253</v>
      </c>
      <c r="H204" s="61">
        <f t="shared" si="53"/>
        <v>59253</v>
      </c>
      <c r="I204" s="61">
        <v>0</v>
      </c>
      <c r="J204" s="165">
        <f>H204</f>
        <v>59253</v>
      </c>
      <c r="K204" s="166">
        <v>0</v>
      </c>
      <c r="L204" s="167"/>
      <c r="M204" s="167"/>
      <c r="N204" s="227"/>
    </row>
    <row r="205" spans="1:14" s="86" customFormat="1" ht="14.25" customHeight="1">
      <c r="A205" s="245"/>
      <c r="B205" s="247" t="s">
        <v>26</v>
      </c>
      <c r="C205" s="60" t="s">
        <v>27</v>
      </c>
      <c r="D205" s="61">
        <v>8324</v>
      </c>
      <c r="E205" s="336"/>
      <c r="F205" s="336"/>
      <c r="G205" s="354">
        <f t="shared" si="52"/>
        <v>8324</v>
      </c>
      <c r="H205" s="61">
        <f t="shared" si="53"/>
        <v>8324</v>
      </c>
      <c r="I205" s="61">
        <v>0</v>
      </c>
      <c r="J205" s="165">
        <f>H205</f>
        <v>8324</v>
      </c>
      <c r="K205" s="166">
        <v>0</v>
      </c>
      <c r="L205" s="167"/>
      <c r="M205" s="167"/>
      <c r="N205" s="227"/>
    </row>
    <row r="206" spans="1:14" s="86" customFormat="1" ht="14.25" customHeight="1">
      <c r="A206" s="245"/>
      <c r="B206" s="71" t="s">
        <v>28</v>
      </c>
      <c r="C206" s="61" t="s">
        <v>262</v>
      </c>
      <c r="D206" s="61">
        <v>5400</v>
      </c>
      <c r="E206" s="336"/>
      <c r="F206" s="336"/>
      <c r="G206" s="354">
        <f t="shared" si="52"/>
        <v>5400</v>
      </c>
      <c r="H206" s="61">
        <f t="shared" si="53"/>
        <v>5400</v>
      </c>
      <c r="I206" s="61">
        <v>0</v>
      </c>
      <c r="J206" s="165"/>
      <c r="K206" s="166">
        <v>0</v>
      </c>
      <c r="L206" s="167"/>
      <c r="M206" s="167"/>
      <c r="N206" s="227"/>
    </row>
    <row r="207" spans="1:14" s="86" customFormat="1" ht="14.25" customHeight="1">
      <c r="A207" s="245"/>
      <c r="B207" s="71" t="s">
        <v>30</v>
      </c>
      <c r="C207" s="61" t="s">
        <v>106</v>
      </c>
      <c r="D207" s="61">
        <v>2140</v>
      </c>
      <c r="E207" s="336"/>
      <c r="F207" s="336"/>
      <c r="G207" s="354">
        <f t="shared" si="52"/>
        <v>2140</v>
      </c>
      <c r="H207" s="61">
        <f t="shared" si="53"/>
        <v>2140</v>
      </c>
      <c r="I207" s="61">
        <v>0</v>
      </c>
      <c r="J207" s="165"/>
      <c r="K207" s="166">
        <v>0</v>
      </c>
      <c r="L207" s="167"/>
      <c r="M207" s="167"/>
      <c r="N207" s="227"/>
    </row>
    <row r="208" spans="1:14" s="86" customFormat="1" ht="14.25" customHeight="1">
      <c r="A208" s="245"/>
      <c r="B208" s="71" t="s">
        <v>92</v>
      </c>
      <c r="C208" s="60" t="s">
        <v>93</v>
      </c>
      <c r="D208" s="61">
        <v>1000</v>
      </c>
      <c r="E208" s="336"/>
      <c r="F208" s="336"/>
      <c r="G208" s="354">
        <f t="shared" si="52"/>
        <v>1000</v>
      </c>
      <c r="H208" s="61">
        <f t="shared" si="53"/>
        <v>1000</v>
      </c>
      <c r="I208" s="61"/>
      <c r="J208" s="165"/>
      <c r="K208" s="166"/>
      <c r="L208" s="167"/>
      <c r="M208" s="167"/>
      <c r="N208" s="227"/>
    </row>
    <row r="209" spans="1:14" s="86" customFormat="1" ht="15" customHeight="1">
      <c r="A209" s="245"/>
      <c r="B209" s="71" t="s">
        <v>34</v>
      </c>
      <c r="C209" s="61" t="s">
        <v>108</v>
      </c>
      <c r="D209" s="61">
        <v>2818</v>
      </c>
      <c r="E209" s="336"/>
      <c r="F209" s="336"/>
      <c r="G209" s="354">
        <f t="shared" si="52"/>
        <v>2818</v>
      </c>
      <c r="H209" s="61">
        <f t="shared" si="53"/>
        <v>2818</v>
      </c>
      <c r="I209" s="61">
        <v>0</v>
      </c>
      <c r="J209" s="165"/>
      <c r="K209" s="166">
        <v>0</v>
      </c>
      <c r="L209" s="167"/>
      <c r="M209" s="167"/>
      <c r="N209" s="227"/>
    </row>
    <row r="210" spans="1:14" s="86" customFormat="1" ht="15" customHeight="1">
      <c r="A210" s="245"/>
      <c r="B210" s="71" t="s">
        <v>265</v>
      </c>
      <c r="C210" s="60" t="s">
        <v>269</v>
      </c>
      <c r="D210" s="61">
        <v>594</v>
      </c>
      <c r="E210" s="336"/>
      <c r="F210" s="336"/>
      <c r="G210" s="354">
        <f t="shared" si="52"/>
        <v>594</v>
      </c>
      <c r="H210" s="61">
        <f t="shared" si="53"/>
        <v>594</v>
      </c>
      <c r="I210" s="61"/>
      <c r="J210" s="165"/>
      <c r="K210" s="166"/>
      <c r="L210" s="167"/>
      <c r="M210" s="167"/>
      <c r="N210" s="227"/>
    </row>
    <row r="211" spans="1:14" s="86" customFormat="1" ht="15.75" customHeight="1">
      <c r="A211" s="245"/>
      <c r="B211" s="71" t="s">
        <v>40</v>
      </c>
      <c r="C211" s="61" t="s">
        <v>41</v>
      </c>
      <c r="D211" s="61">
        <v>16433</v>
      </c>
      <c r="E211" s="336"/>
      <c r="F211" s="336"/>
      <c r="G211" s="354">
        <f t="shared" si="52"/>
        <v>16433</v>
      </c>
      <c r="H211" s="61">
        <f t="shared" si="53"/>
        <v>16433</v>
      </c>
      <c r="I211" s="61">
        <v>0</v>
      </c>
      <c r="J211" s="165"/>
      <c r="K211" s="166">
        <v>0</v>
      </c>
      <c r="L211" s="167"/>
      <c r="M211" s="167"/>
      <c r="N211" s="227"/>
    </row>
    <row r="212" spans="1:14" s="86" customFormat="1" ht="18.75" customHeight="1">
      <c r="A212" s="245"/>
      <c r="B212" s="71" t="s">
        <v>267</v>
      </c>
      <c r="C212" s="60" t="s">
        <v>270</v>
      </c>
      <c r="D212" s="61">
        <v>2000</v>
      </c>
      <c r="E212" s="336"/>
      <c r="F212" s="336"/>
      <c r="G212" s="354">
        <f t="shared" si="52"/>
        <v>2000</v>
      </c>
      <c r="H212" s="61">
        <f t="shared" si="53"/>
        <v>2000</v>
      </c>
      <c r="I212" s="61"/>
      <c r="J212" s="165"/>
      <c r="K212" s="166"/>
      <c r="L212" s="167"/>
      <c r="M212" s="167"/>
      <c r="N212" s="227"/>
    </row>
    <row r="213" spans="1:14" s="86" customFormat="1" ht="33.75" customHeight="1">
      <c r="A213" s="245"/>
      <c r="B213" s="71" t="s">
        <v>145</v>
      </c>
      <c r="C213" s="60" t="s">
        <v>616</v>
      </c>
      <c r="D213" s="61">
        <v>239724</v>
      </c>
      <c r="E213" s="336"/>
      <c r="F213" s="336"/>
      <c r="G213" s="354">
        <f t="shared" si="52"/>
        <v>239724</v>
      </c>
      <c r="H213" s="61">
        <f t="shared" si="53"/>
        <v>239724</v>
      </c>
      <c r="I213" s="61">
        <v>0</v>
      </c>
      <c r="J213" s="165"/>
      <c r="K213" s="166">
        <f>H213</f>
        <v>239724</v>
      </c>
      <c r="L213" s="167"/>
      <c r="M213" s="167"/>
      <c r="N213" s="227"/>
    </row>
    <row r="214" spans="1:14" s="86" customFormat="1" ht="18.75" customHeight="1">
      <c r="A214" s="242" t="s">
        <v>151</v>
      </c>
      <c r="B214" s="243"/>
      <c r="C214" s="164" t="s">
        <v>152</v>
      </c>
      <c r="D214" s="164">
        <f>SUM(D215:D237)</f>
        <v>2156344</v>
      </c>
      <c r="E214" s="164">
        <f>SUM(E215:E237)</f>
        <v>20000</v>
      </c>
      <c r="F214" s="164">
        <f>SUM(F215:F237)</f>
        <v>20000</v>
      </c>
      <c r="G214" s="164">
        <f>SUM(G215:G237)</f>
        <v>2156344</v>
      </c>
      <c r="H214" s="164">
        <f aca="true" t="shared" si="54" ref="H214:N214">SUM(H215:H237)</f>
        <v>2156344</v>
      </c>
      <c r="I214" s="164">
        <f t="shared" si="54"/>
        <v>1322037</v>
      </c>
      <c r="J214" s="164">
        <f t="shared" si="54"/>
        <v>239744</v>
      </c>
      <c r="K214" s="164">
        <f t="shared" si="54"/>
        <v>262099</v>
      </c>
      <c r="L214" s="164">
        <f t="shared" si="54"/>
        <v>0</v>
      </c>
      <c r="M214" s="164">
        <f t="shared" si="54"/>
        <v>0</v>
      </c>
      <c r="N214" s="226">
        <f t="shared" si="54"/>
        <v>0</v>
      </c>
    </row>
    <row r="215" spans="1:14" s="161" customFormat="1" ht="17.25" customHeight="1">
      <c r="A215" s="239"/>
      <c r="B215" s="71" t="s">
        <v>633</v>
      </c>
      <c r="C215" s="154" t="s">
        <v>153</v>
      </c>
      <c r="D215" s="154">
        <v>9500</v>
      </c>
      <c r="E215" s="337"/>
      <c r="F215" s="337"/>
      <c r="G215" s="354">
        <f>D215+E215-F215</f>
        <v>9500</v>
      </c>
      <c r="H215" s="154">
        <f>G215</f>
        <v>9500</v>
      </c>
      <c r="I215" s="154">
        <v>0</v>
      </c>
      <c r="J215" s="165"/>
      <c r="K215" s="166">
        <v>0</v>
      </c>
      <c r="L215" s="167"/>
      <c r="M215" s="167"/>
      <c r="N215" s="227"/>
    </row>
    <row r="216" spans="1:14" s="86" customFormat="1" ht="18" customHeight="1">
      <c r="A216" s="239"/>
      <c r="B216" s="71" t="s">
        <v>20</v>
      </c>
      <c r="C216" s="60" t="s">
        <v>336</v>
      </c>
      <c r="D216" s="61">
        <v>1224837</v>
      </c>
      <c r="E216" s="336"/>
      <c r="F216" s="336"/>
      <c r="G216" s="354">
        <f aca="true" t="shared" si="55" ref="G216:G242">D216+E216-F216</f>
        <v>1224837</v>
      </c>
      <c r="H216" s="154">
        <f aca="true" t="shared" si="56" ref="H216:H242">G216</f>
        <v>1224837</v>
      </c>
      <c r="I216" s="61">
        <f>H216</f>
        <v>1224837</v>
      </c>
      <c r="J216" s="165"/>
      <c r="K216" s="166">
        <v>0</v>
      </c>
      <c r="L216" s="167"/>
      <c r="M216" s="167"/>
      <c r="N216" s="227"/>
    </row>
    <row r="217" spans="1:14" s="86" customFormat="1" ht="14.25" customHeight="1">
      <c r="A217" s="239"/>
      <c r="B217" s="71" t="s">
        <v>24</v>
      </c>
      <c r="C217" s="60" t="s">
        <v>25</v>
      </c>
      <c r="D217" s="61">
        <v>95700</v>
      </c>
      <c r="E217" s="336"/>
      <c r="F217" s="336"/>
      <c r="G217" s="354">
        <f t="shared" si="55"/>
        <v>95700</v>
      </c>
      <c r="H217" s="154">
        <f t="shared" si="56"/>
        <v>95700</v>
      </c>
      <c r="I217" s="61">
        <f>H217</f>
        <v>95700</v>
      </c>
      <c r="J217" s="165"/>
      <c r="K217" s="166">
        <v>0</v>
      </c>
      <c r="L217" s="167"/>
      <c r="M217" s="167"/>
      <c r="N217" s="227"/>
    </row>
    <row r="218" spans="1:14" s="86" customFormat="1" ht="15" customHeight="1">
      <c r="A218" s="239"/>
      <c r="B218" s="247" t="s">
        <v>72</v>
      </c>
      <c r="C218" s="60" t="s">
        <v>86</v>
      </c>
      <c r="D218" s="61">
        <v>210434</v>
      </c>
      <c r="E218" s="336"/>
      <c r="F218" s="336"/>
      <c r="G218" s="354">
        <f t="shared" si="55"/>
        <v>210434</v>
      </c>
      <c r="H218" s="154">
        <f t="shared" si="56"/>
        <v>210434</v>
      </c>
      <c r="I218" s="61">
        <v>0</v>
      </c>
      <c r="J218" s="165">
        <f>H218</f>
        <v>210434</v>
      </c>
      <c r="K218" s="166">
        <v>0</v>
      </c>
      <c r="L218" s="167"/>
      <c r="M218" s="167"/>
      <c r="N218" s="227"/>
    </row>
    <row r="219" spans="1:14" s="86" customFormat="1" ht="16.5" customHeight="1">
      <c r="A219" s="239"/>
      <c r="B219" s="247" t="s">
        <v>26</v>
      </c>
      <c r="C219" s="60" t="s">
        <v>27</v>
      </c>
      <c r="D219" s="61">
        <v>29310</v>
      </c>
      <c r="E219" s="336"/>
      <c r="F219" s="336"/>
      <c r="G219" s="354">
        <f t="shared" si="55"/>
        <v>29310</v>
      </c>
      <c r="H219" s="154">
        <f t="shared" si="56"/>
        <v>29310</v>
      </c>
      <c r="I219" s="61">
        <v>0</v>
      </c>
      <c r="J219" s="165">
        <f>H219</f>
        <v>29310</v>
      </c>
      <c r="K219" s="166">
        <v>0</v>
      </c>
      <c r="L219" s="167"/>
      <c r="M219" s="167"/>
      <c r="N219" s="227"/>
    </row>
    <row r="220" spans="1:14" s="86" customFormat="1" ht="15.75" customHeight="1">
      <c r="A220" s="239"/>
      <c r="B220" s="71" t="s">
        <v>154</v>
      </c>
      <c r="C220" s="61" t="s">
        <v>263</v>
      </c>
      <c r="D220" s="61">
        <v>7000</v>
      </c>
      <c r="E220" s="336"/>
      <c r="F220" s="336"/>
      <c r="G220" s="354">
        <f t="shared" si="55"/>
        <v>7000</v>
      </c>
      <c r="H220" s="154">
        <f t="shared" si="56"/>
        <v>7000</v>
      </c>
      <c r="I220" s="61">
        <v>0</v>
      </c>
      <c r="J220" s="165"/>
      <c r="K220" s="166">
        <v>0</v>
      </c>
      <c r="L220" s="167"/>
      <c r="M220" s="167"/>
      <c r="N220" s="227"/>
    </row>
    <row r="221" spans="1:14" s="86" customFormat="1" ht="15" customHeight="1">
      <c r="A221" s="239"/>
      <c r="B221" s="70">
        <v>4210</v>
      </c>
      <c r="C221" s="61" t="s">
        <v>29</v>
      </c>
      <c r="D221" s="61">
        <v>119376</v>
      </c>
      <c r="E221" s="336"/>
      <c r="F221" s="336">
        <v>20000</v>
      </c>
      <c r="G221" s="354">
        <f t="shared" si="55"/>
        <v>99376</v>
      </c>
      <c r="H221" s="154">
        <f t="shared" si="56"/>
        <v>99376</v>
      </c>
      <c r="I221" s="61">
        <v>0</v>
      </c>
      <c r="J221" s="165"/>
      <c r="K221" s="166">
        <v>0</v>
      </c>
      <c r="L221" s="167"/>
      <c r="M221" s="167"/>
      <c r="N221" s="227"/>
    </row>
    <row r="222" spans="1:14" s="86" customFormat="1" ht="15" customHeight="1">
      <c r="A222" s="239"/>
      <c r="B222" s="70">
        <v>4170</v>
      </c>
      <c r="C222" s="61" t="s">
        <v>561</v>
      </c>
      <c r="D222" s="61">
        <v>1500</v>
      </c>
      <c r="E222" s="336"/>
      <c r="F222" s="336"/>
      <c r="G222" s="354">
        <f t="shared" si="55"/>
        <v>1500</v>
      </c>
      <c r="H222" s="154">
        <f t="shared" si="56"/>
        <v>1500</v>
      </c>
      <c r="I222" s="61">
        <f>H222</f>
        <v>1500</v>
      </c>
      <c r="J222" s="165"/>
      <c r="K222" s="166"/>
      <c r="L222" s="167"/>
      <c r="M222" s="167"/>
      <c r="N222" s="227"/>
    </row>
    <row r="223" spans="1:14" s="86" customFormat="1" ht="15" customHeight="1">
      <c r="A223" s="239"/>
      <c r="B223" s="70">
        <v>4240</v>
      </c>
      <c r="C223" s="61" t="s">
        <v>264</v>
      </c>
      <c r="D223" s="61">
        <v>4942</v>
      </c>
      <c r="E223" s="336"/>
      <c r="F223" s="336"/>
      <c r="G223" s="354">
        <f t="shared" si="55"/>
        <v>4942</v>
      </c>
      <c r="H223" s="154">
        <f t="shared" si="56"/>
        <v>4942</v>
      </c>
      <c r="I223" s="61">
        <v>0</v>
      </c>
      <c r="J223" s="165"/>
      <c r="K223" s="166">
        <v>0</v>
      </c>
      <c r="L223" s="167"/>
      <c r="M223" s="167"/>
      <c r="N223" s="227"/>
    </row>
    <row r="224" spans="1:14" s="86" customFormat="1" ht="15.75" customHeight="1">
      <c r="A224" s="239"/>
      <c r="B224" s="71" t="s">
        <v>30</v>
      </c>
      <c r="C224" s="61" t="s">
        <v>106</v>
      </c>
      <c r="D224" s="61">
        <v>32404</v>
      </c>
      <c r="E224" s="336"/>
      <c r="F224" s="336"/>
      <c r="G224" s="354">
        <f t="shared" si="55"/>
        <v>32404</v>
      </c>
      <c r="H224" s="154">
        <f t="shared" si="56"/>
        <v>32404</v>
      </c>
      <c r="I224" s="61">
        <v>0</v>
      </c>
      <c r="J224" s="165"/>
      <c r="K224" s="166">
        <v>0</v>
      </c>
      <c r="L224" s="167"/>
      <c r="M224" s="167"/>
      <c r="N224" s="227"/>
    </row>
    <row r="225" spans="1:14" s="86" customFormat="1" ht="15.75" customHeight="1">
      <c r="A225" s="239"/>
      <c r="B225" s="71" t="s">
        <v>32</v>
      </c>
      <c r="C225" s="61" t="s">
        <v>107</v>
      </c>
      <c r="D225" s="61">
        <v>0</v>
      </c>
      <c r="E225" s="336">
        <v>20000</v>
      </c>
      <c r="F225" s="336"/>
      <c r="G225" s="354">
        <f t="shared" si="55"/>
        <v>20000</v>
      </c>
      <c r="H225" s="154">
        <f t="shared" si="56"/>
        <v>20000</v>
      </c>
      <c r="I225" s="61"/>
      <c r="J225" s="165"/>
      <c r="K225" s="166"/>
      <c r="L225" s="167"/>
      <c r="M225" s="167"/>
      <c r="N225" s="227"/>
    </row>
    <row r="226" spans="1:14" s="86" customFormat="1" ht="18" customHeight="1">
      <c r="A226" s="239"/>
      <c r="B226" s="71" t="s">
        <v>92</v>
      </c>
      <c r="C226" s="61" t="s">
        <v>93</v>
      </c>
      <c r="D226" s="61">
        <v>3800</v>
      </c>
      <c r="E226" s="336"/>
      <c r="F226" s="336"/>
      <c r="G226" s="354">
        <f t="shared" si="55"/>
        <v>3800</v>
      </c>
      <c r="H226" s="154">
        <f t="shared" si="56"/>
        <v>3800</v>
      </c>
      <c r="I226" s="61"/>
      <c r="J226" s="165"/>
      <c r="K226" s="166"/>
      <c r="L226" s="167"/>
      <c r="M226" s="167"/>
      <c r="N226" s="227"/>
    </row>
    <row r="227" spans="1:14" s="86" customFormat="1" ht="16.5" customHeight="1">
      <c r="A227" s="239"/>
      <c r="B227" s="71" t="s">
        <v>34</v>
      </c>
      <c r="C227" s="61" t="s">
        <v>108</v>
      </c>
      <c r="D227" s="61">
        <v>30600</v>
      </c>
      <c r="E227" s="336"/>
      <c r="F227" s="336"/>
      <c r="G227" s="354">
        <f t="shared" si="55"/>
        <v>30600</v>
      </c>
      <c r="H227" s="154">
        <f t="shared" si="56"/>
        <v>30600</v>
      </c>
      <c r="I227" s="61">
        <v>0</v>
      </c>
      <c r="J227" s="165"/>
      <c r="K227" s="166">
        <v>0</v>
      </c>
      <c r="L227" s="167"/>
      <c r="M227" s="167"/>
      <c r="N227" s="227"/>
    </row>
    <row r="228" spans="1:14" s="86" customFormat="1" ht="16.5" customHeight="1">
      <c r="A228" s="239"/>
      <c r="B228" s="71" t="s">
        <v>562</v>
      </c>
      <c r="C228" s="61" t="s">
        <v>563</v>
      </c>
      <c r="D228" s="61">
        <v>5000</v>
      </c>
      <c r="E228" s="336"/>
      <c r="F228" s="336"/>
      <c r="G228" s="354">
        <f t="shared" si="55"/>
        <v>5000</v>
      </c>
      <c r="H228" s="154">
        <f t="shared" si="56"/>
        <v>5000</v>
      </c>
      <c r="I228" s="61"/>
      <c r="J228" s="165"/>
      <c r="K228" s="166"/>
      <c r="L228" s="167"/>
      <c r="M228" s="167"/>
      <c r="N228" s="227"/>
    </row>
    <row r="229" spans="1:14" s="86" customFormat="1" ht="16.5" customHeight="1">
      <c r="A229" s="239"/>
      <c r="B229" s="71" t="s">
        <v>265</v>
      </c>
      <c r="C229" s="60" t="s">
        <v>269</v>
      </c>
      <c r="D229" s="61">
        <v>6624</v>
      </c>
      <c r="E229" s="336"/>
      <c r="F229" s="336"/>
      <c r="G229" s="354">
        <f t="shared" si="55"/>
        <v>6624</v>
      </c>
      <c r="H229" s="154">
        <f t="shared" si="56"/>
        <v>6624</v>
      </c>
      <c r="I229" s="61"/>
      <c r="J229" s="165"/>
      <c r="K229" s="166"/>
      <c r="L229" s="167"/>
      <c r="M229" s="167"/>
      <c r="N229" s="227"/>
    </row>
    <row r="230" spans="1:14" s="86" customFormat="1" ht="17.25" customHeight="1">
      <c r="A230" s="239"/>
      <c r="B230" s="71" t="s">
        <v>36</v>
      </c>
      <c r="C230" s="61" t="s">
        <v>37</v>
      </c>
      <c r="D230" s="61">
        <v>3974</v>
      </c>
      <c r="E230" s="336"/>
      <c r="F230" s="336"/>
      <c r="G230" s="354">
        <f t="shared" si="55"/>
        <v>3974</v>
      </c>
      <c r="H230" s="154">
        <f t="shared" si="56"/>
        <v>3974</v>
      </c>
      <c r="I230" s="61">
        <v>0</v>
      </c>
      <c r="J230" s="165"/>
      <c r="K230" s="166">
        <v>0</v>
      </c>
      <c r="L230" s="167"/>
      <c r="M230" s="167"/>
      <c r="N230" s="227"/>
    </row>
    <row r="231" spans="1:14" s="86" customFormat="1" ht="15.75" customHeight="1">
      <c r="A231" s="239"/>
      <c r="B231" s="71" t="s">
        <v>40</v>
      </c>
      <c r="C231" s="61" t="s">
        <v>41</v>
      </c>
      <c r="D231" s="61">
        <v>77210</v>
      </c>
      <c r="E231" s="336"/>
      <c r="F231" s="336"/>
      <c r="G231" s="354">
        <f t="shared" si="55"/>
        <v>77210</v>
      </c>
      <c r="H231" s="154">
        <f t="shared" si="56"/>
        <v>77210</v>
      </c>
      <c r="I231" s="61">
        <v>0</v>
      </c>
      <c r="J231" s="165"/>
      <c r="K231" s="166">
        <v>0</v>
      </c>
      <c r="L231" s="167"/>
      <c r="M231" s="167"/>
      <c r="N231" s="227"/>
    </row>
    <row r="232" spans="1:14" s="86" customFormat="1" ht="16.5" customHeight="1">
      <c r="A232" s="239"/>
      <c r="B232" s="71" t="s">
        <v>56</v>
      </c>
      <c r="C232" s="61" t="s">
        <v>57</v>
      </c>
      <c r="D232" s="61">
        <v>1300</v>
      </c>
      <c r="E232" s="336"/>
      <c r="F232" s="336"/>
      <c r="G232" s="354">
        <f t="shared" si="55"/>
        <v>1300</v>
      </c>
      <c r="H232" s="154">
        <f t="shared" si="56"/>
        <v>1300</v>
      </c>
      <c r="I232" s="61">
        <v>0</v>
      </c>
      <c r="J232" s="165"/>
      <c r="K232" s="166">
        <v>0</v>
      </c>
      <c r="L232" s="167"/>
      <c r="M232" s="167"/>
      <c r="N232" s="227"/>
    </row>
    <row r="233" spans="1:14" s="86" customFormat="1" ht="16.5" customHeight="1">
      <c r="A233" s="239"/>
      <c r="B233" s="71" t="s">
        <v>111</v>
      </c>
      <c r="C233" s="60" t="s">
        <v>282</v>
      </c>
      <c r="D233" s="61">
        <v>16988</v>
      </c>
      <c r="E233" s="336"/>
      <c r="F233" s="336"/>
      <c r="G233" s="354">
        <f t="shared" si="55"/>
        <v>16988</v>
      </c>
      <c r="H233" s="154">
        <f t="shared" si="56"/>
        <v>16988</v>
      </c>
      <c r="I233" s="61"/>
      <c r="J233" s="165"/>
      <c r="K233" s="166"/>
      <c r="L233" s="167"/>
      <c r="M233" s="167"/>
      <c r="N233" s="227"/>
    </row>
    <row r="234" spans="1:14" s="86" customFormat="1" ht="16.5" customHeight="1">
      <c r="A234" s="239"/>
      <c r="B234" s="71" t="s">
        <v>266</v>
      </c>
      <c r="C234" s="60" t="s">
        <v>693</v>
      </c>
      <c r="D234" s="61">
        <v>7785</v>
      </c>
      <c r="E234" s="336"/>
      <c r="F234" s="336"/>
      <c r="G234" s="354">
        <f t="shared" si="55"/>
        <v>7785</v>
      </c>
      <c r="H234" s="154">
        <f t="shared" si="56"/>
        <v>7785</v>
      </c>
      <c r="I234" s="61"/>
      <c r="J234" s="165"/>
      <c r="K234" s="166"/>
      <c r="L234" s="167"/>
      <c r="M234" s="167"/>
      <c r="N234" s="227"/>
    </row>
    <row r="235" spans="1:14" s="86" customFormat="1" ht="16.5" customHeight="1">
      <c r="A235" s="239"/>
      <c r="B235" s="71" t="s">
        <v>267</v>
      </c>
      <c r="C235" s="60" t="s">
        <v>270</v>
      </c>
      <c r="D235" s="61">
        <v>1681</v>
      </c>
      <c r="E235" s="336"/>
      <c r="F235" s="336"/>
      <c r="G235" s="354">
        <f t="shared" si="55"/>
        <v>1681</v>
      </c>
      <c r="H235" s="154">
        <f t="shared" si="56"/>
        <v>1681</v>
      </c>
      <c r="I235" s="61"/>
      <c r="J235" s="165"/>
      <c r="K235" s="166"/>
      <c r="L235" s="167"/>
      <c r="M235" s="167"/>
      <c r="N235" s="227"/>
    </row>
    <row r="236" spans="1:14" s="86" customFormat="1" ht="15.75" customHeight="1">
      <c r="A236" s="239"/>
      <c r="B236" s="71" t="s">
        <v>268</v>
      </c>
      <c r="C236" s="60" t="s">
        <v>701</v>
      </c>
      <c r="D236" s="61">
        <v>4280</v>
      </c>
      <c r="E236" s="336"/>
      <c r="F236" s="336"/>
      <c r="G236" s="354">
        <f t="shared" si="55"/>
        <v>4280</v>
      </c>
      <c r="H236" s="154">
        <f t="shared" si="56"/>
        <v>4280</v>
      </c>
      <c r="I236" s="61"/>
      <c r="J236" s="165"/>
      <c r="K236" s="166"/>
      <c r="L236" s="167"/>
      <c r="M236" s="167"/>
      <c r="N236" s="227"/>
    </row>
    <row r="237" spans="1:14" s="86" customFormat="1" ht="21.75" customHeight="1">
      <c r="A237" s="239"/>
      <c r="B237" s="71" t="s">
        <v>145</v>
      </c>
      <c r="C237" s="60" t="s">
        <v>703</v>
      </c>
      <c r="D237" s="61">
        <f>D238+D240+D241+D242</f>
        <v>262099</v>
      </c>
      <c r="E237" s="61">
        <f>E238+E240+E241+E242</f>
        <v>0</v>
      </c>
      <c r="F237" s="61">
        <f>F238+F240+F241+F242</f>
        <v>0</v>
      </c>
      <c r="G237" s="61">
        <f>G238+G240+G241+G242</f>
        <v>262099</v>
      </c>
      <c r="H237" s="154">
        <f t="shared" si="56"/>
        <v>262099</v>
      </c>
      <c r="I237" s="61">
        <f>I238+I240+I241+I242</f>
        <v>0</v>
      </c>
      <c r="J237" s="165"/>
      <c r="K237" s="169">
        <f aca="true" t="shared" si="57" ref="K237:K242">H237</f>
        <v>262099</v>
      </c>
      <c r="L237" s="167"/>
      <c r="M237" s="167"/>
      <c r="N237" s="227"/>
    </row>
    <row r="238" spans="1:14" s="86" customFormat="1" ht="13.5" customHeight="1">
      <c r="A238" s="239"/>
      <c r="B238" s="71"/>
      <c r="C238" s="61" t="s">
        <v>155</v>
      </c>
      <c r="D238" s="61">
        <v>27641</v>
      </c>
      <c r="E238" s="336"/>
      <c r="F238" s="336"/>
      <c r="G238" s="354">
        <f t="shared" si="55"/>
        <v>27641</v>
      </c>
      <c r="H238" s="154">
        <f t="shared" si="56"/>
        <v>27641</v>
      </c>
      <c r="I238" s="61">
        <v>0</v>
      </c>
      <c r="J238" s="165"/>
      <c r="K238" s="169">
        <f t="shared" si="57"/>
        <v>27641</v>
      </c>
      <c r="L238" s="167"/>
      <c r="M238" s="167"/>
      <c r="N238" s="227"/>
    </row>
    <row r="239" spans="1:14" s="86" customFormat="1" ht="13.5" customHeight="1" hidden="1">
      <c r="A239" s="239"/>
      <c r="B239" s="61"/>
      <c r="C239" s="61" t="s">
        <v>156</v>
      </c>
      <c r="D239" s="61">
        <v>0</v>
      </c>
      <c r="E239" s="336"/>
      <c r="F239" s="336"/>
      <c r="G239" s="354">
        <f t="shared" si="55"/>
        <v>0</v>
      </c>
      <c r="H239" s="154">
        <f t="shared" si="56"/>
        <v>0</v>
      </c>
      <c r="I239" s="61">
        <v>0</v>
      </c>
      <c r="J239" s="165"/>
      <c r="K239" s="169">
        <f t="shared" si="57"/>
        <v>0</v>
      </c>
      <c r="L239" s="167"/>
      <c r="M239" s="167"/>
      <c r="N239" s="227"/>
    </row>
    <row r="240" spans="1:14" s="86" customFormat="1" ht="13.5" customHeight="1">
      <c r="A240" s="239"/>
      <c r="B240" s="61"/>
      <c r="C240" s="61" t="s">
        <v>276</v>
      </c>
      <c r="D240" s="61">
        <v>10905</v>
      </c>
      <c r="E240" s="336"/>
      <c r="F240" s="336"/>
      <c r="G240" s="354">
        <f t="shared" si="55"/>
        <v>10905</v>
      </c>
      <c r="H240" s="154">
        <f t="shared" si="56"/>
        <v>10905</v>
      </c>
      <c r="I240" s="61">
        <v>0</v>
      </c>
      <c r="J240" s="165"/>
      <c r="K240" s="169">
        <f t="shared" si="57"/>
        <v>10905</v>
      </c>
      <c r="L240" s="167"/>
      <c r="M240" s="167"/>
      <c r="N240" s="227"/>
    </row>
    <row r="241" spans="1:14" s="86" customFormat="1" ht="13.5" customHeight="1">
      <c r="A241" s="239"/>
      <c r="B241" s="61"/>
      <c r="C241" s="61" t="s">
        <v>277</v>
      </c>
      <c r="D241" s="61">
        <v>17089</v>
      </c>
      <c r="E241" s="336"/>
      <c r="F241" s="336"/>
      <c r="G241" s="354">
        <f t="shared" si="55"/>
        <v>17089</v>
      </c>
      <c r="H241" s="154">
        <f t="shared" si="56"/>
        <v>17089</v>
      </c>
      <c r="I241" s="61">
        <v>0</v>
      </c>
      <c r="J241" s="165"/>
      <c r="K241" s="169">
        <f t="shared" si="57"/>
        <v>17089</v>
      </c>
      <c r="L241" s="167"/>
      <c r="M241" s="167"/>
      <c r="N241" s="227"/>
    </row>
    <row r="242" spans="1:14" s="86" customFormat="1" ht="13.5" customHeight="1">
      <c r="A242" s="239"/>
      <c r="B242" s="61"/>
      <c r="C242" s="61" t="s">
        <v>275</v>
      </c>
      <c r="D242" s="61">
        <v>206464</v>
      </c>
      <c r="E242" s="336"/>
      <c r="F242" s="336"/>
      <c r="G242" s="354">
        <f t="shared" si="55"/>
        <v>206464</v>
      </c>
      <c r="H242" s="154">
        <f t="shared" si="56"/>
        <v>206464</v>
      </c>
      <c r="I242" s="61">
        <v>0</v>
      </c>
      <c r="J242" s="165"/>
      <c r="K242" s="169">
        <f t="shared" si="57"/>
        <v>206464</v>
      </c>
      <c r="L242" s="167"/>
      <c r="M242" s="167"/>
      <c r="N242" s="227"/>
    </row>
    <row r="243" spans="1:14" s="86" customFormat="1" ht="18.75" customHeight="1">
      <c r="A243" s="237" t="s">
        <v>617</v>
      </c>
      <c r="B243" s="164"/>
      <c r="C243" s="164" t="s">
        <v>618</v>
      </c>
      <c r="D243" s="164">
        <f>SUM(D244:D252)</f>
        <v>1056198</v>
      </c>
      <c r="E243" s="164">
        <f>SUM(E244:E252)</f>
        <v>0</v>
      </c>
      <c r="F243" s="164">
        <f>SUM(F244:F252)</f>
        <v>0</v>
      </c>
      <c r="G243" s="164">
        <f>SUM(G244:G252)</f>
        <v>1056198</v>
      </c>
      <c r="H243" s="164">
        <f aca="true" t="shared" si="58" ref="H243:N243">SUM(H244:H252)</f>
        <v>1056198</v>
      </c>
      <c r="I243" s="164">
        <f t="shared" si="58"/>
        <v>823716</v>
      </c>
      <c r="J243" s="164">
        <f t="shared" si="58"/>
        <v>151673</v>
      </c>
      <c r="K243" s="164">
        <f t="shared" si="58"/>
        <v>0</v>
      </c>
      <c r="L243" s="164">
        <f t="shared" si="58"/>
        <v>0</v>
      </c>
      <c r="M243" s="164">
        <f t="shared" si="58"/>
        <v>0</v>
      </c>
      <c r="N243" s="226">
        <f t="shared" si="58"/>
        <v>0</v>
      </c>
    </row>
    <row r="244" spans="1:14" s="86" customFormat="1" ht="16.5" customHeight="1">
      <c r="A244" s="239"/>
      <c r="B244" s="61">
        <v>4010</v>
      </c>
      <c r="C244" s="60" t="s">
        <v>607</v>
      </c>
      <c r="D244" s="61">
        <v>763255</v>
      </c>
      <c r="E244" s="336"/>
      <c r="F244" s="336"/>
      <c r="G244" s="354">
        <f>D244+E244-F244</f>
        <v>763255</v>
      </c>
      <c r="H244" s="61">
        <f>G244</f>
        <v>763255</v>
      </c>
      <c r="I244" s="61">
        <f>H244</f>
        <v>763255</v>
      </c>
      <c r="J244" s="165"/>
      <c r="K244" s="166">
        <v>0</v>
      </c>
      <c r="L244" s="167"/>
      <c r="M244" s="167"/>
      <c r="N244" s="227"/>
    </row>
    <row r="245" spans="1:14" s="86" customFormat="1" ht="15" customHeight="1">
      <c r="A245" s="239"/>
      <c r="B245" s="61">
        <v>4040</v>
      </c>
      <c r="C245" s="60" t="s">
        <v>25</v>
      </c>
      <c r="D245" s="61">
        <v>60461</v>
      </c>
      <c r="E245" s="336"/>
      <c r="F245" s="336"/>
      <c r="G245" s="354">
        <f aca="true" t="shared" si="59" ref="G245:G252">D245+E245-F245</f>
        <v>60461</v>
      </c>
      <c r="H245" s="61">
        <f aca="true" t="shared" si="60" ref="H245:H252">G245</f>
        <v>60461</v>
      </c>
      <c r="I245" s="61">
        <f>H245</f>
        <v>60461</v>
      </c>
      <c r="J245" s="165"/>
      <c r="K245" s="166">
        <v>0</v>
      </c>
      <c r="L245" s="167"/>
      <c r="M245" s="167"/>
      <c r="N245" s="227"/>
    </row>
    <row r="246" spans="1:14" s="86" customFormat="1" ht="13.5" customHeight="1">
      <c r="A246" s="239"/>
      <c r="B246" s="61">
        <v>4110</v>
      </c>
      <c r="C246" s="60" t="s">
        <v>86</v>
      </c>
      <c r="D246" s="61">
        <v>132915</v>
      </c>
      <c r="E246" s="336"/>
      <c r="F246" s="336"/>
      <c r="G246" s="354">
        <f t="shared" si="59"/>
        <v>132915</v>
      </c>
      <c r="H246" s="61">
        <f t="shared" si="60"/>
        <v>132915</v>
      </c>
      <c r="I246" s="61">
        <v>0</v>
      </c>
      <c r="J246" s="165">
        <f>H246</f>
        <v>132915</v>
      </c>
      <c r="K246" s="166">
        <v>0</v>
      </c>
      <c r="L246" s="167"/>
      <c r="M246" s="167"/>
      <c r="N246" s="227"/>
    </row>
    <row r="247" spans="1:14" s="86" customFormat="1" ht="13.5" customHeight="1">
      <c r="A247" s="239"/>
      <c r="B247" s="61">
        <v>4120</v>
      </c>
      <c r="C247" s="60" t="s">
        <v>27</v>
      </c>
      <c r="D247" s="61">
        <v>18758</v>
      </c>
      <c r="E247" s="336"/>
      <c r="F247" s="336"/>
      <c r="G247" s="354">
        <f t="shared" si="59"/>
        <v>18758</v>
      </c>
      <c r="H247" s="61">
        <f t="shared" si="60"/>
        <v>18758</v>
      </c>
      <c r="I247" s="61">
        <v>0</v>
      </c>
      <c r="J247" s="165">
        <f>H247</f>
        <v>18758</v>
      </c>
      <c r="K247" s="166">
        <v>0</v>
      </c>
      <c r="L247" s="167"/>
      <c r="M247" s="167"/>
      <c r="N247" s="227"/>
    </row>
    <row r="248" spans="1:14" s="86" customFormat="1" ht="13.5" customHeight="1">
      <c r="A248" s="239"/>
      <c r="B248" s="61">
        <v>4210</v>
      </c>
      <c r="C248" s="61" t="s">
        <v>55</v>
      </c>
      <c r="D248" s="61">
        <v>2080</v>
      </c>
      <c r="E248" s="336"/>
      <c r="F248" s="336"/>
      <c r="G248" s="354">
        <f t="shared" si="59"/>
        <v>2080</v>
      </c>
      <c r="H248" s="61">
        <f t="shared" si="60"/>
        <v>2080</v>
      </c>
      <c r="I248" s="61">
        <v>0</v>
      </c>
      <c r="J248" s="165"/>
      <c r="K248" s="166">
        <v>0</v>
      </c>
      <c r="L248" s="167"/>
      <c r="M248" s="167"/>
      <c r="N248" s="227"/>
    </row>
    <row r="249" spans="1:14" s="86" customFormat="1" ht="13.5" customHeight="1">
      <c r="A249" s="239"/>
      <c r="B249" s="61">
        <v>4260</v>
      </c>
      <c r="C249" s="61" t="s">
        <v>106</v>
      </c>
      <c r="D249" s="61">
        <v>17527</v>
      </c>
      <c r="E249" s="336"/>
      <c r="F249" s="336"/>
      <c r="G249" s="354">
        <f t="shared" si="59"/>
        <v>17527</v>
      </c>
      <c r="H249" s="61">
        <f t="shared" si="60"/>
        <v>17527</v>
      </c>
      <c r="I249" s="61">
        <v>0</v>
      </c>
      <c r="J249" s="165"/>
      <c r="K249" s="166">
        <v>0</v>
      </c>
      <c r="L249" s="167"/>
      <c r="M249" s="167"/>
      <c r="N249" s="227"/>
    </row>
    <row r="250" spans="1:14" s="86" customFormat="1" ht="13.5" customHeight="1">
      <c r="A250" s="239"/>
      <c r="B250" s="61">
        <v>4300</v>
      </c>
      <c r="C250" s="61" t="s">
        <v>35</v>
      </c>
      <c r="D250" s="61">
        <v>8524</v>
      </c>
      <c r="E250" s="336"/>
      <c r="F250" s="336"/>
      <c r="G250" s="354">
        <f t="shared" si="59"/>
        <v>8524</v>
      </c>
      <c r="H250" s="61">
        <f t="shared" si="60"/>
        <v>8524</v>
      </c>
      <c r="I250" s="61">
        <v>0</v>
      </c>
      <c r="J250" s="165"/>
      <c r="K250" s="166">
        <v>0</v>
      </c>
      <c r="L250" s="167"/>
      <c r="M250" s="167"/>
      <c r="N250" s="227"/>
    </row>
    <row r="251" spans="1:14" s="86" customFormat="1" ht="13.5" customHeight="1">
      <c r="A251" s="239"/>
      <c r="B251" s="61">
        <v>4370</v>
      </c>
      <c r="C251" s="60" t="s">
        <v>269</v>
      </c>
      <c r="D251" s="61">
        <v>1920</v>
      </c>
      <c r="E251" s="336"/>
      <c r="F251" s="336"/>
      <c r="G251" s="354">
        <f t="shared" si="59"/>
        <v>1920</v>
      </c>
      <c r="H251" s="61">
        <f t="shared" si="60"/>
        <v>1920</v>
      </c>
      <c r="I251" s="61"/>
      <c r="J251" s="165"/>
      <c r="K251" s="166"/>
      <c r="L251" s="167"/>
      <c r="M251" s="167"/>
      <c r="N251" s="227"/>
    </row>
    <row r="252" spans="1:14" s="86" customFormat="1" ht="13.5" customHeight="1">
      <c r="A252" s="239"/>
      <c r="B252" s="61">
        <v>4440</v>
      </c>
      <c r="C252" s="61" t="s">
        <v>41</v>
      </c>
      <c r="D252" s="61">
        <v>50758</v>
      </c>
      <c r="E252" s="336"/>
      <c r="F252" s="336"/>
      <c r="G252" s="354">
        <f t="shared" si="59"/>
        <v>50758</v>
      </c>
      <c r="H252" s="61">
        <f t="shared" si="60"/>
        <v>50758</v>
      </c>
      <c r="I252" s="61">
        <v>0</v>
      </c>
      <c r="J252" s="165"/>
      <c r="K252" s="166">
        <v>0</v>
      </c>
      <c r="L252" s="167"/>
      <c r="M252" s="167"/>
      <c r="N252" s="227"/>
    </row>
    <row r="253" spans="1:14" s="86" customFormat="1" ht="18.75" customHeight="1">
      <c r="A253" s="237" t="s">
        <v>187</v>
      </c>
      <c r="B253" s="238"/>
      <c r="C253" s="164" t="s">
        <v>188</v>
      </c>
      <c r="D253" s="164">
        <f>SUM(D254:D278)</f>
        <v>4537925</v>
      </c>
      <c r="E253" s="164">
        <f>SUM(E254:E278)</f>
        <v>40000</v>
      </c>
      <c r="F253" s="164">
        <f>SUM(F254:F278)</f>
        <v>40000</v>
      </c>
      <c r="G253" s="164">
        <f>SUM(G254:G278)</f>
        <v>4537925</v>
      </c>
      <c r="H253" s="164">
        <f aca="true" t="shared" si="61" ref="H253:N253">SUM(H254:H278)</f>
        <v>4537925</v>
      </c>
      <c r="I253" s="164">
        <f t="shared" si="61"/>
        <v>2895691</v>
      </c>
      <c r="J253" s="164">
        <f t="shared" si="61"/>
        <v>533515</v>
      </c>
      <c r="K253" s="164">
        <f t="shared" si="61"/>
        <v>70405</v>
      </c>
      <c r="L253" s="164">
        <f t="shared" si="61"/>
        <v>0</v>
      </c>
      <c r="M253" s="164">
        <f t="shared" si="61"/>
        <v>0</v>
      </c>
      <c r="N253" s="226">
        <f t="shared" si="61"/>
        <v>0</v>
      </c>
    </row>
    <row r="254" spans="1:14" s="86" customFormat="1" ht="18" customHeight="1">
      <c r="A254" s="239"/>
      <c r="B254" s="71" t="s">
        <v>633</v>
      </c>
      <c r="C254" s="60" t="s">
        <v>705</v>
      </c>
      <c r="D254" s="61">
        <v>1000</v>
      </c>
      <c r="E254" s="336"/>
      <c r="F254" s="336"/>
      <c r="G254" s="354">
        <f>D254+E254-F254</f>
        <v>1000</v>
      </c>
      <c r="H254" s="61">
        <f>G254</f>
        <v>1000</v>
      </c>
      <c r="I254" s="61">
        <v>0</v>
      </c>
      <c r="J254" s="165"/>
      <c r="K254" s="166">
        <v>0</v>
      </c>
      <c r="L254" s="167"/>
      <c r="M254" s="167"/>
      <c r="N254" s="227"/>
    </row>
    <row r="255" spans="1:14" s="86" customFormat="1" ht="15.75" customHeight="1">
      <c r="A255" s="239"/>
      <c r="B255" s="71" t="s">
        <v>20</v>
      </c>
      <c r="C255" s="60" t="s">
        <v>336</v>
      </c>
      <c r="D255" s="61">
        <v>2637536</v>
      </c>
      <c r="E255" s="336"/>
      <c r="F255" s="336"/>
      <c r="G255" s="354">
        <f aca="true" t="shared" si="62" ref="G255:G280">D255+E255-F255</f>
        <v>2637536</v>
      </c>
      <c r="H255" s="61">
        <f aca="true" t="shared" si="63" ref="H255:H280">G255</f>
        <v>2637536</v>
      </c>
      <c r="I255" s="61">
        <f>H255</f>
        <v>2637536</v>
      </c>
      <c r="J255" s="165"/>
      <c r="K255" s="166">
        <v>0</v>
      </c>
      <c r="L255" s="167"/>
      <c r="M255" s="167"/>
      <c r="N255" s="227"/>
    </row>
    <row r="256" spans="1:14" s="86" customFormat="1" ht="15" customHeight="1">
      <c r="A256" s="239"/>
      <c r="B256" s="71" t="s">
        <v>24</v>
      </c>
      <c r="C256" s="60" t="s">
        <v>25</v>
      </c>
      <c r="D256" s="61">
        <v>247155</v>
      </c>
      <c r="E256" s="336"/>
      <c r="F256" s="336"/>
      <c r="G256" s="354">
        <f t="shared" si="62"/>
        <v>247155</v>
      </c>
      <c r="H256" s="61">
        <f t="shared" si="63"/>
        <v>247155</v>
      </c>
      <c r="I256" s="61">
        <f>H256</f>
        <v>247155</v>
      </c>
      <c r="J256" s="165"/>
      <c r="K256" s="166">
        <v>0</v>
      </c>
      <c r="L256" s="167"/>
      <c r="M256" s="167"/>
      <c r="N256" s="227"/>
    </row>
    <row r="257" spans="1:14" s="86" customFormat="1" ht="12.75" customHeight="1">
      <c r="A257" s="239"/>
      <c r="B257" s="247" t="s">
        <v>72</v>
      </c>
      <c r="C257" s="60" t="s">
        <v>86</v>
      </c>
      <c r="D257" s="61">
        <v>467863</v>
      </c>
      <c r="E257" s="336"/>
      <c r="F257" s="336"/>
      <c r="G257" s="354">
        <f t="shared" si="62"/>
        <v>467863</v>
      </c>
      <c r="H257" s="61">
        <f t="shared" si="63"/>
        <v>467863</v>
      </c>
      <c r="I257" s="61"/>
      <c r="J257" s="165">
        <f>H257</f>
        <v>467863</v>
      </c>
      <c r="K257" s="166"/>
      <c r="L257" s="167"/>
      <c r="M257" s="167"/>
      <c r="N257" s="227"/>
    </row>
    <row r="258" spans="1:14" s="86" customFormat="1" ht="15" customHeight="1">
      <c r="A258" s="239"/>
      <c r="B258" s="247" t="s">
        <v>26</v>
      </c>
      <c r="C258" s="60" t="s">
        <v>27</v>
      </c>
      <c r="D258" s="61">
        <v>65652</v>
      </c>
      <c r="E258" s="336"/>
      <c r="F258" s="336"/>
      <c r="G258" s="354">
        <f t="shared" si="62"/>
        <v>65652</v>
      </c>
      <c r="H258" s="61">
        <f t="shared" si="63"/>
        <v>65652</v>
      </c>
      <c r="I258" s="61"/>
      <c r="J258" s="165">
        <f>H258</f>
        <v>65652</v>
      </c>
      <c r="K258" s="166"/>
      <c r="L258" s="167"/>
      <c r="M258" s="167"/>
      <c r="N258" s="227"/>
    </row>
    <row r="259" spans="1:14" s="86" customFormat="1" ht="14.25" customHeight="1">
      <c r="A259" s="239"/>
      <c r="B259" s="71" t="s">
        <v>154</v>
      </c>
      <c r="C259" s="60" t="s">
        <v>189</v>
      </c>
      <c r="D259" s="61">
        <v>28000</v>
      </c>
      <c r="E259" s="336"/>
      <c r="F259" s="336"/>
      <c r="G259" s="354">
        <f t="shared" si="62"/>
        <v>28000</v>
      </c>
      <c r="H259" s="61">
        <f t="shared" si="63"/>
        <v>28000</v>
      </c>
      <c r="I259" s="61"/>
      <c r="J259" s="165"/>
      <c r="K259" s="166">
        <v>0</v>
      </c>
      <c r="L259" s="167"/>
      <c r="M259" s="167"/>
      <c r="N259" s="227"/>
    </row>
    <row r="260" spans="1:14" s="86" customFormat="1" ht="14.25" customHeight="1">
      <c r="A260" s="239"/>
      <c r="B260" s="71" t="s">
        <v>560</v>
      </c>
      <c r="C260" s="60" t="s">
        <v>561</v>
      </c>
      <c r="D260" s="61">
        <v>11000</v>
      </c>
      <c r="E260" s="336"/>
      <c r="F260" s="336"/>
      <c r="G260" s="354">
        <f t="shared" si="62"/>
        <v>11000</v>
      </c>
      <c r="H260" s="61">
        <f t="shared" si="63"/>
        <v>11000</v>
      </c>
      <c r="I260" s="61">
        <f>H260</f>
        <v>11000</v>
      </c>
      <c r="J260" s="165"/>
      <c r="K260" s="166">
        <v>0</v>
      </c>
      <c r="L260" s="167"/>
      <c r="M260" s="167"/>
      <c r="N260" s="227"/>
    </row>
    <row r="261" spans="1:14" s="86" customFormat="1" ht="15" customHeight="1">
      <c r="A261" s="239"/>
      <c r="B261" s="71" t="s">
        <v>28</v>
      </c>
      <c r="C261" s="61" t="s">
        <v>55</v>
      </c>
      <c r="D261" s="61">
        <v>559622</v>
      </c>
      <c r="E261" s="336"/>
      <c r="F261" s="336">
        <v>40000</v>
      </c>
      <c r="G261" s="354">
        <f t="shared" si="62"/>
        <v>519622</v>
      </c>
      <c r="H261" s="61">
        <f t="shared" si="63"/>
        <v>519622</v>
      </c>
      <c r="I261" s="61">
        <v>0</v>
      </c>
      <c r="J261" s="165"/>
      <c r="K261" s="166">
        <v>0</v>
      </c>
      <c r="L261" s="167"/>
      <c r="M261" s="167"/>
      <c r="N261" s="227"/>
    </row>
    <row r="262" spans="1:14" s="86" customFormat="1" ht="15" customHeight="1">
      <c r="A262" s="239"/>
      <c r="B262" s="71" t="s">
        <v>142</v>
      </c>
      <c r="C262" s="61" t="s">
        <v>143</v>
      </c>
      <c r="D262" s="61">
        <v>11356</v>
      </c>
      <c r="E262" s="336"/>
      <c r="F262" s="336"/>
      <c r="G262" s="354">
        <f t="shared" si="62"/>
        <v>11356</v>
      </c>
      <c r="H262" s="61">
        <f t="shared" si="63"/>
        <v>11356</v>
      </c>
      <c r="I262" s="61">
        <v>0</v>
      </c>
      <c r="J262" s="165"/>
      <c r="K262" s="166">
        <v>0</v>
      </c>
      <c r="L262" s="167"/>
      <c r="M262" s="167"/>
      <c r="N262" s="227"/>
    </row>
    <row r="263" spans="1:14" s="86" customFormat="1" ht="14.25" customHeight="1">
      <c r="A263" s="239"/>
      <c r="B263" s="71" t="s">
        <v>30</v>
      </c>
      <c r="C263" s="61" t="s">
        <v>106</v>
      </c>
      <c r="D263" s="61">
        <v>73242</v>
      </c>
      <c r="E263" s="336"/>
      <c r="F263" s="336"/>
      <c r="G263" s="354">
        <f t="shared" si="62"/>
        <v>73242</v>
      </c>
      <c r="H263" s="61">
        <f t="shared" si="63"/>
        <v>73242</v>
      </c>
      <c r="I263" s="61">
        <v>0</v>
      </c>
      <c r="J263" s="165"/>
      <c r="K263" s="166">
        <v>0</v>
      </c>
      <c r="L263" s="167"/>
      <c r="M263" s="167"/>
      <c r="N263" s="227"/>
    </row>
    <row r="264" spans="1:14" s="86" customFormat="1" ht="14.25" customHeight="1">
      <c r="A264" s="239"/>
      <c r="B264" s="71" t="s">
        <v>32</v>
      </c>
      <c r="C264" s="61" t="s">
        <v>107</v>
      </c>
      <c r="D264" s="61">
        <v>37700</v>
      </c>
      <c r="E264" s="336">
        <v>40000</v>
      </c>
      <c r="F264" s="336"/>
      <c r="G264" s="354">
        <f t="shared" si="62"/>
        <v>77700</v>
      </c>
      <c r="H264" s="61">
        <f t="shared" si="63"/>
        <v>77700</v>
      </c>
      <c r="I264" s="61"/>
      <c r="J264" s="165"/>
      <c r="K264" s="166"/>
      <c r="L264" s="167"/>
      <c r="M264" s="167"/>
      <c r="N264" s="227"/>
    </row>
    <row r="265" spans="1:14" s="86" customFormat="1" ht="14.25" customHeight="1">
      <c r="A265" s="239"/>
      <c r="B265" s="71" t="s">
        <v>92</v>
      </c>
      <c r="C265" s="61" t="s">
        <v>93</v>
      </c>
      <c r="D265" s="61">
        <v>6125</v>
      </c>
      <c r="E265" s="336"/>
      <c r="F265" s="336"/>
      <c r="G265" s="354">
        <f t="shared" si="62"/>
        <v>6125</v>
      </c>
      <c r="H265" s="61">
        <f t="shared" si="63"/>
        <v>6125</v>
      </c>
      <c r="I265" s="61"/>
      <c r="J265" s="165"/>
      <c r="K265" s="166"/>
      <c r="L265" s="167"/>
      <c r="M265" s="167"/>
      <c r="N265" s="227"/>
    </row>
    <row r="266" spans="1:14" s="86" customFormat="1" ht="14.25" customHeight="1">
      <c r="A266" s="239"/>
      <c r="B266" s="71" t="s">
        <v>34</v>
      </c>
      <c r="C266" s="61" t="s">
        <v>108</v>
      </c>
      <c r="D266" s="61">
        <v>103382</v>
      </c>
      <c r="E266" s="336"/>
      <c r="F266" s="336"/>
      <c r="G266" s="354">
        <f t="shared" si="62"/>
        <v>103382</v>
      </c>
      <c r="H266" s="61">
        <f t="shared" si="63"/>
        <v>103382</v>
      </c>
      <c r="I266" s="61">
        <v>0</v>
      </c>
      <c r="J266" s="165"/>
      <c r="K266" s="166">
        <v>0</v>
      </c>
      <c r="L266" s="167"/>
      <c r="M266" s="167"/>
      <c r="N266" s="227"/>
    </row>
    <row r="267" spans="1:14" s="86" customFormat="1" ht="14.25" customHeight="1">
      <c r="A267" s="239"/>
      <c r="B267" s="71" t="s">
        <v>562</v>
      </c>
      <c r="C267" s="61" t="s">
        <v>563</v>
      </c>
      <c r="D267" s="61">
        <v>6800</v>
      </c>
      <c r="E267" s="336"/>
      <c r="F267" s="336"/>
      <c r="G267" s="354">
        <f t="shared" si="62"/>
        <v>6800</v>
      </c>
      <c r="H267" s="61">
        <f t="shared" si="63"/>
        <v>6800</v>
      </c>
      <c r="I267" s="61">
        <v>0</v>
      </c>
      <c r="J267" s="165"/>
      <c r="K267" s="166">
        <v>0</v>
      </c>
      <c r="L267" s="167"/>
      <c r="M267" s="167"/>
      <c r="N267" s="227"/>
    </row>
    <row r="268" spans="1:14" s="86" customFormat="1" ht="14.25" customHeight="1">
      <c r="A268" s="239"/>
      <c r="B268" s="71" t="s">
        <v>272</v>
      </c>
      <c r="C268" s="60" t="s">
        <v>274</v>
      </c>
      <c r="D268" s="61">
        <v>2853</v>
      </c>
      <c r="E268" s="336"/>
      <c r="F268" s="336"/>
      <c r="G268" s="354">
        <f t="shared" si="62"/>
        <v>2853</v>
      </c>
      <c r="H268" s="61">
        <f t="shared" si="63"/>
        <v>2853</v>
      </c>
      <c r="I268" s="61"/>
      <c r="J268" s="165"/>
      <c r="K268" s="166"/>
      <c r="L268" s="167"/>
      <c r="M268" s="167"/>
      <c r="N268" s="227"/>
    </row>
    <row r="269" spans="1:14" s="86" customFormat="1" ht="14.25" customHeight="1">
      <c r="A269" s="239"/>
      <c r="B269" s="71" t="s">
        <v>265</v>
      </c>
      <c r="C269" s="60" t="s">
        <v>269</v>
      </c>
      <c r="D269" s="61">
        <v>16400</v>
      </c>
      <c r="E269" s="336"/>
      <c r="F269" s="336"/>
      <c r="G269" s="354">
        <f t="shared" si="62"/>
        <v>16400</v>
      </c>
      <c r="H269" s="61">
        <f t="shared" si="63"/>
        <v>16400</v>
      </c>
      <c r="I269" s="61"/>
      <c r="J269" s="165"/>
      <c r="K269" s="166"/>
      <c r="L269" s="167"/>
      <c r="M269" s="167"/>
      <c r="N269" s="227"/>
    </row>
    <row r="270" spans="1:14" s="86" customFormat="1" ht="15" customHeight="1">
      <c r="A270" s="239"/>
      <c r="B270" s="71" t="s">
        <v>36</v>
      </c>
      <c r="C270" s="61" t="s">
        <v>37</v>
      </c>
      <c r="D270" s="61">
        <v>5529</v>
      </c>
      <c r="E270" s="336"/>
      <c r="F270" s="336"/>
      <c r="G270" s="354">
        <f t="shared" si="62"/>
        <v>5529</v>
      </c>
      <c r="H270" s="61">
        <f t="shared" si="63"/>
        <v>5529</v>
      </c>
      <c r="I270" s="61">
        <v>0</v>
      </c>
      <c r="J270" s="165"/>
      <c r="K270" s="166">
        <v>0</v>
      </c>
      <c r="L270" s="167"/>
      <c r="M270" s="167"/>
      <c r="N270" s="227"/>
    </row>
    <row r="271" spans="1:14" s="86" customFormat="1" ht="15" customHeight="1">
      <c r="A271" s="239"/>
      <c r="B271" s="71" t="s">
        <v>621</v>
      </c>
      <c r="C271" s="61" t="s">
        <v>622</v>
      </c>
      <c r="D271" s="61">
        <v>500</v>
      </c>
      <c r="E271" s="336"/>
      <c r="F271" s="336"/>
      <c r="G271" s="354">
        <f t="shared" si="62"/>
        <v>500</v>
      </c>
      <c r="H271" s="61">
        <f t="shared" si="63"/>
        <v>500</v>
      </c>
      <c r="I271" s="61">
        <v>0</v>
      </c>
      <c r="J271" s="165"/>
      <c r="K271" s="166">
        <v>0</v>
      </c>
      <c r="L271" s="167"/>
      <c r="M271" s="167"/>
      <c r="N271" s="227"/>
    </row>
    <row r="272" spans="1:14" s="86" customFormat="1" ht="12.75" customHeight="1">
      <c r="A272" s="239"/>
      <c r="B272" s="71" t="s">
        <v>40</v>
      </c>
      <c r="C272" s="61" t="s">
        <v>41</v>
      </c>
      <c r="D272" s="61">
        <v>159323</v>
      </c>
      <c r="E272" s="336"/>
      <c r="F272" s="336"/>
      <c r="G272" s="354">
        <f t="shared" si="62"/>
        <v>159323</v>
      </c>
      <c r="H272" s="61">
        <f t="shared" si="63"/>
        <v>159323</v>
      </c>
      <c r="I272" s="61">
        <v>0</v>
      </c>
      <c r="J272" s="165"/>
      <c r="K272" s="166">
        <v>0</v>
      </c>
      <c r="L272" s="167"/>
      <c r="M272" s="167"/>
      <c r="N272" s="227"/>
    </row>
    <row r="273" spans="1:14" s="86" customFormat="1" ht="13.5" customHeight="1">
      <c r="A273" s="239"/>
      <c r="B273" s="71" t="s">
        <v>56</v>
      </c>
      <c r="C273" s="61" t="s">
        <v>57</v>
      </c>
      <c r="D273" s="61">
        <v>207</v>
      </c>
      <c r="E273" s="336"/>
      <c r="F273" s="336"/>
      <c r="G273" s="354">
        <f t="shared" si="62"/>
        <v>207</v>
      </c>
      <c r="H273" s="61">
        <f t="shared" si="63"/>
        <v>207</v>
      </c>
      <c r="I273" s="61">
        <v>0</v>
      </c>
      <c r="J273" s="165"/>
      <c r="K273" s="166">
        <v>0</v>
      </c>
      <c r="L273" s="167"/>
      <c r="M273" s="167"/>
      <c r="N273" s="227"/>
    </row>
    <row r="274" spans="1:14" s="86" customFormat="1" ht="13.5" customHeight="1">
      <c r="A274" s="239"/>
      <c r="B274" s="71" t="s">
        <v>111</v>
      </c>
      <c r="C274" s="60" t="s">
        <v>282</v>
      </c>
      <c r="D274" s="61">
        <v>8648</v>
      </c>
      <c r="E274" s="336"/>
      <c r="F274" s="336"/>
      <c r="G274" s="354">
        <f t="shared" si="62"/>
        <v>8648</v>
      </c>
      <c r="H274" s="61">
        <f t="shared" si="63"/>
        <v>8648</v>
      </c>
      <c r="I274" s="61"/>
      <c r="J274" s="165"/>
      <c r="K274" s="166"/>
      <c r="L274" s="167"/>
      <c r="M274" s="167"/>
      <c r="N274" s="227"/>
    </row>
    <row r="275" spans="1:14" s="86" customFormat="1" ht="13.5" customHeight="1">
      <c r="A275" s="239"/>
      <c r="B275" s="71" t="s">
        <v>568</v>
      </c>
      <c r="C275" s="61" t="s">
        <v>357</v>
      </c>
      <c r="D275" s="61">
        <v>2000</v>
      </c>
      <c r="E275" s="336"/>
      <c r="F275" s="336"/>
      <c r="G275" s="354">
        <f t="shared" si="62"/>
        <v>2000</v>
      </c>
      <c r="H275" s="61">
        <f t="shared" si="63"/>
        <v>2000</v>
      </c>
      <c r="I275" s="61">
        <v>0</v>
      </c>
      <c r="J275" s="165"/>
      <c r="K275" s="166">
        <v>0</v>
      </c>
      <c r="L275" s="167"/>
      <c r="M275" s="167"/>
      <c r="N275" s="227"/>
    </row>
    <row r="276" spans="1:14" s="86" customFormat="1" ht="13.5" customHeight="1">
      <c r="A276" s="239"/>
      <c r="B276" s="71" t="s">
        <v>267</v>
      </c>
      <c r="C276" s="60" t="s">
        <v>270</v>
      </c>
      <c r="D276" s="61">
        <v>6527</v>
      </c>
      <c r="E276" s="336"/>
      <c r="F276" s="336"/>
      <c r="G276" s="354">
        <f t="shared" si="62"/>
        <v>6527</v>
      </c>
      <c r="H276" s="61">
        <f t="shared" si="63"/>
        <v>6527</v>
      </c>
      <c r="I276" s="61"/>
      <c r="J276" s="165"/>
      <c r="K276" s="166"/>
      <c r="L276" s="167"/>
      <c r="M276" s="167"/>
      <c r="N276" s="227"/>
    </row>
    <row r="277" spans="1:14" s="86" customFormat="1" ht="13.5" customHeight="1">
      <c r="A277" s="239"/>
      <c r="B277" s="71" t="s">
        <v>268</v>
      </c>
      <c r="C277" s="60" t="s">
        <v>701</v>
      </c>
      <c r="D277" s="61">
        <v>9100</v>
      </c>
      <c r="E277" s="336"/>
      <c r="F277" s="336"/>
      <c r="G277" s="354">
        <f t="shared" si="62"/>
        <v>9100</v>
      </c>
      <c r="H277" s="61">
        <f t="shared" si="63"/>
        <v>9100</v>
      </c>
      <c r="I277" s="61"/>
      <c r="J277" s="165"/>
      <c r="K277" s="166"/>
      <c r="L277" s="167"/>
      <c r="M277" s="167"/>
      <c r="N277" s="227"/>
    </row>
    <row r="278" spans="1:14" s="86" customFormat="1" ht="14.25" customHeight="1">
      <c r="A278" s="239"/>
      <c r="B278" s="71" t="s">
        <v>145</v>
      </c>
      <c r="C278" s="60" t="s">
        <v>702</v>
      </c>
      <c r="D278" s="61">
        <f>D279+D280</f>
        <v>70405</v>
      </c>
      <c r="E278" s="61">
        <f>E279+E280</f>
        <v>0</v>
      </c>
      <c r="F278" s="61">
        <f>F279+F280</f>
        <v>0</v>
      </c>
      <c r="G278" s="61">
        <f>G279+G280</f>
        <v>70405</v>
      </c>
      <c r="H278" s="61">
        <f t="shared" si="63"/>
        <v>70405</v>
      </c>
      <c r="I278" s="61">
        <f>I279+I280</f>
        <v>0</v>
      </c>
      <c r="J278" s="165"/>
      <c r="K278" s="169">
        <f>H278</f>
        <v>70405</v>
      </c>
      <c r="L278" s="167"/>
      <c r="M278" s="167"/>
      <c r="N278" s="227"/>
    </row>
    <row r="279" spans="1:14" s="86" customFormat="1" ht="13.5" customHeight="1">
      <c r="A279" s="239"/>
      <c r="B279" s="71"/>
      <c r="C279" s="60" t="s">
        <v>155</v>
      </c>
      <c r="D279" s="61">
        <v>16281</v>
      </c>
      <c r="E279" s="336"/>
      <c r="F279" s="336"/>
      <c r="G279" s="354">
        <f t="shared" si="62"/>
        <v>16281</v>
      </c>
      <c r="H279" s="61">
        <f t="shared" si="63"/>
        <v>16281</v>
      </c>
      <c r="I279" s="61">
        <v>0</v>
      </c>
      <c r="J279" s="165"/>
      <c r="K279" s="169">
        <f>H279</f>
        <v>16281</v>
      </c>
      <c r="L279" s="167"/>
      <c r="M279" s="167"/>
      <c r="N279" s="227"/>
    </row>
    <row r="280" spans="1:14" s="86" customFormat="1" ht="14.25" customHeight="1">
      <c r="A280" s="239"/>
      <c r="B280" s="71"/>
      <c r="C280" s="60" t="s">
        <v>157</v>
      </c>
      <c r="D280" s="61">
        <v>54124</v>
      </c>
      <c r="E280" s="336"/>
      <c r="F280" s="336"/>
      <c r="G280" s="354">
        <f t="shared" si="62"/>
        <v>54124</v>
      </c>
      <c r="H280" s="61">
        <f t="shared" si="63"/>
        <v>54124</v>
      </c>
      <c r="I280" s="61">
        <v>0</v>
      </c>
      <c r="J280" s="165"/>
      <c r="K280" s="169">
        <f>H280</f>
        <v>54124</v>
      </c>
      <c r="L280" s="167"/>
      <c r="M280" s="167"/>
      <c r="N280" s="227"/>
    </row>
    <row r="281" spans="1:14" s="86" customFormat="1" ht="13.5" customHeight="1" hidden="1">
      <c r="A281" s="239"/>
      <c r="B281" s="71"/>
      <c r="C281" s="5" t="s">
        <v>156</v>
      </c>
      <c r="D281" s="61">
        <v>0</v>
      </c>
      <c r="E281" s="336"/>
      <c r="F281" s="336"/>
      <c r="G281" s="209" t="e">
        <f aca="true" t="shared" si="64" ref="G281:G316">D281/D611</f>
        <v>#DIV/0!</v>
      </c>
      <c r="H281" s="61"/>
      <c r="I281" s="61">
        <v>0</v>
      </c>
      <c r="J281" s="165">
        <f>D281</f>
        <v>0</v>
      </c>
      <c r="K281" s="165">
        <v>0</v>
      </c>
      <c r="L281" s="170"/>
      <c r="M281" s="170"/>
      <c r="N281" s="232"/>
    </row>
    <row r="282" spans="1:14" s="86" customFormat="1" ht="39.75" customHeight="1" hidden="1">
      <c r="A282" s="239"/>
      <c r="B282" s="71"/>
      <c r="C282" s="6" t="s">
        <v>146</v>
      </c>
      <c r="D282" s="61"/>
      <c r="E282" s="336"/>
      <c r="F282" s="336"/>
      <c r="G282" s="209" t="e">
        <f t="shared" si="64"/>
        <v>#DIV/0!</v>
      </c>
      <c r="H282" s="61"/>
      <c r="I282" s="61">
        <v>0</v>
      </c>
      <c r="J282" s="165">
        <f>D282</f>
        <v>0</v>
      </c>
      <c r="K282" s="165">
        <v>0</v>
      </c>
      <c r="L282" s="170"/>
      <c r="M282" s="170"/>
      <c r="N282" s="232"/>
    </row>
    <row r="283" spans="1:14" s="86" customFormat="1" ht="22.5" customHeight="1" hidden="1">
      <c r="A283" s="254" t="s">
        <v>190</v>
      </c>
      <c r="B283" s="255"/>
      <c r="C283" s="4" t="s">
        <v>191</v>
      </c>
      <c r="D283" s="61"/>
      <c r="E283" s="336"/>
      <c r="F283" s="336"/>
      <c r="G283" s="209" t="e">
        <f t="shared" si="64"/>
        <v>#DIV/0!</v>
      </c>
      <c r="H283" s="61"/>
      <c r="I283" s="61">
        <v>0</v>
      </c>
      <c r="J283" s="165" t="e">
        <f>#REF!</f>
        <v>#REF!</v>
      </c>
      <c r="K283" s="165">
        <v>0</v>
      </c>
      <c r="L283" s="170"/>
      <c r="M283" s="170"/>
      <c r="N283" s="232"/>
    </row>
    <row r="284" spans="1:14" s="86" customFormat="1" ht="21.75" customHeight="1" hidden="1">
      <c r="A284" s="254"/>
      <c r="B284" s="71" t="s">
        <v>20</v>
      </c>
      <c r="C284" s="6" t="s">
        <v>21</v>
      </c>
      <c r="D284" s="61"/>
      <c r="E284" s="336"/>
      <c r="F284" s="336"/>
      <c r="G284" s="209" t="e">
        <f t="shared" si="64"/>
        <v>#DIV/0!</v>
      </c>
      <c r="H284" s="61"/>
      <c r="I284" s="61">
        <v>0</v>
      </c>
      <c r="J284" s="165" t="e">
        <f>#REF!</f>
        <v>#REF!</v>
      </c>
      <c r="K284" s="165">
        <v>0</v>
      </c>
      <c r="L284" s="170"/>
      <c r="M284" s="170"/>
      <c r="N284" s="232"/>
    </row>
    <row r="285" spans="1:14" s="86" customFormat="1" ht="21.75" customHeight="1" hidden="1">
      <c r="A285" s="254"/>
      <c r="B285" s="71" t="s">
        <v>24</v>
      </c>
      <c r="C285" s="6" t="s">
        <v>25</v>
      </c>
      <c r="D285" s="61"/>
      <c r="E285" s="336"/>
      <c r="F285" s="336"/>
      <c r="G285" s="209" t="e">
        <f t="shared" si="64"/>
        <v>#DIV/0!</v>
      </c>
      <c r="H285" s="61"/>
      <c r="I285" s="61">
        <v>0</v>
      </c>
      <c r="J285" s="165" t="e">
        <f>#REF!</f>
        <v>#REF!</v>
      </c>
      <c r="K285" s="165">
        <v>0</v>
      </c>
      <c r="L285" s="170"/>
      <c r="M285" s="170"/>
      <c r="N285" s="232"/>
    </row>
    <row r="286" spans="1:14" s="86" customFormat="1" ht="20.25" customHeight="1" hidden="1">
      <c r="A286" s="254"/>
      <c r="B286" s="247" t="s">
        <v>72</v>
      </c>
      <c r="C286" s="6" t="s">
        <v>86</v>
      </c>
      <c r="D286" s="61"/>
      <c r="E286" s="336"/>
      <c r="F286" s="336"/>
      <c r="G286" s="209" t="e">
        <f t="shared" si="64"/>
        <v>#DIV/0!</v>
      </c>
      <c r="H286" s="61"/>
      <c r="I286" s="61">
        <v>0</v>
      </c>
      <c r="J286" s="165" t="e">
        <f>#REF!</f>
        <v>#REF!</v>
      </c>
      <c r="K286" s="165">
        <v>0</v>
      </c>
      <c r="L286" s="170"/>
      <c r="M286" s="170"/>
      <c r="N286" s="232"/>
    </row>
    <row r="287" spans="1:14" s="86" customFormat="1" ht="22.5" customHeight="1" hidden="1">
      <c r="A287" s="254"/>
      <c r="B287" s="247" t="s">
        <v>26</v>
      </c>
      <c r="C287" s="6" t="s">
        <v>27</v>
      </c>
      <c r="D287" s="61"/>
      <c r="E287" s="336"/>
      <c r="F287" s="336"/>
      <c r="G287" s="209" t="e">
        <f t="shared" si="64"/>
        <v>#DIV/0!</v>
      </c>
      <c r="H287" s="61"/>
      <c r="I287" s="61">
        <v>0</v>
      </c>
      <c r="J287" s="165" t="e">
        <f>#REF!</f>
        <v>#REF!</v>
      </c>
      <c r="K287" s="165">
        <v>0</v>
      </c>
      <c r="L287" s="170"/>
      <c r="M287" s="170"/>
      <c r="N287" s="232"/>
    </row>
    <row r="288" spans="1:14" s="86" customFormat="1" ht="20.25" customHeight="1" hidden="1">
      <c r="A288" s="254"/>
      <c r="B288" s="247"/>
      <c r="C288" s="6" t="s">
        <v>63</v>
      </c>
      <c r="D288" s="61"/>
      <c r="E288" s="336"/>
      <c r="F288" s="336"/>
      <c r="G288" s="209" t="e">
        <f t="shared" si="64"/>
        <v>#DIV/0!</v>
      </c>
      <c r="H288" s="61"/>
      <c r="I288" s="61">
        <v>0</v>
      </c>
      <c r="J288" s="165" t="e">
        <f>#REF!</f>
        <v>#REF!</v>
      </c>
      <c r="K288" s="165">
        <v>0</v>
      </c>
      <c r="L288" s="170"/>
      <c r="M288" s="170"/>
      <c r="N288" s="232"/>
    </row>
    <row r="289" spans="1:14" s="86" customFormat="1" ht="18.75" customHeight="1" hidden="1">
      <c r="A289" s="254"/>
      <c r="B289" s="71" t="s">
        <v>633</v>
      </c>
      <c r="C289" s="5" t="s">
        <v>54</v>
      </c>
      <c r="D289" s="61"/>
      <c r="E289" s="336"/>
      <c r="F289" s="336"/>
      <c r="G289" s="209" t="e">
        <f t="shared" si="64"/>
        <v>#DIV/0!</v>
      </c>
      <c r="H289" s="61"/>
      <c r="I289" s="61">
        <v>0</v>
      </c>
      <c r="J289" s="165" t="e">
        <f>#REF!</f>
        <v>#REF!</v>
      </c>
      <c r="K289" s="165">
        <v>0</v>
      </c>
      <c r="L289" s="170"/>
      <c r="M289" s="170"/>
      <c r="N289" s="232"/>
    </row>
    <row r="290" spans="1:14" s="86" customFormat="1" ht="18" customHeight="1" hidden="1">
      <c r="A290" s="254"/>
      <c r="B290" s="71" t="s">
        <v>28</v>
      </c>
      <c r="C290" s="5" t="s">
        <v>55</v>
      </c>
      <c r="D290" s="61"/>
      <c r="E290" s="336"/>
      <c r="F290" s="336"/>
      <c r="G290" s="209" t="e">
        <f t="shared" si="64"/>
        <v>#DIV/0!</v>
      </c>
      <c r="H290" s="61"/>
      <c r="I290" s="61">
        <v>0</v>
      </c>
      <c r="J290" s="165" t="e">
        <f>#REF!</f>
        <v>#REF!</v>
      </c>
      <c r="K290" s="165">
        <v>0</v>
      </c>
      <c r="L290" s="170"/>
      <c r="M290" s="170"/>
      <c r="N290" s="232"/>
    </row>
    <row r="291" spans="1:14" s="86" customFormat="1" ht="18.75" customHeight="1" hidden="1">
      <c r="A291" s="254"/>
      <c r="B291" s="71" t="s">
        <v>142</v>
      </c>
      <c r="C291" s="5" t="s">
        <v>192</v>
      </c>
      <c r="D291" s="65"/>
      <c r="E291" s="339"/>
      <c r="F291" s="339"/>
      <c r="G291" s="209" t="e">
        <f t="shared" si="64"/>
        <v>#DIV/0!</v>
      </c>
      <c r="H291" s="65"/>
      <c r="I291" s="61">
        <v>0</v>
      </c>
      <c r="J291" s="165" t="e">
        <f>#REF!</f>
        <v>#REF!</v>
      </c>
      <c r="K291" s="165">
        <v>0</v>
      </c>
      <c r="L291" s="170"/>
      <c r="M291" s="170"/>
      <c r="N291" s="232"/>
    </row>
    <row r="292" spans="1:14" s="86" customFormat="1" ht="18" customHeight="1" hidden="1">
      <c r="A292" s="254"/>
      <c r="B292" s="71" t="s">
        <v>30</v>
      </c>
      <c r="C292" s="5" t="s">
        <v>31</v>
      </c>
      <c r="D292" s="61"/>
      <c r="E292" s="336"/>
      <c r="F292" s="336"/>
      <c r="G292" s="209" t="e">
        <f t="shared" si="64"/>
        <v>#DIV/0!</v>
      </c>
      <c r="H292" s="61"/>
      <c r="I292" s="61">
        <v>0</v>
      </c>
      <c r="J292" s="165" t="e">
        <f>#REF!</f>
        <v>#REF!</v>
      </c>
      <c r="K292" s="165">
        <v>0</v>
      </c>
      <c r="L292" s="170"/>
      <c r="M292" s="170"/>
      <c r="N292" s="232"/>
    </row>
    <row r="293" spans="1:14" s="86" customFormat="1" ht="18.75" customHeight="1" hidden="1">
      <c r="A293" s="254"/>
      <c r="B293" s="71" t="s">
        <v>32</v>
      </c>
      <c r="C293" s="5" t="s">
        <v>33</v>
      </c>
      <c r="D293" s="61"/>
      <c r="E293" s="336"/>
      <c r="F293" s="336"/>
      <c r="G293" s="209" t="e">
        <f t="shared" si="64"/>
        <v>#DIV/0!</v>
      </c>
      <c r="H293" s="61"/>
      <c r="I293" s="61">
        <v>0</v>
      </c>
      <c r="J293" s="165" t="e">
        <f>#REF!</f>
        <v>#REF!</v>
      </c>
      <c r="K293" s="165">
        <v>0</v>
      </c>
      <c r="L293" s="170"/>
      <c r="M293" s="170"/>
      <c r="N293" s="232"/>
    </row>
    <row r="294" spans="1:14" s="86" customFormat="1" ht="18.75" customHeight="1" hidden="1">
      <c r="A294" s="254"/>
      <c r="B294" s="71" t="s">
        <v>34</v>
      </c>
      <c r="C294" s="5" t="s">
        <v>35</v>
      </c>
      <c r="D294" s="61"/>
      <c r="E294" s="336"/>
      <c r="F294" s="336"/>
      <c r="G294" s="209" t="e">
        <f t="shared" si="64"/>
        <v>#DIV/0!</v>
      </c>
      <c r="H294" s="61"/>
      <c r="I294" s="61">
        <v>0</v>
      </c>
      <c r="J294" s="165" t="e">
        <f>#REF!</f>
        <v>#REF!</v>
      </c>
      <c r="K294" s="165">
        <v>0</v>
      </c>
      <c r="L294" s="170"/>
      <c r="M294" s="170"/>
      <c r="N294" s="232"/>
    </row>
    <row r="295" spans="1:14" s="86" customFormat="1" ht="18.75" customHeight="1" hidden="1">
      <c r="A295" s="254"/>
      <c r="B295" s="71" t="s">
        <v>36</v>
      </c>
      <c r="C295" s="5" t="s">
        <v>193</v>
      </c>
      <c r="D295" s="61"/>
      <c r="E295" s="336"/>
      <c r="F295" s="336"/>
      <c r="G295" s="209" t="e">
        <f t="shared" si="64"/>
        <v>#DIV/0!</v>
      </c>
      <c r="H295" s="61"/>
      <c r="I295" s="61">
        <v>0</v>
      </c>
      <c r="J295" s="165" t="e">
        <f>#REF!</f>
        <v>#REF!</v>
      </c>
      <c r="K295" s="165">
        <v>0</v>
      </c>
      <c r="L295" s="170"/>
      <c r="M295" s="170"/>
      <c r="N295" s="232"/>
    </row>
    <row r="296" spans="1:14" s="86" customFormat="1" ht="18" customHeight="1" hidden="1">
      <c r="A296" s="254"/>
      <c r="B296" s="71" t="s">
        <v>38</v>
      </c>
      <c r="C296" s="5" t="s">
        <v>195</v>
      </c>
      <c r="D296" s="61"/>
      <c r="E296" s="336"/>
      <c r="F296" s="336"/>
      <c r="G296" s="209" t="e">
        <f t="shared" si="64"/>
        <v>#DIV/0!</v>
      </c>
      <c r="H296" s="61"/>
      <c r="I296" s="61">
        <v>0</v>
      </c>
      <c r="J296" s="165" t="e">
        <f>#REF!</f>
        <v>#REF!</v>
      </c>
      <c r="K296" s="165">
        <v>0</v>
      </c>
      <c r="L296" s="170"/>
      <c r="M296" s="170"/>
      <c r="N296" s="232"/>
    </row>
    <row r="297" spans="1:14" s="86" customFormat="1" ht="18" customHeight="1" hidden="1">
      <c r="A297" s="254"/>
      <c r="B297" s="71" t="s">
        <v>40</v>
      </c>
      <c r="C297" s="5" t="s">
        <v>196</v>
      </c>
      <c r="D297" s="61"/>
      <c r="E297" s="336"/>
      <c r="F297" s="336"/>
      <c r="G297" s="209" t="e">
        <f t="shared" si="64"/>
        <v>#DIV/0!</v>
      </c>
      <c r="H297" s="61"/>
      <c r="I297" s="61">
        <v>0</v>
      </c>
      <c r="J297" s="165" t="e">
        <f>#REF!</f>
        <v>#REF!</v>
      </c>
      <c r="K297" s="165">
        <v>0</v>
      </c>
      <c r="L297" s="170"/>
      <c r="M297" s="170"/>
      <c r="N297" s="232"/>
    </row>
    <row r="298" spans="1:14" s="86" customFormat="1" ht="18" customHeight="1" hidden="1">
      <c r="A298" s="254"/>
      <c r="B298" s="71" t="s">
        <v>145</v>
      </c>
      <c r="C298" s="6" t="s">
        <v>197</v>
      </c>
      <c r="D298" s="61"/>
      <c r="E298" s="336"/>
      <c r="F298" s="336"/>
      <c r="G298" s="209" t="e">
        <f t="shared" si="64"/>
        <v>#DIV/0!</v>
      </c>
      <c r="H298" s="61"/>
      <c r="I298" s="61">
        <v>0</v>
      </c>
      <c r="J298" s="165" t="e">
        <f>#REF!</f>
        <v>#REF!</v>
      </c>
      <c r="K298" s="165">
        <v>0</v>
      </c>
      <c r="L298" s="170"/>
      <c r="M298" s="170"/>
      <c r="N298" s="232"/>
    </row>
    <row r="299" spans="1:14" s="86" customFormat="1" ht="17.25" customHeight="1" hidden="1">
      <c r="A299" s="254"/>
      <c r="B299" s="71"/>
      <c r="C299" s="5" t="s">
        <v>155</v>
      </c>
      <c r="D299" s="61"/>
      <c r="E299" s="336"/>
      <c r="F299" s="336"/>
      <c r="G299" s="209" t="e">
        <f t="shared" si="64"/>
        <v>#DIV/0!</v>
      </c>
      <c r="H299" s="61"/>
      <c r="I299" s="61">
        <v>0</v>
      </c>
      <c r="J299" s="165" t="e">
        <f>#REF!</f>
        <v>#REF!</v>
      </c>
      <c r="K299" s="165">
        <v>0</v>
      </c>
      <c r="L299" s="170"/>
      <c r="M299" s="170"/>
      <c r="N299" s="232"/>
    </row>
    <row r="300" spans="1:14" s="86" customFormat="1" ht="13.5" customHeight="1" hidden="1">
      <c r="A300" s="254"/>
      <c r="B300" s="71" t="s">
        <v>58</v>
      </c>
      <c r="C300" s="5" t="s">
        <v>186</v>
      </c>
      <c r="D300" s="61"/>
      <c r="E300" s="336"/>
      <c r="F300" s="336"/>
      <c r="G300" s="209" t="e">
        <f t="shared" si="64"/>
        <v>#DIV/0!</v>
      </c>
      <c r="H300" s="61"/>
      <c r="I300" s="61">
        <v>0</v>
      </c>
      <c r="J300" s="165" t="e">
        <f>#REF!</f>
        <v>#REF!</v>
      </c>
      <c r="K300" s="165">
        <v>0</v>
      </c>
      <c r="L300" s="170"/>
      <c r="M300" s="170"/>
      <c r="N300" s="232"/>
    </row>
    <row r="301" spans="1:14" s="86" customFormat="1" ht="14.25" customHeight="1" hidden="1">
      <c r="A301" s="254"/>
      <c r="B301" s="71" t="s">
        <v>198</v>
      </c>
      <c r="C301" s="6" t="s">
        <v>199</v>
      </c>
      <c r="D301" s="61"/>
      <c r="E301" s="336"/>
      <c r="F301" s="336"/>
      <c r="G301" s="209" t="e">
        <f t="shared" si="64"/>
        <v>#DIV/0!</v>
      </c>
      <c r="H301" s="61"/>
      <c r="I301" s="61">
        <v>0</v>
      </c>
      <c r="J301" s="165" t="e">
        <f>#REF!</f>
        <v>#REF!</v>
      </c>
      <c r="K301" s="165">
        <v>0</v>
      </c>
      <c r="L301" s="170"/>
      <c r="M301" s="170"/>
      <c r="N301" s="232"/>
    </row>
    <row r="302" spans="1:14" s="86" customFormat="1" ht="17.25" customHeight="1" hidden="1">
      <c r="A302" s="254"/>
      <c r="B302" s="71" t="s">
        <v>125</v>
      </c>
      <c r="C302" s="6" t="s">
        <v>571</v>
      </c>
      <c r="D302" s="61"/>
      <c r="E302" s="336"/>
      <c r="F302" s="336"/>
      <c r="G302" s="209" t="e">
        <f t="shared" si="64"/>
        <v>#DIV/0!</v>
      </c>
      <c r="H302" s="61"/>
      <c r="I302" s="61">
        <v>0</v>
      </c>
      <c r="J302" s="165" t="e">
        <f>#REF!</f>
        <v>#REF!</v>
      </c>
      <c r="K302" s="165">
        <v>0</v>
      </c>
      <c r="L302" s="170"/>
      <c r="M302" s="170"/>
      <c r="N302" s="232"/>
    </row>
    <row r="303" spans="1:14" s="86" customFormat="1" ht="17.25" customHeight="1" hidden="1">
      <c r="A303" s="254"/>
      <c r="B303" s="71" t="s">
        <v>34</v>
      </c>
      <c r="C303" s="6" t="s">
        <v>108</v>
      </c>
      <c r="D303" s="61"/>
      <c r="E303" s="336"/>
      <c r="F303" s="336"/>
      <c r="G303" s="209" t="e">
        <f t="shared" si="64"/>
        <v>#DIV/0!</v>
      </c>
      <c r="H303" s="61"/>
      <c r="I303" s="61">
        <v>0</v>
      </c>
      <c r="J303" s="165" t="e">
        <f>#REF!</f>
        <v>#REF!</v>
      </c>
      <c r="K303" s="165">
        <v>0</v>
      </c>
      <c r="L303" s="170"/>
      <c r="M303" s="170"/>
      <c r="N303" s="232"/>
    </row>
    <row r="304" spans="1:14" s="86" customFormat="1" ht="26.25" customHeight="1" hidden="1">
      <c r="A304" s="245" t="s">
        <v>200</v>
      </c>
      <c r="B304" s="71"/>
      <c r="C304" s="3" t="s">
        <v>201</v>
      </c>
      <c r="D304" s="65"/>
      <c r="E304" s="339"/>
      <c r="F304" s="339"/>
      <c r="G304" s="209" t="e">
        <f t="shared" si="64"/>
        <v>#DIV/0!</v>
      </c>
      <c r="H304" s="65"/>
      <c r="I304" s="65">
        <f>I305+I306+I307+I309+I313</f>
        <v>0</v>
      </c>
      <c r="J304" s="65">
        <f>J305+J306+J307+J309+J313</f>
        <v>0</v>
      </c>
      <c r="K304" s="65">
        <f>K305+K306+K307+K309+K313</f>
        <v>0</v>
      </c>
      <c r="L304" s="170"/>
      <c r="M304" s="170"/>
      <c r="N304" s="232"/>
    </row>
    <row r="305" spans="1:14" s="86" customFormat="1" ht="21.75" customHeight="1" hidden="1">
      <c r="A305" s="535"/>
      <c r="B305" s="71" t="s">
        <v>20</v>
      </c>
      <c r="C305" s="6" t="s">
        <v>21</v>
      </c>
      <c r="D305" s="61"/>
      <c r="E305" s="336"/>
      <c r="F305" s="336"/>
      <c r="G305" s="209" t="e">
        <f t="shared" si="64"/>
        <v>#DIV/0!</v>
      </c>
      <c r="H305" s="61"/>
      <c r="I305" s="61">
        <v>0</v>
      </c>
      <c r="J305" s="61">
        <v>0</v>
      </c>
      <c r="K305" s="61">
        <v>0</v>
      </c>
      <c r="L305" s="170"/>
      <c r="M305" s="170"/>
      <c r="N305" s="232"/>
    </row>
    <row r="306" spans="1:14" s="86" customFormat="1" ht="16.5" customHeight="1" hidden="1">
      <c r="A306" s="536"/>
      <c r="B306" s="247" t="s">
        <v>72</v>
      </c>
      <c r="C306" s="6" t="s">
        <v>86</v>
      </c>
      <c r="D306" s="61"/>
      <c r="E306" s="336"/>
      <c r="F306" s="336"/>
      <c r="G306" s="209" t="e">
        <f t="shared" si="64"/>
        <v>#DIV/0!</v>
      </c>
      <c r="H306" s="61"/>
      <c r="I306" s="61">
        <v>0</v>
      </c>
      <c r="J306" s="61">
        <v>0</v>
      </c>
      <c r="K306" s="61">
        <v>0</v>
      </c>
      <c r="L306" s="170"/>
      <c r="M306" s="170"/>
      <c r="N306" s="232"/>
    </row>
    <row r="307" spans="1:14" s="86" customFormat="1" ht="21" customHeight="1" hidden="1">
      <c r="A307" s="536"/>
      <c r="B307" s="247" t="s">
        <v>26</v>
      </c>
      <c r="C307" s="6" t="s">
        <v>27</v>
      </c>
      <c r="D307" s="61"/>
      <c r="E307" s="336"/>
      <c r="F307" s="336"/>
      <c r="G307" s="209" t="e">
        <f t="shared" si="64"/>
        <v>#DIV/0!</v>
      </c>
      <c r="H307" s="61"/>
      <c r="I307" s="61">
        <v>0</v>
      </c>
      <c r="J307" s="61">
        <v>0</v>
      </c>
      <c r="K307" s="61">
        <v>0</v>
      </c>
      <c r="L307" s="170"/>
      <c r="M307" s="170"/>
      <c r="N307" s="232"/>
    </row>
    <row r="308" spans="1:14" s="86" customFormat="1" ht="20.25" customHeight="1" hidden="1">
      <c r="A308" s="537"/>
      <c r="B308" s="71"/>
      <c r="C308" s="5" t="s">
        <v>63</v>
      </c>
      <c r="D308" s="61"/>
      <c r="E308" s="336"/>
      <c r="F308" s="336"/>
      <c r="G308" s="209" t="e">
        <f t="shared" si="64"/>
        <v>#DIV/0!</v>
      </c>
      <c r="H308" s="61"/>
      <c r="I308" s="61">
        <v>0</v>
      </c>
      <c r="J308" s="61">
        <v>0</v>
      </c>
      <c r="K308" s="61">
        <v>0</v>
      </c>
      <c r="L308" s="170"/>
      <c r="M308" s="170"/>
      <c r="N308" s="232"/>
    </row>
    <row r="309" spans="1:14" s="86" customFormat="1" ht="16.5" customHeight="1" hidden="1">
      <c r="A309" s="239"/>
      <c r="B309" s="71" t="s">
        <v>40</v>
      </c>
      <c r="C309" s="5" t="s">
        <v>41</v>
      </c>
      <c r="D309" s="61"/>
      <c r="E309" s="336"/>
      <c r="F309" s="336"/>
      <c r="G309" s="209" t="e">
        <f t="shared" si="64"/>
        <v>#DIV/0!</v>
      </c>
      <c r="H309" s="61"/>
      <c r="I309" s="61">
        <v>0</v>
      </c>
      <c r="J309" s="61">
        <v>0</v>
      </c>
      <c r="K309" s="61">
        <v>0</v>
      </c>
      <c r="L309" s="170"/>
      <c r="M309" s="170"/>
      <c r="N309" s="232"/>
    </row>
    <row r="310" spans="1:14" s="86" customFormat="1" ht="18.75" customHeight="1" hidden="1">
      <c r="A310" s="239"/>
      <c r="B310" s="71"/>
      <c r="C310" s="5"/>
      <c r="D310" s="61"/>
      <c r="E310" s="336"/>
      <c r="F310" s="336"/>
      <c r="G310" s="209" t="e">
        <f t="shared" si="64"/>
        <v>#DIV/0!</v>
      </c>
      <c r="H310" s="61"/>
      <c r="I310" s="61">
        <v>0</v>
      </c>
      <c r="J310" s="61">
        <v>0</v>
      </c>
      <c r="K310" s="61">
        <v>0</v>
      </c>
      <c r="L310" s="170"/>
      <c r="M310" s="170"/>
      <c r="N310" s="232"/>
    </row>
    <row r="311" spans="1:14" s="86" customFormat="1" ht="16.5" customHeight="1" hidden="1">
      <c r="A311" s="239"/>
      <c r="B311" s="71"/>
      <c r="C311" s="5"/>
      <c r="D311" s="61"/>
      <c r="E311" s="336"/>
      <c r="F311" s="336"/>
      <c r="G311" s="209" t="e">
        <f t="shared" si="64"/>
        <v>#DIV/0!</v>
      </c>
      <c r="H311" s="61"/>
      <c r="I311" s="61">
        <v>0</v>
      </c>
      <c r="J311" s="61">
        <v>0</v>
      </c>
      <c r="K311" s="61">
        <v>0</v>
      </c>
      <c r="L311" s="170"/>
      <c r="M311" s="170"/>
      <c r="N311" s="232"/>
    </row>
    <row r="312" spans="1:14" s="86" customFormat="1" ht="19.5" customHeight="1" hidden="1">
      <c r="A312" s="239"/>
      <c r="B312" s="71"/>
      <c r="C312" s="5"/>
      <c r="D312" s="61"/>
      <c r="E312" s="336"/>
      <c r="F312" s="336"/>
      <c r="G312" s="209" t="e">
        <f t="shared" si="64"/>
        <v>#DIV/0!</v>
      </c>
      <c r="H312" s="61"/>
      <c r="I312" s="61">
        <v>0</v>
      </c>
      <c r="J312" s="61">
        <v>0</v>
      </c>
      <c r="K312" s="61">
        <v>0</v>
      </c>
      <c r="L312" s="170"/>
      <c r="M312" s="170"/>
      <c r="N312" s="232"/>
    </row>
    <row r="313" spans="1:14" s="86" customFormat="1" ht="25.5" customHeight="1" hidden="1">
      <c r="A313" s="239"/>
      <c r="B313" s="71" t="s">
        <v>145</v>
      </c>
      <c r="C313" s="6" t="s">
        <v>202</v>
      </c>
      <c r="D313" s="61"/>
      <c r="E313" s="336"/>
      <c r="F313" s="336"/>
      <c r="G313" s="209" t="e">
        <f t="shared" si="64"/>
        <v>#DIV/0!</v>
      </c>
      <c r="H313" s="61"/>
      <c r="I313" s="61">
        <v>0</v>
      </c>
      <c r="J313" s="61">
        <v>0</v>
      </c>
      <c r="K313" s="61">
        <v>0</v>
      </c>
      <c r="L313" s="170"/>
      <c r="M313" s="170"/>
      <c r="N313" s="232"/>
    </row>
    <row r="314" spans="1:14" s="86" customFormat="1" ht="18.75" customHeight="1" hidden="1">
      <c r="A314" s="239"/>
      <c r="B314" s="71"/>
      <c r="C314" s="16" t="s">
        <v>155</v>
      </c>
      <c r="D314" s="61"/>
      <c r="E314" s="336"/>
      <c r="F314" s="336"/>
      <c r="G314" s="209" t="e">
        <f t="shared" si="64"/>
        <v>#DIV/0!</v>
      </c>
      <c r="H314" s="61"/>
      <c r="I314" s="61">
        <v>0</v>
      </c>
      <c r="J314" s="61">
        <v>0</v>
      </c>
      <c r="K314" s="61">
        <v>0</v>
      </c>
      <c r="L314" s="170"/>
      <c r="M314" s="170"/>
      <c r="N314" s="232"/>
    </row>
    <row r="315" spans="1:14" s="86" customFormat="1" ht="18" customHeight="1" hidden="1">
      <c r="A315" s="239"/>
      <c r="B315" s="71"/>
      <c r="C315" s="16" t="s">
        <v>156</v>
      </c>
      <c r="D315" s="61"/>
      <c r="E315" s="336"/>
      <c r="F315" s="336"/>
      <c r="G315" s="209" t="e">
        <f t="shared" si="64"/>
        <v>#DIV/0!</v>
      </c>
      <c r="H315" s="61"/>
      <c r="I315" s="61">
        <v>0</v>
      </c>
      <c r="J315" s="61">
        <v>0</v>
      </c>
      <c r="K315" s="61">
        <v>0</v>
      </c>
      <c r="L315" s="170"/>
      <c r="M315" s="170"/>
      <c r="N315" s="232"/>
    </row>
    <row r="316" spans="1:14" s="86" customFormat="1" ht="15" customHeight="1" hidden="1">
      <c r="A316" s="239"/>
      <c r="B316" s="71"/>
      <c r="C316" s="16" t="s">
        <v>203</v>
      </c>
      <c r="D316" s="61"/>
      <c r="E316" s="336"/>
      <c r="F316" s="336"/>
      <c r="G316" s="209" t="e">
        <f t="shared" si="64"/>
        <v>#DIV/0!</v>
      </c>
      <c r="H316" s="61"/>
      <c r="I316" s="61">
        <v>0</v>
      </c>
      <c r="J316" s="165" t="e">
        <f>#REF!</f>
        <v>#REF!</v>
      </c>
      <c r="K316" s="165">
        <v>0</v>
      </c>
      <c r="L316" s="170"/>
      <c r="M316" s="170"/>
      <c r="N316" s="232"/>
    </row>
    <row r="317" spans="1:14" s="86" customFormat="1" ht="17.25" customHeight="1">
      <c r="A317" s="237" t="s">
        <v>204</v>
      </c>
      <c r="B317" s="243"/>
      <c r="C317" s="164" t="s">
        <v>205</v>
      </c>
      <c r="D317" s="164">
        <f>SUM(D318:D329)</f>
        <v>1198274</v>
      </c>
      <c r="E317" s="164">
        <f>SUM(E318:E329)</f>
        <v>0</v>
      </c>
      <c r="F317" s="164">
        <f>SUM(F318:F329)</f>
        <v>0</v>
      </c>
      <c r="G317" s="164">
        <f>SUM(G318:G329)</f>
        <v>1198274</v>
      </c>
      <c r="H317" s="164">
        <f aca="true" t="shared" si="65" ref="H317:N317">SUM(H318:H329)</f>
        <v>1198274</v>
      </c>
      <c r="I317" s="164">
        <f t="shared" si="65"/>
        <v>734993</v>
      </c>
      <c r="J317" s="164">
        <f t="shared" si="65"/>
        <v>149340</v>
      </c>
      <c r="K317" s="164">
        <f t="shared" si="65"/>
        <v>243533</v>
      </c>
      <c r="L317" s="164">
        <f t="shared" si="65"/>
        <v>0</v>
      </c>
      <c r="M317" s="164">
        <f t="shared" si="65"/>
        <v>0</v>
      </c>
      <c r="N317" s="226">
        <f t="shared" si="65"/>
        <v>0</v>
      </c>
    </row>
    <row r="318" spans="1:14" s="86" customFormat="1" ht="16.5" customHeight="1">
      <c r="A318" s="254"/>
      <c r="B318" s="71" t="s">
        <v>20</v>
      </c>
      <c r="C318" s="60" t="s">
        <v>336</v>
      </c>
      <c r="D318" s="61">
        <v>689348</v>
      </c>
      <c r="E318" s="336"/>
      <c r="F318" s="336"/>
      <c r="G318" s="354">
        <f>D318+E318-F318</f>
        <v>689348</v>
      </c>
      <c r="H318" s="169">
        <f>G318</f>
        <v>689348</v>
      </c>
      <c r="I318" s="61">
        <f>H318</f>
        <v>689348</v>
      </c>
      <c r="J318" s="165"/>
      <c r="K318" s="166">
        <v>0</v>
      </c>
      <c r="L318" s="167"/>
      <c r="M318" s="167"/>
      <c r="N318" s="227"/>
    </row>
    <row r="319" spans="1:14" s="86" customFormat="1" ht="16.5" customHeight="1">
      <c r="A319" s="254"/>
      <c r="B319" s="71" t="s">
        <v>24</v>
      </c>
      <c r="C319" s="60" t="s">
        <v>25</v>
      </c>
      <c r="D319" s="61">
        <v>45645</v>
      </c>
      <c r="E319" s="336"/>
      <c r="F319" s="336"/>
      <c r="G319" s="354">
        <f aca="true" t="shared" si="66" ref="G319:G329">D319+E319-F319</f>
        <v>45645</v>
      </c>
      <c r="H319" s="169">
        <f aca="true" t="shared" si="67" ref="H319:H329">G319</f>
        <v>45645</v>
      </c>
      <c r="I319" s="61">
        <f>H319</f>
        <v>45645</v>
      </c>
      <c r="J319" s="165"/>
      <c r="K319" s="166">
        <v>0</v>
      </c>
      <c r="L319" s="167"/>
      <c r="M319" s="167"/>
      <c r="N319" s="227"/>
    </row>
    <row r="320" spans="1:14" s="86" customFormat="1" ht="16.5" customHeight="1">
      <c r="A320" s="254"/>
      <c r="B320" s="247" t="s">
        <v>72</v>
      </c>
      <c r="C320" s="60" t="s">
        <v>86</v>
      </c>
      <c r="D320" s="61">
        <v>130945</v>
      </c>
      <c r="E320" s="336"/>
      <c r="F320" s="336"/>
      <c r="G320" s="354">
        <f t="shared" si="66"/>
        <v>130945</v>
      </c>
      <c r="H320" s="169">
        <f t="shared" si="67"/>
        <v>130945</v>
      </c>
      <c r="I320" s="61">
        <v>0</v>
      </c>
      <c r="J320" s="165">
        <f>H320</f>
        <v>130945</v>
      </c>
      <c r="K320" s="166"/>
      <c r="L320" s="167"/>
      <c r="M320" s="167"/>
      <c r="N320" s="227"/>
    </row>
    <row r="321" spans="1:14" s="86" customFormat="1" ht="16.5" customHeight="1">
      <c r="A321" s="254"/>
      <c r="B321" s="247" t="s">
        <v>26</v>
      </c>
      <c r="C321" s="60" t="s">
        <v>27</v>
      </c>
      <c r="D321" s="61">
        <v>18395</v>
      </c>
      <c r="E321" s="336"/>
      <c r="F321" s="336"/>
      <c r="G321" s="354">
        <f t="shared" si="66"/>
        <v>18395</v>
      </c>
      <c r="H321" s="169">
        <f t="shared" si="67"/>
        <v>18395</v>
      </c>
      <c r="I321" s="61">
        <v>0</v>
      </c>
      <c r="J321" s="165">
        <f>H321</f>
        <v>18395</v>
      </c>
      <c r="K321" s="166"/>
      <c r="L321" s="167"/>
      <c r="M321" s="167"/>
      <c r="N321" s="227"/>
    </row>
    <row r="322" spans="1:14" s="86" customFormat="1" ht="18.75" customHeight="1">
      <c r="A322" s="254"/>
      <c r="B322" s="71" t="s">
        <v>28</v>
      </c>
      <c r="C322" s="61" t="s">
        <v>55</v>
      </c>
      <c r="D322" s="61">
        <v>13300</v>
      </c>
      <c r="E322" s="336"/>
      <c r="F322" s="336"/>
      <c r="G322" s="354">
        <f t="shared" si="66"/>
        <v>13300</v>
      </c>
      <c r="H322" s="169">
        <f t="shared" si="67"/>
        <v>13300</v>
      </c>
      <c r="I322" s="61">
        <v>0</v>
      </c>
      <c r="J322" s="165"/>
      <c r="K322" s="166">
        <v>0</v>
      </c>
      <c r="L322" s="167"/>
      <c r="M322" s="167"/>
      <c r="N322" s="227"/>
    </row>
    <row r="323" spans="1:14" s="86" customFormat="1" ht="16.5" customHeight="1">
      <c r="A323" s="254"/>
      <c r="B323" s="71" t="s">
        <v>30</v>
      </c>
      <c r="C323" s="61" t="s">
        <v>31</v>
      </c>
      <c r="D323" s="61">
        <v>6500</v>
      </c>
      <c r="E323" s="336"/>
      <c r="F323" s="336"/>
      <c r="G323" s="354">
        <f t="shared" si="66"/>
        <v>6500</v>
      </c>
      <c r="H323" s="169">
        <f t="shared" si="67"/>
        <v>6500</v>
      </c>
      <c r="I323" s="61">
        <v>0</v>
      </c>
      <c r="J323" s="165"/>
      <c r="K323" s="166">
        <v>0</v>
      </c>
      <c r="L323" s="167"/>
      <c r="M323" s="167"/>
      <c r="N323" s="227"/>
    </row>
    <row r="324" spans="1:14" s="86" customFormat="1" ht="16.5" customHeight="1">
      <c r="A324" s="254"/>
      <c r="B324" s="71" t="s">
        <v>92</v>
      </c>
      <c r="C324" s="61" t="s">
        <v>93</v>
      </c>
      <c r="D324" s="61">
        <v>1200</v>
      </c>
      <c r="E324" s="336"/>
      <c r="F324" s="336"/>
      <c r="G324" s="354">
        <f t="shared" si="66"/>
        <v>1200</v>
      </c>
      <c r="H324" s="169">
        <f t="shared" si="67"/>
        <v>1200</v>
      </c>
      <c r="I324" s="61"/>
      <c r="J324" s="165"/>
      <c r="K324" s="166"/>
      <c r="L324" s="167"/>
      <c r="M324" s="167"/>
      <c r="N324" s="227"/>
    </row>
    <row r="325" spans="1:14" s="86" customFormat="1" ht="16.5" customHeight="1">
      <c r="A325" s="254"/>
      <c r="B325" s="71" t="s">
        <v>34</v>
      </c>
      <c r="C325" s="61" t="s">
        <v>35</v>
      </c>
      <c r="D325" s="61">
        <v>6800</v>
      </c>
      <c r="E325" s="336"/>
      <c r="F325" s="336"/>
      <c r="G325" s="354">
        <f t="shared" si="66"/>
        <v>6800</v>
      </c>
      <c r="H325" s="169">
        <f t="shared" si="67"/>
        <v>6800</v>
      </c>
      <c r="I325" s="61">
        <v>0</v>
      </c>
      <c r="J325" s="165"/>
      <c r="K325" s="166">
        <v>0</v>
      </c>
      <c r="L325" s="167"/>
      <c r="M325" s="167"/>
      <c r="N325" s="227"/>
    </row>
    <row r="326" spans="1:14" s="86" customFormat="1" ht="16.5" customHeight="1">
      <c r="A326" s="254"/>
      <c r="B326" s="71" t="s">
        <v>562</v>
      </c>
      <c r="C326" s="61" t="s">
        <v>563</v>
      </c>
      <c r="D326" s="61">
        <v>1758</v>
      </c>
      <c r="E326" s="336"/>
      <c r="F326" s="336"/>
      <c r="G326" s="354">
        <f t="shared" si="66"/>
        <v>1758</v>
      </c>
      <c r="H326" s="169">
        <f t="shared" si="67"/>
        <v>1758</v>
      </c>
      <c r="I326" s="61"/>
      <c r="J326" s="165"/>
      <c r="K326" s="166"/>
      <c r="L326" s="167"/>
      <c r="M326" s="167"/>
      <c r="N326" s="227"/>
    </row>
    <row r="327" spans="1:14" s="86" customFormat="1" ht="15.75" customHeight="1">
      <c r="A327" s="254"/>
      <c r="B327" s="71" t="s">
        <v>40</v>
      </c>
      <c r="C327" s="61" t="s">
        <v>41</v>
      </c>
      <c r="D327" s="61">
        <v>38850</v>
      </c>
      <c r="E327" s="336"/>
      <c r="F327" s="336"/>
      <c r="G327" s="354">
        <f t="shared" si="66"/>
        <v>38850</v>
      </c>
      <c r="H327" s="169">
        <f t="shared" si="67"/>
        <v>38850</v>
      </c>
      <c r="I327" s="61">
        <v>0</v>
      </c>
      <c r="J327" s="165"/>
      <c r="K327" s="166">
        <v>0</v>
      </c>
      <c r="L327" s="167"/>
      <c r="M327" s="167"/>
      <c r="N327" s="227"/>
    </row>
    <row r="328" spans="1:14" s="86" customFormat="1" ht="18" customHeight="1">
      <c r="A328" s="254"/>
      <c r="B328" s="71" t="s">
        <v>267</v>
      </c>
      <c r="C328" s="60" t="s">
        <v>270</v>
      </c>
      <c r="D328" s="61">
        <v>2000</v>
      </c>
      <c r="E328" s="336"/>
      <c r="F328" s="336"/>
      <c r="G328" s="354">
        <f t="shared" si="66"/>
        <v>2000</v>
      </c>
      <c r="H328" s="169">
        <f t="shared" si="67"/>
        <v>2000</v>
      </c>
      <c r="I328" s="61"/>
      <c r="J328" s="165"/>
      <c r="K328" s="166"/>
      <c r="L328" s="167"/>
      <c r="M328" s="167"/>
      <c r="N328" s="227"/>
    </row>
    <row r="329" spans="1:14" s="86" customFormat="1" ht="36" customHeight="1">
      <c r="A329" s="254"/>
      <c r="B329" s="71" t="s">
        <v>145</v>
      </c>
      <c r="C329" s="60" t="s">
        <v>616</v>
      </c>
      <c r="D329" s="61">
        <v>243533</v>
      </c>
      <c r="E329" s="336"/>
      <c r="F329" s="336"/>
      <c r="G329" s="354">
        <f t="shared" si="66"/>
        <v>243533</v>
      </c>
      <c r="H329" s="169">
        <f t="shared" si="67"/>
        <v>243533</v>
      </c>
      <c r="I329" s="61">
        <v>0</v>
      </c>
      <c r="J329" s="165"/>
      <c r="K329" s="166">
        <f>H329</f>
        <v>243533</v>
      </c>
      <c r="L329" s="167"/>
      <c r="M329" s="167"/>
      <c r="N329" s="227"/>
    </row>
    <row r="330" spans="1:14" s="86" customFormat="1" ht="25.5" customHeight="1">
      <c r="A330" s="237" t="s">
        <v>208</v>
      </c>
      <c r="B330" s="238"/>
      <c r="C330" s="155" t="s">
        <v>217</v>
      </c>
      <c r="D330" s="164">
        <f>SUM(D331:D332)</f>
        <v>170</v>
      </c>
      <c r="E330" s="164">
        <f>SUM(E331:E332)</f>
        <v>0</v>
      </c>
      <c r="F330" s="164">
        <f>SUM(F331:F332)</f>
        <v>0</v>
      </c>
      <c r="G330" s="164">
        <f>SUM(G331:G332)</f>
        <v>170</v>
      </c>
      <c r="H330" s="164">
        <f aca="true" t="shared" si="68" ref="H330:N330">SUM(H331:H332)</f>
        <v>170</v>
      </c>
      <c r="I330" s="164">
        <f t="shared" si="68"/>
        <v>120</v>
      </c>
      <c r="J330" s="164">
        <f t="shared" si="68"/>
        <v>0</v>
      </c>
      <c r="K330" s="164">
        <f t="shared" si="68"/>
        <v>0</v>
      </c>
      <c r="L330" s="164">
        <f t="shared" si="68"/>
        <v>0</v>
      </c>
      <c r="M330" s="164">
        <f t="shared" si="68"/>
        <v>0</v>
      </c>
      <c r="N330" s="226">
        <f t="shared" si="68"/>
        <v>0</v>
      </c>
    </row>
    <row r="331" spans="1:14" s="86" customFormat="1" ht="18" customHeight="1">
      <c r="A331" s="254"/>
      <c r="B331" s="71" t="s">
        <v>560</v>
      </c>
      <c r="C331" s="60" t="s">
        <v>561</v>
      </c>
      <c r="D331" s="61">
        <v>120</v>
      </c>
      <c r="E331" s="336"/>
      <c r="F331" s="336"/>
      <c r="G331" s="354">
        <f>D331+E331-F331</f>
        <v>120</v>
      </c>
      <c r="H331" s="61">
        <f>G331</f>
        <v>120</v>
      </c>
      <c r="I331" s="61">
        <f>H331</f>
        <v>120</v>
      </c>
      <c r="J331" s="165">
        <v>0</v>
      </c>
      <c r="K331" s="166">
        <v>0</v>
      </c>
      <c r="L331" s="167"/>
      <c r="M331" s="167"/>
      <c r="N331" s="227"/>
    </row>
    <row r="332" spans="1:14" s="86" customFormat="1" ht="23.25" customHeight="1">
      <c r="A332" s="254"/>
      <c r="B332" s="71" t="s">
        <v>28</v>
      </c>
      <c r="C332" s="60" t="s">
        <v>55</v>
      </c>
      <c r="D332" s="61">
        <v>50</v>
      </c>
      <c r="E332" s="336"/>
      <c r="F332" s="336"/>
      <c r="G332" s="354">
        <f>D332+E332-F332</f>
        <v>50</v>
      </c>
      <c r="H332" s="61">
        <f>G332</f>
        <v>50</v>
      </c>
      <c r="I332" s="61">
        <v>0</v>
      </c>
      <c r="J332" s="165">
        <v>0</v>
      </c>
      <c r="K332" s="166">
        <v>0</v>
      </c>
      <c r="L332" s="167"/>
      <c r="M332" s="167"/>
      <c r="N332" s="227"/>
    </row>
    <row r="333" spans="1:14" s="86" customFormat="1" ht="24.75" customHeight="1">
      <c r="A333" s="237" t="s">
        <v>218</v>
      </c>
      <c r="B333" s="238"/>
      <c r="C333" s="155" t="s">
        <v>219</v>
      </c>
      <c r="D333" s="164">
        <f>SUM(D334:D339)</f>
        <v>63366</v>
      </c>
      <c r="E333" s="164">
        <f>SUM(E334:E339)</f>
        <v>0</v>
      </c>
      <c r="F333" s="164">
        <f>SUM(F334:F339)</f>
        <v>0</v>
      </c>
      <c r="G333" s="164">
        <f>SUM(G334:G339)</f>
        <v>63366</v>
      </c>
      <c r="H333" s="164">
        <f aca="true" t="shared" si="69" ref="H333:N333">SUM(H334:H339)</f>
        <v>63366</v>
      </c>
      <c r="I333" s="164">
        <f t="shared" si="69"/>
        <v>18720</v>
      </c>
      <c r="J333" s="164">
        <f t="shared" si="69"/>
        <v>3828</v>
      </c>
      <c r="K333" s="164">
        <f t="shared" si="69"/>
        <v>12000</v>
      </c>
      <c r="L333" s="164">
        <f t="shared" si="69"/>
        <v>0</v>
      </c>
      <c r="M333" s="164">
        <f t="shared" si="69"/>
        <v>0</v>
      </c>
      <c r="N333" s="226">
        <f t="shared" si="69"/>
        <v>0</v>
      </c>
    </row>
    <row r="334" spans="1:14" s="86" customFormat="1" ht="17.25" customHeight="1">
      <c r="A334" s="254"/>
      <c r="B334" s="71" t="s">
        <v>206</v>
      </c>
      <c r="C334" s="60" t="s">
        <v>457</v>
      </c>
      <c r="D334" s="61">
        <v>12000</v>
      </c>
      <c r="E334" s="336"/>
      <c r="F334" s="336"/>
      <c r="G334" s="354">
        <f aca="true" t="shared" si="70" ref="G334:G339">D334+E334-F334</f>
        <v>12000</v>
      </c>
      <c r="H334" s="61">
        <f aca="true" t="shared" si="71" ref="H334:H339">G334</f>
        <v>12000</v>
      </c>
      <c r="I334" s="61">
        <v>0</v>
      </c>
      <c r="J334" s="165">
        <v>0</v>
      </c>
      <c r="K334" s="166">
        <f>H334</f>
        <v>12000</v>
      </c>
      <c r="L334" s="167"/>
      <c r="M334" s="167"/>
      <c r="N334" s="227"/>
    </row>
    <row r="335" spans="1:14" s="86" customFormat="1" ht="15" customHeight="1">
      <c r="A335" s="254"/>
      <c r="B335" s="71" t="s">
        <v>567</v>
      </c>
      <c r="C335" s="60" t="s">
        <v>458</v>
      </c>
      <c r="D335" s="61">
        <v>8800</v>
      </c>
      <c r="E335" s="336"/>
      <c r="F335" s="336"/>
      <c r="G335" s="354">
        <f t="shared" si="70"/>
        <v>8800</v>
      </c>
      <c r="H335" s="61">
        <f t="shared" si="71"/>
        <v>8800</v>
      </c>
      <c r="I335" s="61">
        <v>0</v>
      </c>
      <c r="J335" s="165"/>
      <c r="K335" s="166">
        <v>0</v>
      </c>
      <c r="L335" s="167"/>
      <c r="M335" s="167"/>
      <c r="N335" s="227"/>
    </row>
    <row r="336" spans="1:14" s="86" customFormat="1" ht="15.75" customHeight="1">
      <c r="A336" s="254"/>
      <c r="B336" s="71" t="s">
        <v>20</v>
      </c>
      <c r="C336" s="60" t="s">
        <v>336</v>
      </c>
      <c r="D336" s="61">
        <v>18720</v>
      </c>
      <c r="E336" s="336"/>
      <c r="F336" s="336"/>
      <c r="G336" s="354">
        <f t="shared" si="70"/>
        <v>18720</v>
      </c>
      <c r="H336" s="61">
        <f t="shared" si="71"/>
        <v>18720</v>
      </c>
      <c r="I336" s="61">
        <f>H336</f>
        <v>18720</v>
      </c>
      <c r="J336" s="165"/>
      <c r="K336" s="166">
        <v>0</v>
      </c>
      <c r="L336" s="167"/>
      <c r="M336" s="167"/>
      <c r="N336" s="227"/>
    </row>
    <row r="337" spans="1:14" s="86" customFormat="1" ht="15" customHeight="1">
      <c r="A337" s="254"/>
      <c r="B337" s="71" t="s">
        <v>51</v>
      </c>
      <c r="C337" s="60" t="s">
        <v>86</v>
      </c>
      <c r="D337" s="61">
        <v>3369</v>
      </c>
      <c r="E337" s="336"/>
      <c r="F337" s="336"/>
      <c r="G337" s="354">
        <f t="shared" si="70"/>
        <v>3369</v>
      </c>
      <c r="H337" s="61">
        <f t="shared" si="71"/>
        <v>3369</v>
      </c>
      <c r="I337" s="61">
        <v>0</v>
      </c>
      <c r="J337" s="165">
        <f>H337</f>
        <v>3369</v>
      </c>
      <c r="K337" s="166">
        <v>0</v>
      </c>
      <c r="L337" s="167"/>
      <c r="M337" s="167"/>
      <c r="N337" s="227"/>
    </row>
    <row r="338" spans="1:14" s="86" customFormat="1" ht="15.75" customHeight="1">
      <c r="A338" s="254"/>
      <c r="B338" s="71" t="s">
        <v>26</v>
      </c>
      <c r="C338" s="60" t="s">
        <v>27</v>
      </c>
      <c r="D338" s="61">
        <v>459</v>
      </c>
      <c r="E338" s="336"/>
      <c r="F338" s="336"/>
      <c r="G338" s="354">
        <f t="shared" si="70"/>
        <v>459</v>
      </c>
      <c r="H338" s="61">
        <f t="shared" si="71"/>
        <v>459</v>
      </c>
      <c r="I338" s="61">
        <v>0</v>
      </c>
      <c r="J338" s="165">
        <f>H338</f>
        <v>459</v>
      </c>
      <c r="K338" s="166">
        <v>0</v>
      </c>
      <c r="L338" s="167"/>
      <c r="M338" s="167"/>
      <c r="N338" s="227"/>
    </row>
    <row r="339" spans="1:14" s="86" customFormat="1" ht="15.75" customHeight="1">
      <c r="A339" s="254"/>
      <c r="B339" s="71" t="s">
        <v>34</v>
      </c>
      <c r="C339" s="61" t="s">
        <v>35</v>
      </c>
      <c r="D339" s="61">
        <v>20018</v>
      </c>
      <c r="E339" s="336"/>
      <c r="F339" s="336"/>
      <c r="G339" s="354">
        <f t="shared" si="70"/>
        <v>20018</v>
      </c>
      <c r="H339" s="61">
        <f t="shared" si="71"/>
        <v>20018</v>
      </c>
      <c r="I339" s="61">
        <v>0</v>
      </c>
      <c r="J339" s="165"/>
      <c r="K339" s="166">
        <v>0</v>
      </c>
      <c r="L339" s="167"/>
      <c r="M339" s="167"/>
      <c r="N339" s="227"/>
    </row>
    <row r="340" spans="1:14" s="86" customFormat="1" ht="19.5" customHeight="1">
      <c r="A340" s="237" t="s">
        <v>220</v>
      </c>
      <c r="B340" s="243"/>
      <c r="C340" s="164" t="s">
        <v>88</v>
      </c>
      <c r="D340" s="164">
        <f>D341</f>
        <v>54910</v>
      </c>
      <c r="E340" s="164">
        <f>E341</f>
        <v>0</v>
      </c>
      <c r="F340" s="164">
        <f>F341</f>
        <v>0</v>
      </c>
      <c r="G340" s="164">
        <f>G341</f>
        <v>54910</v>
      </c>
      <c r="H340" s="164">
        <f aca="true" t="shared" si="72" ref="H340:N340">H341</f>
        <v>54910</v>
      </c>
      <c r="I340" s="164">
        <f t="shared" si="72"/>
        <v>0</v>
      </c>
      <c r="J340" s="164">
        <f t="shared" si="72"/>
        <v>0</v>
      </c>
      <c r="K340" s="164">
        <f t="shared" si="72"/>
        <v>0</v>
      </c>
      <c r="L340" s="164">
        <f t="shared" si="72"/>
        <v>0</v>
      </c>
      <c r="M340" s="164">
        <f t="shared" si="72"/>
        <v>0</v>
      </c>
      <c r="N340" s="226">
        <f t="shared" si="72"/>
        <v>0</v>
      </c>
    </row>
    <row r="341" spans="1:14" s="86" customFormat="1" ht="19.5" customHeight="1">
      <c r="A341" s="254"/>
      <c r="B341" s="71" t="s">
        <v>40</v>
      </c>
      <c r="C341" s="61" t="s">
        <v>41</v>
      </c>
      <c r="D341" s="61">
        <v>54910</v>
      </c>
      <c r="E341" s="336"/>
      <c r="F341" s="336"/>
      <c r="G341" s="354">
        <f>D341+E341-F341</f>
        <v>54910</v>
      </c>
      <c r="H341" s="61">
        <f>G341</f>
        <v>54910</v>
      </c>
      <c r="I341" s="61">
        <v>0</v>
      </c>
      <c r="J341" s="165"/>
      <c r="K341" s="166">
        <v>0</v>
      </c>
      <c r="L341" s="167"/>
      <c r="M341" s="167"/>
      <c r="N341" s="227"/>
    </row>
    <row r="342" spans="1:14" s="85" customFormat="1" ht="23.25" customHeight="1">
      <c r="A342" s="256" t="s">
        <v>319</v>
      </c>
      <c r="B342" s="250"/>
      <c r="C342" s="108" t="s">
        <v>419</v>
      </c>
      <c r="D342" s="168">
        <f>D343</f>
        <v>417256</v>
      </c>
      <c r="E342" s="168">
        <f>E343</f>
        <v>1686</v>
      </c>
      <c r="F342" s="168">
        <f>F343</f>
        <v>1616</v>
      </c>
      <c r="G342" s="168">
        <f>G343</f>
        <v>417326</v>
      </c>
      <c r="H342" s="168">
        <f aca="true" t="shared" si="73" ref="H342:N342">H343</f>
        <v>417326</v>
      </c>
      <c r="I342" s="168">
        <f t="shared" si="73"/>
        <v>14400</v>
      </c>
      <c r="J342" s="168">
        <f t="shared" si="73"/>
        <v>2952</v>
      </c>
      <c r="K342" s="168">
        <f t="shared" si="73"/>
        <v>0</v>
      </c>
      <c r="L342" s="168">
        <f t="shared" si="73"/>
        <v>0</v>
      </c>
      <c r="M342" s="168">
        <f t="shared" si="73"/>
        <v>0</v>
      </c>
      <c r="N342" s="228">
        <f t="shared" si="73"/>
        <v>0</v>
      </c>
    </row>
    <row r="343" spans="1:14" s="86" customFormat="1" ht="18.75" customHeight="1">
      <c r="A343" s="237" t="s">
        <v>320</v>
      </c>
      <c r="B343" s="243"/>
      <c r="C343" s="164" t="s">
        <v>321</v>
      </c>
      <c r="D343" s="164">
        <f>SUM(D344:D359)</f>
        <v>417256</v>
      </c>
      <c r="E343" s="164">
        <f>SUM(E344:E359)</f>
        <v>1686</v>
      </c>
      <c r="F343" s="164">
        <f>SUM(F344:F359)</f>
        <v>1616</v>
      </c>
      <c r="G343" s="164">
        <f>SUM(G344:G359)</f>
        <v>417326</v>
      </c>
      <c r="H343" s="164">
        <f aca="true" t="shared" si="74" ref="H343:N343">SUM(H344:H359)</f>
        <v>417326</v>
      </c>
      <c r="I343" s="164">
        <f t="shared" si="74"/>
        <v>14400</v>
      </c>
      <c r="J343" s="164">
        <f t="shared" si="74"/>
        <v>2952</v>
      </c>
      <c r="K343" s="164">
        <f t="shared" si="74"/>
        <v>0</v>
      </c>
      <c r="L343" s="164">
        <f t="shared" si="74"/>
        <v>0</v>
      </c>
      <c r="M343" s="164">
        <f t="shared" si="74"/>
        <v>0</v>
      </c>
      <c r="N343" s="226">
        <f t="shared" si="74"/>
        <v>0</v>
      </c>
    </row>
    <row r="344" spans="1:14" s="86" customFormat="1" ht="18.75" customHeight="1">
      <c r="A344" s="254"/>
      <c r="B344" s="71" t="s">
        <v>322</v>
      </c>
      <c r="C344" s="61" t="s">
        <v>323</v>
      </c>
      <c r="D344" s="61">
        <v>269514</v>
      </c>
      <c r="E344" s="336"/>
      <c r="F344" s="336"/>
      <c r="G344" s="354">
        <f>D344+E344-F344</f>
        <v>269514</v>
      </c>
      <c r="H344" s="61">
        <f>G344</f>
        <v>269514</v>
      </c>
      <c r="I344" s="61">
        <v>0</v>
      </c>
      <c r="J344" s="165"/>
      <c r="K344" s="166">
        <v>0</v>
      </c>
      <c r="L344" s="167"/>
      <c r="M344" s="167"/>
      <c r="N344" s="227"/>
    </row>
    <row r="345" spans="1:14" s="86" customFormat="1" ht="18.75" customHeight="1">
      <c r="A345" s="254"/>
      <c r="B345" s="71" t="s">
        <v>324</v>
      </c>
      <c r="C345" s="61" t="s">
        <v>323</v>
      </c>
      <c r="D345" s="61">
        <v>116886</v>
      </c>
      <c r="E345" s="336">
        <v>66</v>
      </c>
      <c r="F345" s="336"/>
      <c r="G345" s="354">
        <f aca="true" t="shared" si="75" ref="G345:G359">D345+E345-F345</f>
        <v>116952</v>
      </c>
      <c r="H345" s="61">
        <f aca="true" t="shared" si="76" ref="H345:H359">G345</f>
        <v>116952</v>
      </c>
      <c r="I345" s="61">
        <v>0</v>
      </c>
      <c r="J345" s="165"/>
      <c r="K345" s="166">
        <v>0</v>
      </c>
      <c r="L345" s="167"/>
      <c r="M345" s="167"/>
      <c r="N345" s="227"/>
    </row>
    <row r="346" spans="1:14" s="86" customFormat="1" ht="18" customHeight="1">
      <c r="A346" s="254"/>
      <c r="B346" s="71" t="s">
        <v>251</v>
      </c>
      <c r="C346" s="60" t="s">
        <v>336</v>
      </c>
      <c r="D346" s="61">
        <v>6905</v>
      </c>
      <c r="E346" s="336">
        <v>520</v>
      </c>
      <c r="F346" s="336"/>
      <c r="G346" s="354">
        <f t="shared" si="75"/>
        <v>7425</v>
      </c>
      <c r="H346" s="61">
        <f t="shared" si="76"/>
        <v>7425</v>
      </c>
      <c r="I346" s="61">
        <f>H346</f>
        <v>7425</v>
      </c>
      <c r="J346" s="165"/>
      <c r="K346" s="166"/>
      <c r="L346" s="167"/>
      <c r="M346" s="167"/>
      <c r="N346" s="227"/>
    </row>
    <row r="347" spans="1:14" s="86" customFormat="1" ht="15.75" customHeight="1">
      <c r="A347" s="254"/>
      <c r="B347" s="71" t="s">
        <v>252</v>
      </c>
      <c r="C347" s="60" t="s">
        <v>336</v>
      </c>
      <c r="D347" s="61">
        <v>2995</v>
      </c>
      <c r="E347" s="336"/>
      <c r="F347" s="336">
        <v>520</v>
      </c>
      <c r="G347" s="354">
        <f t="shared" si="75"/>
        <v>2475</v>
      </c>
      <c r="H347" s="61">
        <f t="shared" si="76"/>
        <v>2475</v>
      </c>
      <c r="I347" s="61">
        <f>H347</f>
        <v>2475</v>
      </c>
      <c r="J347" s="165"/>
      <c r="K347" s="166"/>
      <c r="L347" s="167"/>
      <c r="M347" s="167"/>
      <c r="N347" s="227"/>
    </row>
    <row r="348" spans="1:14" s="86" customFormat="1" ht="15.75" customHeight="1">
      <c r="A348" s="254"/>
      <c r="B348" s="71" t="s">
        <v>253</v>
      </c>
      <c r="C348" s="60" t="s">
        <v>86</v>
      </c>
      <c r="D348" s="61">
        <v>1814</v>
      </c>
      <c r="E348" s="336">
        <v>136</v>
      </c>
      <c r="F348" s="336"/>
      <c r="G348" s="354">
        <f t="shared" si="75"/>
        <v>1950</v>
      </c>
      <c r="H348" s="61">
        <f t="shared" si="76"/>
        <v>1950</v>
      </c>
      <c r="I348" s="61">
        <v>0</v>
      </c>
      <c r="J348" s="165">
        <f>H348</f>
        <v>1950</v>
      </c>
      <c r="K348" s="166"/>
      <c r="L348" s="167"/>
      <c r="M348" s="167"/>
      <c r="N348" s="227"/>
    </row>
    <row r="349" spans="1:14" s="86" customFormat="1" ht="16.5" customHeight="1">
      <c r="A349" s="254"/>
      <c r="B349" s="71" t="s">
        <v>254</v>
      </c>
      <c r="C349" s="60" t="s">
        <v>86</v>
      </c>
      <c r="D349" s="61">
        <v>786</v>
      </c>
      <c r="E349" s="336"/>
      <c r="F349" s="336">
        <v>136</v>
      </c>
      <c r="G349" s="354">
        <f t="shared" si="75"/>
        <v>650</v>
      </c>
      <c r="H349" s="61">
        <f t="shared" si="76"/>
        <v>650</v>
      </c>
      <c r="I349" s="61">
        <v>0</v>
      </c>
      <c r="J349" s="165">
        <f>H349</f>
        <v>650</v>
      </c>
      <c r="K349" s="166"/>
      <c r="L349" s="167"/>
      <c r="M349" s="167"/>
      <c r="N349" s="227"/>
    </row>
    <row r="350" spans="1:14" s="86" customFormat="1" ht="18.75" customHeight="1">
      <c r="A350" s="254"/>
      <c r="B350" s="71" t="s">
        <v>255</v>
      </c>
      <c r="C350" s="60" t="s">
        <v>27</v>
      </c>
      <c r="D350" s="61">
        <v>246</v>
      </c>
      <c r="E350" s="336">
        <v>18</v>
      </c>
      <c r="F350" s="336"/>
      <c r="G350" s="354">
        <f t="shared" si="75"/>
        <v>264</v>
      </c>
      <c r="H350" s="61">
        <f t="shared" si="76"/>
        <v>264</v>
      </c>
      <c r="I350" s="61">
        <v>0</v>
      </c>
      <c r="J350" s="165">
        <f>H350</f>
        <v>264</v>
      </c>
      <c r="K350" s="166"/>
      <c r="L350" s="167"/>
      <c r="M350" s="167"/>
      <c r="N350" s="227"/>
    </row>
    <row r="351" spans="1:14" s="86" customFormat="1" ht="15.75" customHeight="1">
      <c r="A351" s="254"/>
      <c r="B351" s="71" t="s">
        <v>256</v>
      </c>
      <c r="C351" s="60" t="s">
        <v>27</v>
      </c>
      <c r="D351" s="61">
        <v>106</v>
      </c>
      <c r="E351" s="336"/>
      <c r="F351" s="336">
        <v>18</v>
      </c>
      <c r="G351" s="354">
        <f t="shared" si="75"/>
        <v>88</v>
      </c>
      <c r="H351" s="61">
        <f t="shared" si="76"/>
        <v>88</v>
      </c>
      <c r="I351" s="61">
        <v>0</v>
      </c>
      <c r="J351" s="165">
        <f>H351</f>
        <v>88</v>
      </c>
      <c r="K351" s="166"/>
      <c r="L351" s="167"/>
      <c r="M351" s="167"/>
      <c r="N351" s="227"/>
    </row>
    <row r="352" spans="1:14" s="86" customFormat="1" ht="15.75" customHeight="1">
      <c r="A352" s="254"/>
      <c r="B352" s="71" t="s">
        <v>325</v>
      </c>
      <c r="C352" s="61" t="s">
        <v>561</v>
      </c>
      <c r="D352" s="61">
        <v>3139</v>
      </c>
      <c r="E352" s="336">
        <v>236</v>
      </c>
      <c r="F352" s="336"/>
      <c r="G352" s="354">
        <f t="shared" si="75"/>
        <v>3375</v>
      </c>
      <c r="H352" s="61">
        <f t="shared" si="76"/>
        <v>3375</v>
      </c>
      <c r="I352" s="61">
        <f>H352</f>
        <v>3375</v>
      </c>
      <c r="J352" s="165"/>
      <c r="K352" s="166">
        <v>0</v>
      </c>
      <c r="L352" s="167"/>
      <c r="M352" s="167"/>
      <c r="N352" s="227"/>
    </row>
    <row r="353" spans="1:14" s="86" customFormat="1" ht="15.75" customHeight="1">
      <c r="A353" s="254"/>
      <c r="B353" s="71" t="s">
        <v>326</v>
      </c>
      <c r="C353" s="61" t="s">
        <v>561</v>
      </c>
      <c r="D353" s="61">
        <v>1361</v>
      </c>
      <c r="E353" s="336"/>
      <c r="F353" s="336">
        <v>236</v>
      </c>
      <c r="G353" s="354">
        <f t="shared" si="75"/>
        <v>1125</v>
      </c>
      <c r="H353" s="61">
        <f t="shared" si="76"/>
        <v>1125</v>
      </c>
      <c r="I353" s="61">
        <f>H353</f>
        <v>1125</v>
      </c>
      <c r="J353" s="165"/>
      <c r="K353" s="166">
        <v>0</v>
      </c>
      <c r="L353" s="167"/>
      <c r="M353" s="167"/>
      <c r="N353" s="227"/>
    </row>
    <row r="354" spans="1:14" s="86" customFormat="1" ht="15.75" customHeight="1">
      <c r="A354" s="254"/>
      <c r="B354" s="71" t="s">
        <v>327</v>
      </c>
      <c r="C354" s="61" t="s">
        <v>29</v>
      </c>
      <c r="D354" s="61">
        <v>3419</v>
      </c>
      <c r="E354" s="336">
        <v>258</v>
      </c>
      <c r="F354" s="336"/>
      <c r="G354" s="354">
        <f t="shared" si="75"/>
        <v>3677</v>
      </c>
      <c r="H354" s="61">
        <f t="shared" si="76"/>
        <v>3677</v>
      </c>
      <c r="I354" s="61">
        <v>0</v>
      </c>
      <c r="J354" s="165"/>
      <c r="K354" s="166">
        <v>0</v>
      </c>
      <c r="L354" s="167"/>
      <c r="M354" s="167"/>
      <c r="N354" s="227"/>
    </row>
    <row r="355" spans="1:14" s="86" customFormat="1" ht="15.75" customHeight="1">
      <c r="A355" s="254"/>
      <c r="B355" s="71" t="s">
        <v>330</v>
      </c>
      <c r="C355" s="61" t="s">
        <v>29</v>
      </c>
      <c r="D355" s="61">
        <v>1483</v>
      </c>
      <c r="E355" s="336"/>
      <c r="F355" s="336">
        <v>258</v>
      </c>
      <c r="G355" s="354">
        <f t="shared" si="75"/>
        <v>1225</v>
      </c>
      <c r="H355" s="61">
        <f t="shared" si="76"/>
        <v>1225</v>
      </c>
      <c r="I355" s="61">
        <v>0</v>
      </c>
      <c r="J355" s="165"/>
      <c r="K355" s="166">
        <v>0</v>
      </c>
      <c r="L355" s="167"/>
      <c r="M355" s="167"/>
      <c r="N355" s="227"/>
    </row>
    <row r="356" spans="1:14" s="86" customFormat="1" ht="15" customHeight="1">
      <c r="A356" s="254"/>
      <c r="B356" s="71" t="s">
        <v>328</v>
      </c>
      <c r="C356" s="61" t="s">
        <v>108</v>
      </c>
      <c r="D356" s="61">
        <v>5442</v>
      </c>
      <c r="E356" s="336">
        <v>410</v>
      </c>
      <c r="F356" s="336"/>
      <c r="G356" s="354">
        <f t="shared" si="75"/>
        <v>5852</v>
      </c>
      <c r="H356" s="61">
        <f t="shared" si="76"/>
        <v>5852</v>
      </c>
      <c r="I356" s="61">
        <v>0</v>
      </c>
      <c r="J356" s="165"/>
      <c r="K356" s="166">
        <v>0</v>
      </c>
      <c r="L356" s="167"/>
      <c r="M356" s="167"/>
      <c r="N356" s="227"/>
    </row>
    <row r="357" spans="1:14" s="86" customFormat="1" ht="15.75" customHeight="1">
      <c r="A357" s="254"/>
      <c r="B357" s="71" t="s">
        <v>329</v>
      </c>
      <c r="C357" s="61" t="s">
        <v>108</v>
      </c>
      <c r="D357" s="61">
        <v>2360</v>
      </c>
      <c r="E357" s="336"/>
      <c r="F357" s="336">
        <v>406</v>
      </c>
      <c r="G357" s="354">
        <f t="shared" si="75"/>
        <v>1954</v>
      </c>
      <c r="H357" s="61">
        <f t="shared" si="76"/>
        <v>1954</v>
      </c>
      <c r="I357" s="61">
        <v>0</v>
      </c>
      <c r="J357" s="165"/>
      <c r="K357" s="166">
        <v>0</v>
      </c>
      <c r="L357" s="167"/>
      <c r="M357" s="167"/>
      <c r="N357" s="227"/>
    </row>
    <row r="358" spans="1:14" s="86" customFormat="1" ht="15.75" customHeight="1">
      <c r="A358" s="254"/>
      <c r="B358" s="71" t="s">
        <v>283</v>
      </c>
      <c r="C358" s="60" t="s">
        <v>270</v>
      </c>
      <c r="D358" s="61">
        <v>558</v>
      </c>
      <c r="E358" s="336">
        <v>42</v>
      </c>
      <c r="F358" s="336"/>
      <c r="G358" s="354">
        <f t="shared" si="75"/>
        <v>600</v>
      </c>
      <c r="H358" s="61">
        <f t="shared" si="76"/>
        <v>600</v>
      </c>
      <c r="I358" s="61">
        <v>0</v>
      </c>
      <c r="J358" s="165"/>
      <c r="K358" s="166"/>
      <c r="L358" s="167"/>
      <c r="M358" s="167"/>
      <c r="N358" s="227"/>
    </row>
    <row r="359" spans="1:14" s="86" customFormat="1" ht="19.5" customHeight="1">
      <c r="A359" s="254"/>
      <c r="B359" s="71" t="s">
        <v>284</v>
      </c>
      <c r="C359" s="60" t="s">
        <v>270</v>
      </c>
      <c r="D359" s="61">
        <v>242</v>
      </c>
      <c r="E359" s="336"/>
      <c r="F359" s="336">
        <v>42</v>
      </c>
      <c r="G359" s="354">
        <f t="shared" si="75"/>
        <v>200</v>
      </c>
      <c r="H359" s="61">
        <f t="shared" si="76"/>
        <v>200</v>
      </c>
      <c r="I359" s="61">
        <v>0</v>
      </c>
      <c r="J359" s="165"/>
      <c r="K359" s="166"/>
      <c r="L359" s="167"/>
      <c r="M359" s="167"/>
      <c r="N359" s="227"/>
    </row>
    <row r="360" spans="1:14" s="86" customFormat="1" ht="21.75" customHeight="1">
      <c r="A360" s="240" t="s">
        <v>221</v>
      </c>
      <c r="B360" s="250"/>
      <c r="C360" s="108" t="s">
        <v>222</v>
      </c>
      <c r="D360" s="168">
        <f>D361+D365+D371</f>
        <v>5469975</v>
      </c>
      <c r="E360" s="168">
        <f>E361+E365+E371</f>
        <v>2152</v>
      </c>
      <c r="F360" s="168">
        <f>F361+F365+F371</f>
        <v>0</v>
      </c>
      <c r="G360" s="168">
        <f>G361+G365+G371</f>
        <v>5472127</v>
      </c>
      <c r="H360" s="168">
        <f aca="true" t="shared" si="77" ref="H360:N360">H361+H365+H371</f>
        <v>1047915</v>
      </c>
      <c r="I360" s="168">
        <f t="shared" si="77"/>
        <v>500</v>
      </c>
      <c r="J360" s="168">
        <f t="shared" si="77"/>
        <v>0</v>
      </c>
      <c r="K360" s="168">
        <f t="shared" si="77"/>
        <v>287000</v>
      </c>
      <c r="L360" s="168">
        <f t="shared" si="77"/>
        <v>0</v>
      </c>
      <c r="M360" s="168">
        <f t="shared" si="77"/>
        <v>0</v>
      </c>
      <c r="N360" s="228">
        <f t="shared" si="77"/>
        <v>4424212</v>
      </c>
    </row>
    <row r="361" spans="1:14" s="86" customFormat="1" ht="19.5" customHeight="1">
      <c r="A361" s="242" t="s">
        <v>223</v>
      </c>
      <c r="B361" s="243"/>
      <c r="C361" s="164" t="s">
        <v>224</v>
      </c>
      <c r="D361" s="164">
        <f>SUM(D362:D364)</f>
        <v>4709060</v>
      </c>
      <c r="E361" s="164">
        <f>SUM(E362:E364)</f>
        <v>2152</v>
      </c>
      <c r="F361" s="164">
        <f>SUM(F362:F364)</f>
        <v>0</v>
      </c>
      <c r="G361" s="164">
        <f>SUM(G362:G364)</f>
        <v>4711212</v>
      </c>
      <c r="H361" s="164">
        <f aca="true" t="shared" si="78" ref="H361:N361">SUM(H362:H364)</f>
        <v>287000</v>
      </c>
      <c r="I361" s="164">
        <f t="shared" si="78"/>
        <v>0</v>
      </c>
      <c r="J361" s="164">
        <f t="shared" si="78"/>
        <v>0</v>
      </c>
      <c r="K361" s="164">
        <f t="shared" si="78"/>
        <v>287000</v>
      </c>
      <c r="L361" s="164">
        <f t="shared" si="78"/>
        <v>0</v>
      </c>
      <c r="M361" s="164">
        <f t="shared" si="78"/>
        <v>0</v>
      </c>
      <c r="N361" s="226">
        <f t="shared" si="78"/>
        <v>4424212</v>
      </c>
    </row>
    <row r="362" spans="1:14" s="86" customFormat="1" ht="18" customHeight="1">
      <c r="A362" s="245"/>
      <c r="B362" s="71" t="s">
        <v>225</v>
      </c>
      <c r="C362" s="60" t="s">
        <v>626</v>
      </c>
      <c r="D362" s="61">
        <v>287000</v>
      </c>
      <c r="E362" s="336"/>
      <c r="F362" s="336"/>
      <c r="G362" s="354">
        <f>D362+E362-F362</f>
        <v>287000</v>
      </c>
      <c r="H362" s="61">
        <f>G362</f>
        <v>287000</v>
      </c>
      <c r="I362" s="61">
        <v>0</v>
      </c>
      <c r="J362" s="165"/>
      <c r="K362" s="166">
        <f>H362</f>
        <v>287000</v>
      </c>
      <c r="L362" s="167"/>
      <c r="M362" s="167"/>
      <c r="N362" s="227"/>
    </row>
    <row r="363" spans="1:14" s="86" customFormat="1" ht="17.25" customHeight="1">
      <c r="A363" s="245"/>
      <c r="B363" s="71" t="s">
        <v>315</v>
      </c>
      <c r="C363" s="60" t="s">
        <v>706</v>
      </c>
      <c r="D363" s="61">
        <v>2474579</v>
      </c>
      <c r="E363" s="336"/>
      <c r="F363" s="336"/>
      <c r="G363" s="354">
        <f>D363+E363-F363</f>
        <v>2474579</v>
      </c>
      <c r="H363" s="61"/>
      <c r="I363" s="61">
        <v>0</v>
      </c>
      <c r="J363" s="165"/>
      <c r="K363" s="172">
        <v>0</v>
      </c>
      <c r="L363" s="167"/>
      <c r="M363" s="167"/>
      <c r="N363" s="364">
        <f>G363</f>
        <v>2474579</v>
      </c>
    </row>
    <row r="364" spans="1:14" s="86" customFormat="1" ht="17.25" customHeight="1">
      <c r="A364" s="245"/>
      <c r="B364" s="71" t="s">
        <v>453</v>
      </c>
      <c r="C364" s="60" t="s">
        <v>706</v>
      </c>
      <c r="D364" s="61">
        <v>1947481</v>
      </c>
      <c r="E364" s="336">
        <v>2152</v>
      </c>
      <c r="F364" s="336"/>
      <c r="G364" s="354">
        <f>D364+E364-F364</f>
        <v>1949633</v>
      </c>
      <c r="H364" s="61"/>
      <c r="I364" s="61">
        <v>0</v>
      </c>
      <c r="J364" s="165"/>
      <c r="K364" s="172">
        <v>0</v>
      </c>
      <c r="L364" s="167"/>
      <c r="M364" s="167"/>
      <c r="N364" s="364">
        <f>G364</f>
        <v>1949633</v>
      </c>
    </row>
    <row r="365" spans="1:14" s="85" customFormat="1" ht="24" customHeight="1">
      <c r="A365" s="242" t="s">
        <v>331</v>
      </c>
      <c r="B365" s="258"/>
      <c r="C365" s="155" t="s">
        <v>332</v>
      </c>
      <c r="D365" s="164">
        <f>SUM(D366:D370)</f>
        <v>3580</v>
      </c>
      <c r="E365" s="164">
        <f>SUM(E366:E370)</f>
        <v>0</v>
      </c>
      <c r="F365" s="164">
        <f>SUM(F366:F370)</f>
        <v>0</v>
      </c>
      <c r="G365" s="164">
        <f>SUM(G366:G370)</f>
        <v>3580</v>
      </c>
      <c r="H365" s="164">
        <f aca="true" t="shared" si="79" ref="H365:N365">SUM(H366:H370)</f>
        <v>3580</v>
      </c>
      <c r="I365" s="164">
        <f t="shared" si="79"/>
        <v>500</v>
      </c>
      <c r="J365" s="164">
        <f t="shared" si="79"/>
        <v>0</v>
      </c>
      <c r="K365" s="164">
        <f t="shared" si="79"/>
        <v>0</v>
      </c>
      <c r="L365" s="164">
        <f t="shared" si="79"/>
        <v>0</v>
      </c>
      <c r="M365" s="164">
        <f t="shared" si="79"/>
        <v>0</v>
      </c>
      <c r="N365" s="226">
        <f t="shared" si="79"/>
        <v>0</v>
      </c>
    </row>
    <row r="366" spans="1:14" s="85" customFormat="1" ht="20.25" customHeight="1">
      <c r="A366" s="245"/>
      <c r="B366" s="73" t="s">
        <v>560</v>
      </c>
      <c r="C366" s="60" t="s">
        <v>442</v>
      </c>
      <c r="D366" s="61">
        <v>500</v>
      </c>
      <c r="E366" s="336"/>
      <c r="F366" s="336"/>
      <c r="G366" s="354">
        <f>D366+E366-F366</f>
        <v>500</v>
      </c>
      <c r="H366" s="61">
        <f>G366</f>
        <v>500</v>
      </c>
      <c r="I366" s="61">
        <f>H366</f>
        <v>500</v>
      </c>
      <c r="J366" s="61"/>
      <c r="K366" s="169">
        <v>0</v>
      </c>
      <c r="L366" s="167"/>
      <c r="M366" s="167"/>
      <c r="N366" s="227"/>
    </row>
    <row r="367" spans="1:14" s="86" customFormat="1" ht="18" customHeight="1">
      <c r="A367" s="244"/>
      <c r="B367" s="73" t="s">
        <v>28</v>
      </c>
      <c r="C367" s="60" t="s">
        <v>29</v>
      </c>
      <c r="D367" s="61">
        <v>1500</v>
      </c>
      <c r="E367" s="336"/>
      <c r="F367" s="336"/>
      <c r="G367" s="354">
        <f>D367+E367-F367</f>
        <v>1500</v>
      </c>
      <c r="H367" s="61">
        <f>G367</f>
        <v>1500</v>
      </c>
      <c r="I367" s="61">
        <v>0</v>
      </c>
      <c r="J367" s="61"/>
      <c r="K367" s="166">
        <v>0</v>
      </c>
      <c r="L367" s="167"/>
      <c r="M367" s="167"/>
      <c r="N367" s="227"/>
    </row>
    <row r="368" spans="1:14" s="86" customFormat="1" ht="16.5" customHeight="1">
      <c r="A368" s="244"/>
      <c r="B368" s="73" t="s">
        <v>30</v>
      </c>
      <c r="C368" s="61" t="s">
        <v>106</v>
      </c>
      <c r="D368" s="61">
        <v>200</v>
      </c>
      <c r="E368" s="336"/>
      <c r="F368" s="336"/>
      <c r="G368" s="354">
        <f>D368+E368-F368</f>
        <v>200</v>
      </c>
      <c r="H368" s="61">
        <f>G368</f>
        <v>200</v>
      </c>
      <c r="I368" s="61">
        <v>0</v>
      </c>
      <c r="J368" s="61"/>
      <c r="K368" s="166">
        <v>0</v>
      </c>
      <c r="L368" s="167"/>
      <c r="M368" s="167"/>
      <c r="N368" s="227"/>
    </row>
    <row r="369" spans="1:14" s="86" customFormat="1" ht="16.5" customHeight="1">
      <c r="A369" s="244"/>
      <c r="B369" s="73" t="s">
        <v>34</v>
      </c>
      <c r="C369" s="61" t="s">
        <v>108</v>
      </c>
      <c r="D369" s="61">
        <v>300</v>
      </c>
      <c r="E369" s="336"/>
      <c r="F369" s="336"/>
      <c r="G369" s="354">
        <f>D369+E369-F369</f>
        <v>300</v>
      </c>
      <c r="H369" s="61">
        <f>G369</f>
        <v>300</v>
      </c>
      <c r="I369" s="61">
        <v>0</v>
      </c>
      <c r="J369" s="61"/>
      <c r="K369" s="166">
        <v>0</v>
      </c>
      <c r="L369" s="167"/>
      <c r="M369" s="167"/>
      <c r="N369" s="227"/>
    </row>
    <row r="370" spans="1:14" s="86" customFormat="1" ht="18" customHeight="1">
      <c r="A370" s="244"/>
      <c r="B370" s="73" t="s">
        <v>562</v>
      </c>
      <c r="C370" s="61" t="s">
        <v>333</v>
      </c>
      <c r="D370" s="61">
        <v>1080</v>
      </c>
      <c r="E370" s="336"/>
      <c r="F370" s="336"/>
      <c r="G370" s="354">
        <f>D370+E370-F370</f>
        <v>1080</v>
      </c>
      <c r="H370" s="61">
        <f>G370</f>
        <v>1080</v>
      </c>
      <c r="I370" s="61">
        <v>0</v>
      </c>
      <c r="J370" s="61"/>
      <c r="K370" s="166">
        <v>0</v>
      </c>
      <c r="L370" s="167"/>
      <c r="M370" s="167"/>
      <c r="N370" s="227"/>
    </row>
    <row r="371" spans="1:14" s="86" customFormat="1" ht="25.5" customHeight="1">
      <c r="A371" s="237" t="s">
        <v>232</v>
      </c>
      <c r="B371" s="257"/>
      <c r="C371" s="155" t="s">
        <v>233</v>
      </c>
      <c r="D371" s="164">
        <f aca="true" t="shared" si="80" ref="D371:N371">D372</f>
        <v>757335</v>
      </c>
      <c r="E371" s="164">
        <f t="shared" si="80"/>
        <v>0</v>
      </c>
      <c r="F371" s="164">
        <f t="shared" si="80"/>
        <v>0</v>
      </c>
      <c r="G371" s="164">
        <f t="shared" si="80"/>
        <v>757335</v>
      </c>
      <c r="H371" s="164">
        <f t="shared" si="80"/>
        <v>757335</v>
      </c>
      <c r="I371" s="164">
        <f t="shared" si="80"/>
        <v>0</v>
      </c>
      <c r="J371" s="164">
        <f t="shared" si="80"/>
        <v>0</v>
      </c>
      <c r="K371" s="164">
        <f t="shared" si="80"/>
        <v>0</v>
      </c>
      <c r="L371" s="164">
        <f t="shared" si="80"/>
        <v>0</v>
      </c>
      <c r="M371" s="164">
        <f t="shared" si="80"/>
        <v>0</v>
      </c>
      <c r="N371" s="226">
        <f t="shared" si="80"/>
        <v>0</v>
      </c>
    </row>
    <row r="372" spans="1:14" s="86" customFormat="1" ht="19.5" customHeight="1">
      <c r="A372" s="239"/>
      <c r="B372" s="73" t="s">
        <v>234</v>
      </c>
      <c r="C372" s="60" t="s">
        <v>235</v>
      </c>
      <c r="D372" s="61">
        <v>757335</v>
      </c>
      <c r="E372" s="336"/>
      <c r="F372" s="336"/>
      <c r="G372" s="354">
        <f>D372+E372-F372</f>
        <v>757335</v>
      </c>
      <c r="H372" s="61">
        <f>G372</f>
        <v>757335</v>
      </c>
      <c r="I372" s="61"/>
      <c r="J372" s="165">
        <v>0</v>
      </c>
      <c r="K372" s="166">
        <v>0</v>
      </c>
      <c r="L372" s="167"/>
      <c r="M372" s="167"/>
      <c r="N372" s="227"/>
    </row>
    <row r="373" spans="1:14" s="86" customFormat="1" ht="29.25" customHeight="1">
      <c r="A373" s="240" t="s">
        <v>113</v>
      </c>
      <c r="B373" s="259"/>
      <c r="C373" s="108" t="s">
        <v>120</v>
      </c>
      <c r="D373" s="168">
        <f aca="true" t="shared" si="81" ref="D373:N373">D374+D396+D418+D432+D440+D459+D464+D466</f>
        <v>3611158</v>
      </c>
      <c r="E373" s="168">
        <f t="shared" si="81"/>
        <v>35411</v>
      </c>
      <c r="F373" s="168">
        <f t="shared" si="81"/>
        <v>38425</v>
      </c>
      <c r="G373" s="168">
        <f t="shared" si="81"/>
        <v>3608144</v>
      </c>
      <c r="H373" s="168">
        <f t="shared" si="81"/>
        <v>3602654</v>
      </c>
      <c r="I373" s="168">
        <f t="shared" si="81"/>
        <v>1368677</v>
      </c>
      <c r="J373" s="168">
        <f t="shared" si="81"/>
        <v>237930</v>
      </c>
      <c r="K373" s="168">
        <f t="shared" si="81"/>
        <v>239083</v>
      </c>
      <c r="L373" s="168">
        <f t="shared" si="81"/>
        <v>0</v>
      </c>
      <c r="M373" s="168">
        <f t="shared" si="81"/>
        <v>0</v>
      </c>
      <c r="N373" s="228">
        <f t="shared" si="81"/>
        <v>5490</v>
      </c>
    </row>
    <row r="374" spans="1:14" s="86" customFormat="1" ht="18.75" customHeight="1">
      <c r="A374" s="242" t="s">
        <v>115</v>
      </c>
      <c r="B374" s="258"/>
      <c r="C374" s="155" t="s">
        <v>237</v>
      </c>
      <c r="D374" s="164">
        <f>SUM(D375:D395)</f>
        <v>1155473</v>
      </c>
      <c r="E374" s="164">
        <f>SUM(E375:E395)</f>
        <v>2311</v>
      </c>
      <c r="F374" s="164">
        <f>SUM(F375:F395)</f>
        <v>8174</v>
      </c>
      <c r="G374" s="164">
        <f>SUM(G375:G395)</f>
        <v>1149610</v>
      </c>
      <c r="H374" s="164">
        <f aca="true" t="shared" si="82" ref="H374:N374">SUM(H375:H395)</f>
        <v>1149610</v>
      </c>
      <c r="I374" s="164">
        <f t="shared" si="82"/>
        <v>499001</v>
      </c>
      <c r="J374" s="164">
        <f t="shared" si="82"/>
        <v>86658</v>
      </c>
      <c r="K374" s="164">
        <f t="shared" si="82"/>
        <v>200138</v>
      </c>
      <c r="L374" s="164">
        <f t="shared" si="82"/>
        <v>0</v>
      </c>
      <c r="M374" s="164">
        <f t="shared" si="82"/>
        <v>0</v>
      </c>
      <c r="N374" s="226">
        <f t="shared" si="82"/>
        <v>0</v>
      </c>
    </row>
    <row r="375" spans="1:14" s="86" customFormat="1" ht="18.75" customHeight="1">
      <c r="A375" s="245"/>
      <c r="B375" s="73" t="s">
        <v>633</v>
      </c>
      <c r="C375" s="61" t="s">
        <v>231</v>
      </c>
      <c r="D375" s="61">
        <v>648</v>
      </c>
      <c r="E375" s="336"/>
      <c r="F375" s="336"/>
      <c r="G375" s="354">
        <f>D375+E375-F375</f>
        <v>648</v>
      </c>
      <c r="H375" s="169">
        <f>G375</f>
        <v>648</v>
      </c>
      <c r="I375" s="61"/>
      <c r="J375" s="165"/>
      <c r="K375" s="166">
        <v>0</v>
      </c>
      <c r="L375" s="167"/>
      <c r="M375" s="167"/>
      <c r="N375" s="227"/>
    </row>
    <row r="376" spans="1:14" s="86" customFormat="1" ht="19.5" customHeight="1">
      <c r="A376" s="245"/>
      <c r="B376" s="73" t="s">
        <v>238</v>
      </c>
      <c r="C376" s="61" t="s">
        <v>239</v>
      </c>
      <c r="D376" s="61">
        <v>94508</v>
      </c>
      <c r="E376" s="336"/>
      <c r="F376" s="336"/>
      <c r="G376" s="354">
        <f aca="true" t="shared" si="83" ref="G376:G395">D376+E376-F376</f>
        <v>94508</v>
      </c>
      <c r="H376" s="169">
        <f aca="true" t="shared" si="84" ref="H376:H395">G376</f>
        <v>94508</v>
      </c>
      <c r="I376" s="61">
        <v>0</v>
      </c>
      <c r="J376" s="165"/>
      <c r="K376" s="166">
        <v>0</v>
      </c>
      <c r="L376" s="167"/>
      <c r="M376" s="167"/>
      <c r="N376" s="227"/>
    </row>
    <row r="377" spans="1:14" s="86" customFormat="1" ht="15.75" customHeight="1">
      <c r="A377" s="245"/>
      <c r="B377" s="73" t="s">
        <v>20</v>
      </c>
      <c r="C377" s="60" t="s">
        <v>336</v>
      </c>
      <c r="D377" s="61">
        <v>465125</v>
      </c>
      <c r="E377" s="336"/>
      <c r="F377" s="336"/>
      <c r="G377" s="354">
        <f t="shared" si="83"/>
        <v>465125</v>
      </c>
      <c r="H377" s="169">
        <f t="shared" si="84"/>
        <v>465125</v>
      </c>
      <c r="I377" s="61">
        <f>H377</f>
        <v>465125</v>
      </c>
      <c r="J377" s="165"/>
      <c r="K377" s="166">
        <v>0</v>
      </c>
      <c r="L377" s="167"/>
      <c r="M377" s="167"/>
      <c r="N377" s="227"/>
    </row>
    <row r="378" spans="1:14" s="86" customFormat="1" ht="18" customHeight="1">
      <c r="A378" s="245"/>
      <c r="B378" s="73" t="s">
        <v>24</v>
      </c>
      <c r="C378" s="60" t="s">
        <v>25</v>
      </c>
      <c r="D378" s="61">
        <v>34400</v>
      </c>
      <c r="E378" s="336"/>
      <c r="F378" s="336">
        <v>524</v>
      </c>
      <c r="G378" s="354">
        <f t="shared" si="83"/>
        <v>33876</v>
      </c>
      <c r="H378" s="169">
        <f t="shared" si="84"/>
        <v>33876</v>
      </c>
      <c r="I378" s="61">
        <f>H378</f>
        <v>33876</v>
      </c>
      <c r="J378" s="165"/>
      <c r="K378" s="166">
        <v>0</v>
      </c>
      <c r="L378" s="167"/>
      <c r="M378" s="167"/>
      <c r="N378" s="227"/>
    </row>
    <row r="379" spans="1:14" s="86" customFormat="1" ht="17.25" customHeight="1">
      <c r="A379" s="245"/>
      <c r="B379" s="247" t="s">
        <v>72</v>
      </c>
      <c r="C379" s="60" t="s">
        <v>86</v>
      </c>
      <c r="D379" s="61">
        <v>76078</v>
      </c>
      <c r="E379" s="336"/>
      <c r="F379" s="336"/>
      <c r="G379" s="354">
        <f t="shared" si="83"/>
        <v>76078</v>
      </c>
      <c r="H379" s="169">
        <f t="shared" si="84"/>
        <v>76078</v>
      </c>
      <c r="I379" s="61"/>
      <c r="J379" s="165">
        <f>H379</f>
        <v>76078</v>
      </c>
      <c r="K379" s="166">
        <v>0</v>
      </c>
      <c r="L379" s="167"/>
      <c r="M379" s="167"/>
      <c r="N379" s="227"/>
    </row>
    <row r="380" spans="1:14" s="86" customFormat="1" ht="15.75" customHeight="1">
      <c r="A380" s="245"/>
      <c r="B380" s="247" t="s">
        <v>26</v>
      </c>
      <c r="C380" s="60" t="s">
        <v>27</v>
      </c>
      <c r="D380" s="61">
        <v>10580</v>
      </c>
      <c r="E380" s="336"/>
      <c r="F380" s="336"/>
      <c r="G380" s="354">
        <f t="shared" si="83"/>
        <v>10580</v>
      </c>
      <c r="H380" s="169">
        <f t="shared" si="84"/>
        <v>10580</v>
      </c>
      <c r="I380" s="61"/>
      <c r="J380" s="165">
        <f>H380</f>
        <v>10580</v>
      </c>
      <c r="K380" s="166">
        <v>0</v>
      </c>
      <c r="L380" s="167"/>
      <c r="M380" s="167"/>
      <c r="N380" s="227"/>
    </row>
    <row r="381" spans="1:14" s="86" customFormat="1" ht="17.25" customHeight="1">
      <c r="A381" s="245"/>
      <c r="B381" s="73" t="s">
        <v>28</v>
      </c>
      <c r="C381" s="61" t="s">
        <v>150</v>
      </c>
      <c r="D381" s="61">
        <v>52671</v>
      </c>
      <c r="E381" s="336"/>
      <c r="F381" s="336">
        <v>7650</v>
      </c>
      <c r="G381" s="354">
        <f t="shared" si="83"/>
        <v>45021</v>
      </c>
      <c r="H381" s="169">
        <f t="shared" si="84"/>
        <v>45021</v>
      </c>
      <c r="I381" s="61">
        <v>0</v>
      </c>
      <c r="J381" s="165"/>
      <c r="K381" s="166">
        <v>0</v>
      </c>
      <c r="L381" s="167"/>
      <c r="M381" s="167"/>
      <c r="N381" s="227"/>
    </row>
    <row r="382" spans="1:14" s="86" customFormat="1" ht="16.5" customHeight="1">
      <c r="A382" s="245"/>
      <c r="B382" s="73" t="s">
        <v>103</v>
      </c>
      <c r="C382" s="61" t="s">
        <v>240</v>
      </c>
      <c r="D382" s="61">
        <v>75816</v>
      </c>
      <c r="E382" s="336"/>
      <c r="F382" s="336"/>
      <c r="G382" s="354">
        <f t="shared" si="83"/>
        <v>75816</v>
      </c>
      <c r="H382" s="169">
        <f t="shared" si="84"/>
        <v>75816</v>
      </c>
      <c r="I382" s="61">
        <v>0</v>
      </c>
      <c r="J382" s="165"/>
      <c r="K382" s="166">
        <v>0</v>
      </c>
      <c r="L382" s="167"/>
      <c r="M382" s="167"/>
      <c r="N382" s="227"/>
    </row>
    <row r="383" spans="1:14" s="86" customFormat="1" ht="15.75" customHeight="1">
      <c r="A383" s="245"/>
      <c r="B383" s="73" t="s">
        <v>243</v>
      </c>
      <c r="C383" s="61" t="s">
        <v>244</v>
      </c>
      <c r="D383" s="61">
        <v>3960</v>
      </c>
      <c r="E383" s="336"/>
      <c r="F383" s="336"/>
      <c r="G383" s="354">
        <f t="shared" si="83"/>
        <v>3960</v>
      </c>
      <c r="H383" s="169">
        <f t="shared" si="84"/>
        <v>3960</v>
      </c>
      <c r="I383" s="61">
        <v>0</v>
      </c>
      <c r="J383" s="165"/>
      <c r="K383" s="166">
        <v>0</v>
      </c>
      <c r="L383" s="167"/>
      <c r="M383" s="167"/>
      <c r="N383" s="227"/>
    </row>
    <row r="384" spans="1:14" s="86" customFormat="1" ht="16.5" customHeight="1">
      <c r="A384" s="245"/>
      <c r="B384" s="73" t="s">
        <v>30</v>
      </c>
      <c r="C384" s="61" t="s">
        <v>106</v>
      </c>
      <c r="D384" s="61">
        <v>89700</v>
      </c>
      <c r="E384" s="336"/>
      <c r="F384" s="336"/>
      <c r="G384" s="354">
        <f t="shared" si="83"/>
        <v>89700</v>
      </c>
      <c r="H384" s="169">
        <f t="shared" si="84"/>
        <v>89700</v>
      </c>
      <c r="I384" s="61">
        <v>0</v>
      </c>
      <c r="J384" s="165"/>
      <c r="K384" s="166">
        <v>0</v>
      </c>
      <c r="L384" s="167"/>
      <c r="M384" s="167"/>
      <c r="N384" s="227"/>
    </row>
    <row r="385" spans="1:14" s="86" customFormat="1" ht="16.5" customHeight="1">
      <c r="A385" s="245"/>
      <c r="B385" s="73" t="s">
        <v>92</v>
      </c>
      <c r="C385" s="61" t="s">
        <v>93</v>
      </c>
      <c r="D385" s="61">
        <v>200</v>
      </c>
      <c r="E385" s="336"/>
      <c r="F385" s="336"/>
      <c r="G385" s="354">
        <f t="shared" si="83"/>
        <v>200</v>
      </c>
      <c r="H385" s="169">
        <f t="shared" si="84"/>
        <v>200</v>
      </c>
      <c r="I385" s="61">
        <v>0</v>
      </c>
      <c r="J385" s="165"/>
      <c r="K385" s="166"/>
      <c r="L385" s="167"/>
      <c r="M385" s="167"/>
      <c r="N385" s="227"/>
    </row>
    <row r="386" spans="1:14" s="86" customFormat="1" ht="16.5" customHeight="1">
      <c r="A386" s="245"/>
      <c r="B386" s="73" t="s">
        <v>34</v>
      </c>
      <c r="C386" s="61" t="s">
        <v>108</v>
      </c>
      <c r="D386" s="61">
        <v>15630</v>
      </c>
      <c r="E386" s="336"/>
      <c r="F386" s="336"/>
      <c r="G386" s="354">
        <f t="shared" si="83"/>
        <v>15630</v>
      </c>
      <c r="H386" s="169">
        <f t="shared" si="84"/>
        <v>15630</v>
      </c>
      <c r="I386" s="61">
        <v>0</v>
      </c>
      <c r="J386" s="165"/>
      <c r="K386" s="166">
        <v>0</v>
      </c>
      <c r="L386" s="167"/>
      <c r="M386" s="167"/>
      <c r="N386" s="227"/>
    </row>
    <row r="387" spans="1:14" s="86" customFormat="1" ht="16.5" customHeight="1">
      <c r="A387" s="245"/>
      <c r="B387" s="73" t="s">
        <v>562</v>
      </c>
      <c r="C387" s="61" t="s">
        <v>333</v>
      </c>
      <c r="D387" s="61">
        <v>1908</v>
      </c>
      <c r="E387" s="336"/>
      <c r="F387" s="336"/>
      <c r="G387" s="354">
        <f t="shared" si="83"/>
        <v>1908</v>
      </c>
      <c r="H387" s="169">
        <f t="shared" si="84"/>
        <v>1908</v>
      </c>
      <c r="I387" s="61">
        <v>0</v>
      </c>
      <c r="J387" s="165"/>
      <c r="K387" s="166">
        <v>0</v>
      </c>
      <c r="L387" s="167"/>
      <c r="M387" s="167"/>
      <c r="N387" s="227"/>
    </row>
    <row r="388" spans="1:14" s="86" customFormat="1" ht="16.5" customHeight="1">
      <c r="A388" s="245"/>
      <c r="B388" s="73" t="s">
        <v>265</v>
      </c>
      <c r="C388" s="60" t="s">
        <v>269</v>
      </c>
      <c r="D388" s="61">
        <v>2900</v>
      </c>
      <c r="E388" s="336"/>
      <c r="F388" s="336"/>
      <c r="G388" s="354">
        <f t="shared" si="83"/>
        <v>2900</v>
      </c>
      <c r="H388" s="169">
        <f t="shared" si="84"/>
        <v>2900</v>
      </c>
      <c r="I388" s="61">
        <v>0</v>
      </c>
      <c r="J388" s="165"/>
      <c r="K388" s="166"/>
      <c r="L388" s="167"/>
      <c r="M388" s="167"/>
      <c r="N388" s="227"/>
    </row>
    <row r="389" spans="1:14" s="86" customFormat="1" ht="16.5" customHeight="1">
      <c r="A389" s="245"/>
      <c r="B389" s="73" t="s">
        <v>36</v>
      </c>
      <c r="C389" s="61" t="s">
        <v>37</v>
      </c>
      <c r="D389" s="61">
        <v>3600</v>
      </c>
      <c r="E389" s="336"/>
      <c r="F389" s="336"/>
      <c r="G389" s="354">
        <f t="shared" si="83"/>
        <v>3600</v>
      </c>
      <c r="H389" s="169">
        <f t="shared" si="84"/>
        <v>3600</v>
      </c>
      <c r="I389" s="61">
        <v>0</v>
      </c>
      <c r="J389" s="165"/>
      <c r="K389" s="166">
        <v>0</v>
      </c>
      <c r="L389" s="167"/>
      <c r="M389" s="167"/>
      <c r="N389" s="227"/>
    </row>
    <row r="390" spans="1:14" s="86" customFormat="1" ht="16.5" customHeight="1">
      <c r="A390" s="245"/>
      <c r="B390" s="73" t="s">
        <v>38</v>
      </c>
      <c r="C390" s="61" t="s">
        <v>39</v>
      </c>
      <c r="D390" s="61">
        <v>720</v>
      </c>
      <c r="E390" s="336"/>
      <c r="F390" s="336"/>
      <c r="G390" s="354">
        <f t="shared" si="83"/>
        <v>720</v>
      </c>
      <c r="H390" s="169">
        <f t="shared" si="84"/>
        <v>720</v>
      </c>
      <c r="I390" s="61">
        <v>0</v>
      </c>
      <c r="J390" s="165"/>
      <c r="K390" s="166">
        <v>0</v>
      </c>
      <c r="L390" s="167"/>
      <c r="M390" s="167"/>
      <c r="N390" s="227"/>
    </row>
    <row r="391" spans="1:14" s="86" customFormat="1" ht="15" customHeight="1">
      <c r="A391" s="245"/>
      <c r="B391" s="73" t="s">
        <v>40</v>
      </c>
      <c r="C391" s="61" t="s">
        <v>41</v>
      </c>
      <c r="D391" s="61">
        <v>26056</v>
      </c>
      <c r="E391" s="336">
        <v>646</v>
      </c>
      <c r="F391" s="336"/>
      <c r="G391" s="354">
        <f t="shared" si="83"/>
        <v>26702</v>
      </c>
      <c r="H391" s="169">
        <f t="shared" si="84"/>
        <v>26702</v>
      </c>
      <c r="I391" s="61">
        <v>0</v>
      </c>
      <c r="J391" s="165"/>
      <c r="K391" s="166">
        <v>0</v>
      </c>
      <c r="L391" s="167"/>
      <c r="M391" s="167"/>
      <c r="N391" s="227"/>
    </row>
    <row r="392" spans="1:14" s="86" customFormat="1" ht="16.5" customHeight="1">
      <c r="A392" s="245"/>
      <c r="B392" s="73" t="s">
        <v>266</v>
      </c>
      <c r="C392" s="60" t="s">
        <v>694</v>
      </c>
      <c r="D392" s="61">
        <v>1000</v>
      </c>
      <c r="E392" s="336"/>
      <c r="F392" s="336"/>
      <c r="G392" s="354">
        <f t="shared" si="83"/>
        <v>1000</v>
      </c>
      <c r="H392" s="169">
        <f t="shared" si="84"/>
        <v>1000</v>
      </c>
      <c r="I392" s="61">
        <v>0</v>
      </c>
      <c r="J392" s="165"/>
      <c r="K392" s="166"/>
      <c r="L392" s="167"/>
      <c r="M392" s="167"/>
      <c r="N392" s="227"/>
    </row>
    <row r="393" spans="1:14" s="86" customFormat="1" ht="16.5" customHeight="1">
      <c r="A393" s="245"/>
      <c r="B393" s="73" t="s">
        <v>267</v>
      </c>
      <c r="C393" s="60" t="s">
        <v>270</v>
      </c>
      <c r="D393" s="61">
        <v>500</v>
      </c>
      <c r="E393" s="336"/>
      <c r="F393" s="336"/>
      <c r="G393" s="354">
        <f t="shared" si="83"/>
        <v>500</v>
      </c>
      <c r="H393" s="169">
        <f t="shared" si="84"/>
        <v>500</v>
      </c>
      <c r="I393" s="61">
        <v>0</v>
      </c>
      <c r="J393" s="165"/>
      <c r="K393" s="166"/>
      <c r="L393" s="167"/>
      <c r="M393" s="167"/>
      <c r="N393" s="227"/>
    </row>
    <row r="394" spans="1:14" s="86" customFormat="1" ht="17.25" customHeight="1">
      <c r="A394" s="245"/>
      <c r="B394" s="73" t="s">
        <v>268</v>
      </c>
      <c r="C394" s="60" t="s">
        <v>704</v>
      </c>
      <c r="D394" s="61">
        <v>1000</v>
      </c>
      <c r="E394" s="336"/>
      <c r="F394" s="336"/>
      <c r="G394" s="354">
        <f t="shared" si="83"/>
        <v>1000</v>
      </c>
      <c r="H394" s="169">
        <f t="shared" si="84"/>
        <v>1000</v>
      </c>
      <c r="I394" s="61">
        <v>0</v>
      </c>
      <c r="J394" s="165"/>
      <c r="K394" s="166"/>
      <c r="L394" s="167"/>
      <c r="M394" s="167"/>
      <c r="N394" s="227"/>
    </row>
    <row r="395" spans="1:14" s="86" customFormat="1" ht="22.5" customHeight="1">
      <c r="A395" s="245"/>
      <c r="B395" s="73" t="s">
        <v>206</v>
      </c>
      <c r="C395" s="60" t="s">
        <v>447</v>
      </c>
      <c r="D395" s="61">
        <v>198473</v>
      </c>
      <c r="E395" s="336">
        <v>1665</v>
      </c>
      <c r="F395" s="336"/>
      <c r="G395" s="354">
        <f t="shared" si="83"/>
        <v>200138</v>
      </c>
      <c r="H395" s="169">
        <f t="shared" si="84"/>
        <v>200138</v>
      </c>
      <c r="I395" s="61">
        <v>0</v>
      </c>
      <c r="J395" s="165">
        <v>0</v>
      </c>
      <c r="K395" s="166">
        <f>H395</f>
        <v>200138</v>
      </c>
      <c r="L395" s="167"/>
      <c r="M395" s="167"/>
      <c r="N395" s="227"/>
    </row>
    <row r="396" spans="1:14" s="86" customFormat="1" ht="19.5" customHeight="1">
      <c r="A396" s="242" t="s">
        <v>116</v>
      </c>
      <c r="B396" s="258"/>
      <c r="C396" s="155" t="s">
        <v>242</v>
      </c>
      <c r="D396" s="164">
        <f>SUM(D397:D417)</f>
        <v>835362</v>
      </c>
      <c r="E396" s="164">
        <f>SUM(E397:E417)</f>
        <v>490</v>
      </c>
      <c r="F396" s="164">
        <f>SUM(F397:F417)</f>
        <v>490</v>
      </c>
      <c r="G396" s="164">
        <f aca="true" t="shared" si="85" ref="G396:N396">SUM(G397:G417)</f>
        <v>835362</v>
      </c>
      <c r="H396" s="164">
        <f t="shared" si="85"/>
        <v>829872</v>
      </c>
      <c r="I396" s="164">
        <f t="shared" si="85"/>
        <v>472698</v>
      </c>
      <c r="J396" s="164">
        <f t="shared" si="85"/>
        <v>81422</v>
      </c>
      <c r="K396" s="164">
        <f t="shared" si="85"/>
        <v>0</v>
      </c>
      <c r="L396" s="164">
        <f t="shared" si="85"/>
        <v>0</v>
      </c>
      <c r="M396" s="164">
        <f t="shared" si="85"/>
        <v>0</v>
      </c>
      <c r="N396" s="164">
        <f t="shared" si="85"/>
        <v>5490</v>
      </c>
    </row>
    <row r="397" spans="1:14" s="86" customFormat="1" ht="17.25" customHeight="1">
      <c r="A397" s="239"/>
      <c r="B397" s="73" t="s">
        <v>20</v>
      </c>
      <c r="C397" s="60" t="s">
        <v>607</v>
      </c>
      <c r="D397" s="61">
        <v>439397</v>
      </c>
      <c r="E397" s="336"/>
      <c r="F397" s="336"/>
      <c r="G397" s="354">
        <f>D397+E397-F397</f>
        <v>439397</v>
      </c>
      <c r="H397" s="61">
        <f>G397</f>
        <v>439397</v>
      </c>
      <c r="I397" s="61">
        <f>H397</f>
        <v>439397</v>
      </c>
      <c r="J397" s="165"/>
      <c r="K397" s="166">
        <v>0</v>
      </c>
      <c r="L397" s="167"/>
      <c r="M397" s="167"/>
      <c r="N397" s="227"/>
    </row>
    <row r="398" spans="1:14" s="86" customFormat="1" ht="17.25" customHeight="1">
      <c r="A398" s="239"/>
      <c r="B398" s="73" t="s">
        <v>24</v>
      </c>
      <c r="C398" s="60" t="s">
        <v>25</v>
      </c>
      <c r="D398" s="61">
        <v>29271</v>
      </c>
      <c r="E398" s="336"/>
      <c r="F398" s="336"/>
      <c r="G398" s="354">
        <f aca="true" t="shared" si="86" ref="G398:G417">D398+E398-F398</f>
        <v>29271</v>
      </c>
      <c r="H398" s="61">
        <f aca="true" t="shared" si="87" ref="H398:H416">G398</f>
        <v>29271</v>
      </c>
      <c r="I398" s="61">
        <f>H398</f>
        <v>29271</v>
      </c>
      <c r="J398" s="165"/>
      <c r="K398" s="166">
        <v>0</v>
      </c>
      <c r="L398" s="167"/>
      <c r="M398" s="167"/>
      <c r="N398" s="227"/>
    </row>
    <row r="399" spans="1:14" s="86" customFormat="1" ht="18" customHeight="1">
      <c r="A399" s="239"/>
      <c r="B399" s="247" t="s">
        <v>72</v>
      </c>
      <c r="C399" s="60" t="s">
        <v>86</v>
      </c>
      <c r="D399" s="61">
        <v>71656</v>
      </c>
      <c r="E399" s="336"/>
      <c r="F399" s="336"/>
      <c r="G399" s="354">
        <f t="shared" si="86"/>
        <v>71656</v>
      </c>
      <c r="H399" s="61">
        <f t="shared" si="87"/>
        <v>71656</v>
      </c>
      <c r="I399" s="61">
        <v>0</v>
      </c>
      <c r="J399" s="165">
        <f>H399</f>
        <v>71656</v>
      </c>
      <c r="K399" s="166">
        <v>0</v>
      </c>
      <c r="L399" s="167"/>
      <c r="M399" s="167"/>
      <c r="N399" s="227"/>
    </row>
    <row r="400" spans="1:14" s="86" customFormat="1" ht="15.75" customHeight="1">
      <c r="A400" s="239"/>
      <c r="B400" s="73" t="s">
        <v>26</v>
      </c>
      <c r="C400" s="61" t="s">
        <v>27</v>
      </c>
      <c r="D400" s="61">
        <v>9766</v>
      </c>
      <c r="E400" s="336"/>
      <c r="F400" s="336"/>
      <c r="G400" s="354">
        <f t="shared" si="86"/>
        <v>9766</v>
      </c>
      <c r="H400" s="61">
        <f t="shared" si="87"/>
        <v>9766</v>
      </c>
      <c r="I400" s="61">
        <v>0</v>
      </c>
      <c r="J400" s="165">
        <f>H400</f>
        <v>9766</v>
      </c>
      <c r="K400" s="166">
        <v>0</v>
      </c>
      <c r="L400" s="167"/>
      <c r="M400" s="167"/>
      <c r="N400" s="227"/>
    </row>
    <row r="401" spans="1:14" s="86" customFormat="1" ht="15.75" customHeight="1">
      <c r="A401" s="239"/>
      <c r="B401" s="73" t="s">
        <v>560</v>
      </c>
      <c r="C401" s="60" t="s">
        <v>561</v>
      </c>
      <c r="D401" s="61">
        <v>4030</v>
      </c>
      <c r="E401" s="336"/>
      <c r="F401" s="336"/>
      <c r="G401" s="354">
        <f t="shared" si="86"/>
        <v>4030</v>
      </c>
      <c r="H401" s="61">
        <f t="shared" si="87"/>
        <v>4030</v>
      </c>
      <c r="I401" s="61">
        <f>H401</f>
        <v>4030</v>
      </c>
      <c r="J401" s="165"/>
      <c r="K401" s="166"/>
      <c r="L401" s="167"/>
      <c r="M401" s="167"/>
      <c r="N401" s="227"/>
    </row>
    <row r="402" spans="1:14" s="86" customFormat="1" ht="15.75" customHeight="1">
      <c r="A402" s="239"/>
      <c r="B402" s="73" t="s">
        <v>28</v>
      </c>
      <c r="C402" s="61" t="s">
        <v>262</v>
      </c>
      <c r="D402" s="61">
        <v>45708</v>
      </c>
      <c r="E402" s="336"/>
      <c r="F402" s="336">
        <v>490</v>
      </c>
      <c r="G402" s="354">
        <f t="shared" si="86"/>
        <v>45218</v>
      </c>
      <c r="H402" s="61">
        <f t="shared" si="87"/>
        <v>45218</v>
      </c>
      <c r="I402" s="61">
        <v>0</v>
      </c>
      <c r="J402" s="165"/>
      <c r="K402" s="166">
        <v>0</v>
      </c>
      <c r="L402" s="167"/>
      <c r="M402" s="167"/>
      <c r="N402" s="227"/>
    </row>
    <row r="403" spans="1:14" s="86" customFormat="1" ht="16.5" customHeight="1">
      <c r="A403" s="239"/>
      <c r="B403" s="73" t="s">
        <v>103</v>
      </c>
      <c r="C403" s="61" t="s">
        <v>722</v>
      </c>
      <c r="D403" s="61">
        <v>2000</v>
      </c>
      <c r="E403" s="336"/>
      <c r="F403" s="336"/>
      <c r="G403" s="354">
        <f t="shared" si="86"/>
        <v>2000</v>
      </c>
      <c r="H403" s="61">
        <f t="shared" si="87"/>
        <v>2000</v>
      </c>
      <c r="I403" s="61">
        <v>0</v>
      </c>
      <c r="J403" s="165"/>
      <c r="K403" s="166">
        <v>0</v>
      </c>
      <c r="L403" s="167"/>
      <c r="M403" s="167"/>
      <c r="N403" s="227"/>
    </row>
    <row r="404" spans="1:14" s="86" customFormat="1" ht="16.5" customHeight="1">
      <c r="A404" s="239"/>
      <c r="B404" s="73" t="s">
        <v>243</v>
      </c>
      <c r="C404" s="61" t="s">
        <v>723</v>
      </c>
      <c r="D404" s="61">
        <v>9400</v>
      </c>
      <c r="E404" s="336"/>
      <c r="F404" s="336"/>
      <c r="G404" s="354">
        <f t="shared" si="86"/>
        <v>9400</v>
      </c>
      <c r="H404" s="61">
        <f t="shared" si="87"/>
        <v>9400</v>
      </c>
      <c r="I404" s="61">
        <v>0</v>
      </c>
      <c r="J404" s="165"/>
      <c r="K404" s="166">
        <v>0</v>
      </c>
      <c r="L404" s="167"/>
      <c r="M404" s="167"/>
      <c r="N404" s="227"/>
    </row>
    <row r="405" spans="1:14" s="86" customFormat="1" ht="14.25" customHeight="1">
      <c r="A405" s="239"/>
      <c r="B405" s="73" t="s">
        <v>30</v>
      </c>
      <c r="C405" s="61" t="s">
        <v>106</v>
      </c>
      <c r="D405" s="61">
        <v>50000</v>
      </c>
      <c r="E405" s="336"/>
      <c r="F405" s="336"/>
      <c r="G405" s="354">
        <f t="shared" si="86"/>
        <v>50000</v>
      </c>
      <c r="H405" s="61">
        <f t="shared" si="87"/>
        <v>50000</v>
      </c>
      <c r="I405" s="61">
        <v>0</v>
      </c>
      <c r="J405" s="165"/>
      <c r="K405" s="166">
        <v>0</v>
      </c>
      <c r="L405" s="167"/>
      <c r="M405" s="167"/>
      <c r="N405" s="227"/>
    </row>
    <row r="406" spans="1:14" s="86" customFormat="1" ht="14.25" customHeight="1">
      <c r="A406" s="239"/>
      <c r="B406" s="73" t="s">
        <v>92</v>
      </c>
      <c r="C406" s="61" t="s">
        <v>93</v>
      </c>
      <c r="D406" s="61">
        <v>300</v>
      </c>
      <c r="E406" s="336"/>
      <c r="F406" s="336"/>
      <c r="G406" s="354">
        <f t="shared" si="86"/>
        <v>300</v>
      </c>
      <c r="H406" s="61">
        <f t="shared" si="87"/>
        <v>300</v>
      </c>
      <c r="I406" s="61">
        <v>0</v>
      </c>
      <c r="J406" s="165"/>
      <c r="K406" s="166"/>
      <c r="L406" s="167"/>
      <c r="M406" s="167"/>
      <c r="N406" s="227"/>
    </row>
    <row r="407" spans="1:14" s="86" customFormat="1" ht="14.25" customHeight="1">
      <c r="A407" s="239"/>
      <c r="B407" s="73" t="s">
        <v>562</v>
      </c>
      <c r="C407" s="61" t="s">
        <v>563</v>
      </c>
      <c r="D407" s="61">
        <v>1000</v>
      </c>
      <c r="E407" s="336"/>
      <c r="F407" s="336"/>
      <c r="G407" s="354">
        <f t="shared" si="86"/>
        <v>1000</v>
      </c>
      <c r="H407" s="61">
        <f t="shared" si="87"/>
        <v>1000</v>
      </c>
      <c r="I407" s="61">
        <v>0</v>
      </c>
      <c r="J407" s="165"/>
      <c r="K407" s="166">
        <v>0</v>
      </c>
      <c r="L407" s="167"/>
      <c r="M407" s="167"/>
      <c r="N407" s="227"/>
    </row>
    <row r="408" spans="1:14" s="86" customFormat="1" ht="15.75" customHeight="1">
      <c r="A408" s="239"/>
      <c r="B408" s="73" t="s">
        <v>34</v>
      </c>
      <c r="C408" s="61" t="s">
        <v>108</v>
      </c>
      <c r="D408" s="61">
        <v>142640</v>
      </c>
      <c r="E408" s="336"/>
      <c r="F408" s="336"/>
      <c r="G408" s="354">
        <f t="shared" si="86"/>
        <v>142640</v>
      </c>
      <c r="H408" s="61">
        <f t="shared" si="87"/>
        <v>142640</v>
      </c>
      <c r="I408" s="61">
        <v>0</v>
      </c>
      <c r="J408" s="165"/>
      <c r="K408" s="166">
        <v>0</v>
      </c>
      <c r="L408" s="167"/>
      <c r="M408" s="167"/>
      <c r="N408" s="227"/>
    </row>
    <row r="409" spans="1:14" s="86" customFormat="1" ht="15.75" customHeight="1">
      <c r="A409" s="239"/>
      <c r="B409" s="73" t="s">
        <v>272</v>
      </c>
      <c r="C409" s="60" t="s">
        <v>274</v>
      </c>
      <c r="D409" s="61">
        <v>700</v>
      </c>
      <c r="E409" s="336"/>
      <c r="F409" s="336"/>
      <c r="G409" s="354">
        <f t="shared" si="86"/>
        <v>700</v>
      </c>
      <c r="H409" s="61">
        <f t="shared" si="87"/>
        <v>700</v>
      </c>
      <c r="I409" s="61">
        <v>0</v>
      </c>
      <c r="J409" s="165"/>
      <c r="K409" s="166"/>
      <c r="L409" s="167"/>
      <c r="M409" s="167"/>
      <c r="N409" s="227"/>
    </row>
    <row r="410" spans="1:14" s="86" customFormat="1" ht="15.75" customHeight="1">
      <c r="A410" s="239"/>
      <c r="B410" s="73" t="s">
        <v>265</v>
      </c>
      <c r="C410" s="60" t="s">
        <v>269</v>
      </c>
      <c r="D410" s="61">
        <v>2500</v>
      </c>
      <c r="E410" s="336"/>
      <c r="F410" s="336"/>
      <c r="G410" s="354">
        <f t="shared" si="86"/>
        <v>2500</v>
      </c>
      <c r="H410" s="61">
        <f t="shared" si="87"/>
        <v>2500</v>
      </c>
      <c r="I410" s="61">
        <v>0</v>
      </c>
      <c r="J410" s="165"/>
      <c r="K410" s="166"/>
      <c r="L410" s="167"/>
      <c r="M410" s="167"/>
      <c r="N410" s="227"/>
    </row>
    <row r="411" spans="1:14" s="86" customFormat="1" ht="15.75" customHeight="1">
      <c r="A411" s="239"/>
      <c r="B411" s="73" t="s">
        <v>36</v>
      </c>
      <c r="C411" s="61" t="s">
        <v>37</v>
      </c>
      <c r="D411" s="61">
        <v>1000</v>
      </c>
      <c r="E411" s="336"/>
      <c r="F411" s="336"/>
      <c r="G411" s="354">
        <f t="shared" si="86"/>
        <v>1000</v>
      </c>
      <c r="H411" s="61">
        <f t="shared" si="87"/>
        <v>1000</v>
      </c>
      <c r="I411" s="61">
        <v>0</v>
      </c>
      <c r="J411" s="165"/>
      <c r="K411" s="166">
        <v>0</v>
      </c>
      <c r="L411" s="167"/>
      <c r="M411" s="167"/>
      <c r="N411" s="227"/>
    </row>
    <row r="412" spans="1:14" s="86" customFormat="1" ht="15.75" customHeight="1">
      <c r="A412" s="239"/>
      <c r="B412" s="73" t="s">
        <v>40</v>
      </c>
      <c r="C412" s="61" t="s">
        <v>41</v>
      </c>
      <c r="D412" s="61">
        <v>17196</v>
      </c>
      <c r="E412" s="336"/>
      <c r="F412" s="336"/>
      <c r="G412" s="354">
        <f t="shared" si="86"/>
        <v>17196</v>
      </c>
      <c r="H412" s="61">
        <f t="shared" si="87"/>
        <v>17196</v>
      </c>
      <c r="I412" s="61">
        <v>0</v>
      </c>
      <c r="J412" s="165"/>
      <c r="K412" s="166">
        <v>0</v>
      </c>
      <c r="L412" s="167"/>
      <c r="M412" s="167"/>
      <c r="N412" s="227"/>
    </row>
    <row r="413" spans="1:14" s="86" customFormat="1" ht="16.5" customHeight="1">
      <c r="A413" s="239"/>
      <c r="B413" s="73" t="s">
        <v>56</v>
      </c>
      <c r="C413" s="61" t="s">
        <v>57</v>
      </c>
      <c r="D413" s="61">
        <v>2372</v>
      </c>
      <c r="E413" s="336"/>
      <c r="F413" s="336"/>
      <c r="G413" s="354">
        <f t="shared" si="86"/>
        <v>2372</v>
      </c>
      <c r="H413" s="61">
        <f t="shared" si="87"/>
        <v>2372</v>
      </c>
      <c r="I413" s="61">
        <v>0</v>
      </c>
      <c r="J413" s="165"/>
      <c r="K413" s="166">
        <v>0</v>
      </c>
      <c r="L413" s="167"/>
      <c r="M413" s="167"/>
      <c r="N413" s="227"/>
    </row>
    <row r="414" spans="1:14" s="86" customFormat="1" ht="16.5" customHeight="1">
      <c r="A414" s="239"/>
      <c r="B414" s="73" t="s">
        <v>111</v>
      </c>
      <c r="C414" s="61" t="s">
        <v>112</v>
      </c>
      <c r="D414" s="61">
        <v>426</v>
      </c>
      <c r="E414" s="336"/>
      <c r="F414" s="336"/>
      <c r="G414" s="354">
        <f t="shared" si="86"/>
        <v>426</v>
      </c>
      <c r="H414" s="61">
        <f t="shared" si="87"/>
        <v>426</v>
      </c>
      <c r="I414" s="61">
        <v>0</v>
      </c>
      <c r="J414" s="165"/>
      <c r="K414" s="166">
        <v>0</v>
      </c>
      <c r="L414" s="167"/>
      <c r="M414" s="167"/>
      <c r="N414" s="227"/>
    </row>
    <row r="415" spans="1:14" s="86" customFormat="1" ht="18" customHeight="1">
      <c r="A415" s="239"/>
      <c r="B415" s="73" t="s">
        <v>266</v>
      </c>
      <c r="C415" s="60" t="s">
        <v>694</v>
      </c>
      <c r="D415" s="61">
        <v>800</v>
      </c>
      <c r="E415" s="336"/>
      <c r="F415" s="336"/>
      <c r="G415" s="354">
        <f t="shared" si="86"/>
        <v>800</v>
      </c>
      <c r="H415" s="61">
        <f t="shared" si="87"/>
        <v>800</v>
      </c>
      <c r="I415" s="61">
        <v>0</v>
      </c>
      <c r="J415" s="165"/>
      <c r="K415" s="166"/>
      <c r="L415" s="167"/>
      <c r="M415" s="167"/>
      <c r="N415" s="227"/>
    </row>
    <row r="416" spans="1:14" s="86" customFormat="1" ht="16.5" customHeight="1">
      <c r="A416" s="239"/>
      <c r="B416" s="73" t="s">
        <v>267</v>
      </c>
      <c r="C416" s="60" t="s">
        <v>270</v>
      </c>
      <c r="D416" s="61">
        <v>200</v>
      </c>
      <c r="E416" s="336"/>
      <c r="F416" s="336"/>
      <c r="G416" s="354">
        <f t="shared" si="86"/>
        <v>200</v>
      </c>
      <c r="H416" s="61">
        <f t="shared" si="87"/>
        <v>200</v>
      </c>
      <c r="I416" s="61">
        <v>0</v>
      </c>
      <c r="J416" s="165"/>
      <c r="K416" s="166"/>
      <c r="L416" s="167"/>
      <c r="M416" s="167"/>
      <c r="N416" s="227"/>
    </row>
    <row r="417" spans="1:14" s="86" customFormat="1" ht="21.75" customHeight="1">
      <c r="A417" s="239"/>
      <c r="B417" s="73" t="s">
        <v>12</v>
      </c>
      <c r="C417" s="60" t="s">
        <v>13</v>
      </c>
      <c r="D417" s="61">
        <v>5000</v>
      </c>
      <c r="E417" s="336">
        <v>490</v>
      </c>
      <c r="F417" s="336"/>
      <c r="G417" s="354">
        <f t="shared" si="86"/>
        <v>5490</v>
      </c>
      <c r="H417" s="61">
        <v>0</v>
      </c>
      <c r="I417" s="61">
        <v>0</v>
      </c>
      <c r="J417" s="165"/>
      <c r="K417" s="166"/>
      <c r="L417" s="167"/>
      <c r="M417" s="167"/>
      <c r="N417" s="233">
        <f>G417</f>
        <v>5490</v>
      </c>
    </row>
    <row r="418" spans="1:14" s="86" customFormat="1" ht="19.5" customHeight="1">
      <c r="A418" s="237" t="s">
        <v>257</v>
      </c>
      <c r="B418" s="258"/>
      <c r="C418" s="164" t="s">
        <v>502</v>
      </c>
      <c r="D418" s="164">
        <f>SUM(D419:D431)</f>
        <v>300000</v>
      </c>
      <c r="E418" s="164">
        <f aca="true" t="shared" si="88" ref="E418:N418">SUM(E419:E431)</f>
        <v>5029</v>
      </c>
      <c r="F418" s="164">
        <f t="shared" si="88"/>
        <v>5029</v>
      </c>
      <c r="G418" s="164">
        <f t="shared" si="88"/>
        <v>300000</v>
      </c>
      <c r="H418" s="164">
        <f t="shared" si="88"/>
        <v>300000</v>
      </c>
      <c r="I418" s="164">
        <f t="shared" si="88"/>
        <v>139646</v>
      </c>
      <c r="J418" s="164">
        <f t="shared" si="88"/>
        <v>24950</v>
      </c>
      <c r="K418" s="164">
        <f t="shared" si="88"/>
        <v>0</v>
      </c>
      <c r="L418" s="164">
        <f t="shared" si="88"/>
        <v>0</v>
      </c>
      <c r="M418" s="164">
        <f t="shared" si="88"/>
        <v>0</v>
      </c>
      <c r="N418" s="164">
        <f t="shared" si="88"/>
        <v>0</v>
      </c>
    </row>
    <row r="419" spans="1:14" s="86" customFormat="1" ht="16.5" customHeight="1">
      <c r="A419" s="239"/>
      <c r="B419" s="73" t="s">
        <v>20</v>
      </c>
      <c r="C419" s="60" t="s">
        <v>607</v>
      </c>
      <c r="D419" s="61">
        <v>121646</v>
      </c>
      <c r="E419" s="336"/>
      <c r="F419" s="336"/>
      <c r="G419" s="354">
        <f>D419+E419-F419</f>
        <v>121646</v>
      </c>
      <c r="H419" s="61">
        <f>G419</f>
        <v>121646</v>
      </c>
      <c r="I419" s="61">
        <f>H419</f>
        <v>121646</v>
      </c>
      <c r="J419" s="165"/>
      <c r="K419" s="166">
        <v>0</v>
      </c>
      <c r="L419" s="167"/>
      <c r="M419" s="167"/>
      <c r="N419" s="227"/>
    </row>
    <row r="420" spans="1:14" s="86" customFormat="1" ht="15" customHeight="1">
      <c r="A420" s="239"/>
      <c r="B420" s="73" t="s">
        <v>51</v>
      </c>
      <c r="C420" s="60" t="s">
        <v>86</v>
      </c>
      <c r="D420" s="61">
        <v>21970</v>
      </c>
      <c r="E420" s="336"/>
      <c r="F420" s="336"/>
      <c r="G420" s="354">
        <f>D420+E420-F420</f>
        <v>21970</v>
      </c>
      <c r="H420" s="61">
        <f>G420</f>
        <v>21970</v>
      </c>
      <c r="I420" s="61">
        <v>0</v>
      </c>
      <c r="J420" s="165">
        <f>H420</f>
        <v>21970</v>
      </c>
      <c r="K420" s="166">
        <v>0</v>
      </c>
      <c r="L420" s="167"/>
      <c r="M420" s="167"/>
      <c r="N420" s="227"/>
    </row>
    <row r="421" spans="1:14" s="86" customFormat="1" ht="15" customHeight="1">
      <c r="A421" s="239"/>
      <c r="B421" s="73" t="s">
        <v>26</v>
      </c>
      <c r="C421" s="61" t="s">
        <v>27</v>
      </c>
      <c r="D421" s="61">
        <v>2980</v>
      </c>
      <c r="E421" s="336"/>
      <c r="F421" s="336"/>
      <c r="G421" s="354">
        <f>D421+E421-F421</f>
        <v>2980</v>
      </c>
      <c r="H421" s="61">
        <f>G421</f>
        <v>2980</v>
      </c>
      <c r="I421" s="61">
        <v>0</v>
      </c>
      <c r="J421" s="165">
        <f>H421</f>
        <v>2980</v>
      </c>
      <c r="K421" s="166">
        <v>0</v>
      </c>
      <c r="L421" s="167"/>
      <c r="M421" s="167"/>
      <c r="N421" s="227"/>
    </row>
    <row r="422" spans="1:14" s="86" customFormat="1" ht="15" customHeight="1">
      <c r="A422" s="239"/>
      <c r="B422" s="73" t="s">
        <v>560</v>
      </c>
      <c r="C422" s="60" t="s">
        <v>561</v>
      </c>
      <c r="D422" s="61">
        <v>18000</v>
      </c>
      <c r="E422" s="336"/>
      <c r="F422" s="336"/>
      <c r="G422" s="354">
        <f aca="true" t="shared" si="89" ref="G422:G431">D422+E422-F422</f>
        <v>18000</v>
      </c>
      <c r="H422" s="61">
        <f>G422</f>
        <v>18000</v>
      </c>
      <c r="I422" s="61">
        <f>H422</f>
        <v>18000</v>
      </c>
      <c r="J422" s="165"/>
      <c r="K422" s="166"/>
      <c r="L422" s="167"/>
      <c r="M422" s="167"/>
      <c r="N422" s="227"/>
    </row>
    <row r="423" spans="1:14" s="86" customFormat="1" ht="15" customHeight="1">
      <c r="A423" s="239"/>
      <c r="B423" s="73" t="s">
        <v>28</v>
      </c>
      <c r="C423" s="61" t="s">
        <v>262</v>
      </c>
      <c r="D423" s="61">
        <v>107474</v>
      </c>
      <c r="E423" s="336"/>
      <c r="F423" s="336">
        <v>5029</v>
      </c>
      <c r="G423" s="354">
        <f t="shared" si="89"/>
        <v>102445</v>
      </c>
      <c r="H423" s="61">
        <f aca="true" t="shared" si="90" ref="H423:H431">G423</f>
        <v>102445</v>
      </c>
      <c r="I423" s="61"/>
      <c r="J423" s="165"/>
      <c r="K423" s="166"/>
      <c r="L423" s="167"/>
      <c r="M423" s="167"/>
      <c r="N423" s="227"/>
    </row>
    <row r="424" spans="1:14" s="86" customFormat="1" ht="15" customHeight="1">
      <c r="A424" s="239"/>
      <c r="B424" s="73" t="s">
        <v>243</v>
      </c>
      <c r="C424" s="61" t="s">
        <v>723</v>
      </c>
      <c r="D424" s="61">
        <v>400</v>
      </c>
      <c r="E424" s="336"/>
      <c r="F424" s="336"/>
      <c r="G424" s="354">
        <f t="shared" si="89"/>
        <v>400</v>
      </c>
      <c r="H424" s="61">
        <f t="shared" si="90"/>
        <v>400</v>
      </c>
      <c r="I424" s="61"/>
      <c r="J424" s="165"/>
      <c r="K424" s="166"/>
      <c r="L424" s="167"/>
      <c r="M424" s="167"/>
      <c r="N424" s="227"/>
    </row>
    <row r="425" spans="1:14" s="86" customFormat="1" ht="15" customHeight="1">
      <c r="A425" s="239"/>
      <c r="B425" s="73" t="s">
        <v>30</v>
      </c>
      <c r="C425" s="61" t="s">
        <v>106</v>
      </c>
      <c r="D425" s="61">
        <v>15960</v>
      </c>
      <c r="E425" s="336"/>
      <c r="F425" s="336"/>
      <c r="G425" s="354">
        <f t="shared" si="89"/>
        <v>15960</v>
      </c>
      <c r="H425" s="61">
        <f t="shared" si="90"/>
        <v>15960</v>
      </c>
      <c r="I425" s="61"/>
      <c r="J425" s="165"/>
      <c r="K425" s="166"/>
      <c r="L425" s="167"/>
      <c r="M425" s="167"/>
      <c r="N425" s="227"/>
    </row>
    <row r="426" spans="1:14" s="86" customFormat="1" ht="15" customHeight="1">
      <c r="A426" s="239"/>
      <c r="B426" s="73" t="s">
        <v>92</v>
      </c>
      <c r="C426" s="61" t="s">
        <v>93</v>
      </c>
      <c r="D426" s="61">
        <v>210</v>
      </c>
      <c r="E426" s="336"/>
      <c r="F426" s="336"/>
      <c r="G426" s="354">
        <f t="shared" si="89"/>
        <v>210</v>
      </c>
      <c r="H426" s="61">
        <f t="shared" si="90"/>
        <v>210</v>
      </c>
      <c r="I426" s="61"/>
      <c r="J426" s="165"/>
      <c r="K426" s="166"/>
      <c r="L426" s="167"/>
      <c r="M426" s="167"/>
      <c r="N426" s="227"/>
    </row>
    <row r="427" spans="1:14" s="86" customFormat="1" ht="15" customHeight="1">
      <c r="A427" s="239"/>
      <c r="B427" s="73" t="s">
        <v>34</v>
      </c>
      <c r="C427" s="61" t="s">
        <v>108</v>
      </c>
      <c r="D427" s="61">
        <v>960</v>
      </c>
      <c r="E427" s="336"/>
      <c r="F427" s="336"/>
      <c r="G427" s="354">
        <f t="shared" si="89"/>
        <v>960</v>
      </c>
      <c r="H427" s="61">
        <f t="shared" si="90"/>
        <v>960</v>
      </c>
      <c r="I427" s="61"/>
      <c r="J427" s="165"/>
      <c r="K427" s="166"/>
      <c r="L427" s="167"/>
      <c r="M427" s="167"/>
      <c r="N427" s="227"/>
    </row>
    <row r="428" spans="1:14" s="86" customFormat="1" ht="15" customHeight="1">
      <c r="A428" s="239"/>
      <c r="B428" s="73" t="s">
        <v>265</v>
      </c>
      <c r="C428" s="60" t="s">
        <v>269</v>
      </c>
      <c r="D428" s="61">
        <v>4200</v>
      </c>
      <c r="E428" s="336"/>
      <c r="F428" s="336"/>
      <c r="G428" s="354">
        <f t="shared" si="89"/>
        <v>4200</v>
      </c>
      <c r="H428" s="61">
        <f t="shared" si="90"/>
        <v>4200</v>
      </c>
      <c r="I428" s="61"/>
      <c r="J428" s="165"/>
      <c r="K428" s="166"/>
      <c r="L428" s="167"/>
      <c r="M428" s="167"/>
      <c r="N428" s="227"/>
    </row>
    <row r="429" spans="1:14" s="86" customFormat="1" ht="15" customHeight="1">
      <c r="A429" s="239"/>
      <c r="B429" s="73" t="s">
        <v>36</v>
      </c>
      <c r="C429" s="61" t="s">
        <v>37</v>
      </c>
      <c r="D429" s="61">
        <v>2000</v>
      </c>
      <c r="E429" s="336"/>
      <c r="F429" s="336"/>
      <c r="G429" s="354">
        <f t="shared" si="89"/>
        <v>2000</v>
      </c>
      <c r="H429" s="61">
        <f t="shared" si="90"/>
        <v>2000</v>
      </c>
      <c r="I429" s="61"/>
      <c r="J429" s="165"/>
      <c r="K429" s="166"/>
      <c r="L429" s="167"/>
      <c r="M429" s="167"/>
      <c r="N429" s="227"/>
    </row>
    <row r="430" spans="1:14" s="86" customFormat="1" ht="15" customHeight="1">
      <c r="A430" s="239"/>
      <c r="B430" s="73" t="s">
        <v>40</v>
      </c>
      <c r="C430" s="61" t="s">
        <v>41</v>
      </c>
      <c r="D430" s="61">
        <v>0</v>
      </c>
      <c r="E430" s="336">
        <v>5029</v>
      </c>
      <c r="F430" s="336"/>
      <c r="G430" s="354">
        <f t="shared" si="89"/>
        <v>5029</v>
      </c>
      <c r="H430" s="61">
        <f t="shared" si="90"/>
        <v>5029</v>
      </c>
      <c r="I430" s="61"/>
      <c r="J430" s="165"/>
      <c r="K430" s="166"/>
      <c r="L430" s="167"/>
      <c r="M430" s="167"/>
      <c r="N430" s="227"/>
    </row>
    <row r="431" spans="1:14" s="86" customFormat="1" ht="15" customHeight="1">
      <c r="A431" s="239"/>
      <c r="B431" s="73" t="s">
        <v>266</v>
      </c>
      <c r="C431" s="60" t="s">
        <v>694</v>
      </c>
      <c r="D431" s="61">
        <v>4200</v>
      </c>
      <c r="E431" s="336"/>
      <c r="F431" s="336"/>
      <c r="G431" s="354">
        <f t="shared" si="89"/>
        <v>4200</v>
      </c>
      <c r="H431" s="61">
        <f t="shared" si="90"/>
        <v>4200</v>
      </c>
      <c r="I431" s="61"/>
      <c r="J431" s="165"/>
      <c r="K431" s="166"/>
      <c r="L431" s="167"/>
      <c r="M431" s="167"/>
      <c r="N431" s="227"/>
    </row>
    <row r="432" spans="1:14" s="86" customFormat="1" ht="16.5" customHeight="1">
      <c r="A432" s="237" t="s">
        <v>121</v>
      </c>
      <c r="B432" s="257"/>
      <c r="C432" s="155" t="s">
        <v>245</v>
      </c>
      <c r="D432" s="164">
        <f>SUM(D433:D439)</f>
        <v>1013267</v>
      </c>
      <c r="E432" s="164">
        <f>SUM(E433:E439)</f>
        <v>9468</v>
      </c>
      <c r="F432" s="164">
        <f>SUM(F433:F439)</f>
        <v>6549</v>
      </c>
      <c r="G432" s="164">
        <f>SUM(G433:G439)</f>
        <v>1016186</v>
      </c>
      <c r="H432" s="164">
        <f aca="true" t="shared" si="91" ref="H432:N432">SUM(H433:H439)</f>
        <v>1016186</v>
      </c>
      <c r="I432" s="164">
        <f t="shared" si="91"/>
        <v>39320</v>
      </c>
      <c r="J432" s="164">
        <f t="shared" si="91"/>
        <v>7297</v>
      </c>
      <c r="K432" s="164">
        <f t="shared" si="91"/>
        <v>38945</v>
      </c>
      <c r="L432" s="164">
        <f t="shared" si="91"/>
        <v>0</v>
      </c>
      <c r="M432" s="164">
        <f t="shared" si="91"/>
        <v>0</v>
      </c>
      <c r="N432" s="226">
        <f t="shared" si="91"/>
        <v>0</v>
      </c>
    </row>
    <row r="433" spans="1:14" s="86" customFormat="1" ht="15.75" customHeight="1">
      <c r="A433" s="254"/>
      <c r="B433" s="73" t="s">
        <v>78</v>
      </c>
      <c r="C433" s="60" t="s">
        <v>455</v>
      </c>
      <c r="D433" s="61">
        <v>11607</v>
      </c>
      <c r="E433" s="336">
        <v>0</v>
      </c>
      <c r="F433" s="336"/>
      <c r="G433" s="354">
        <f aca="true" t="shared" si="92" ref="G433:G439">D433+E433-F433</f>
        <v>11607</v>
      </c>
      <c r="H433" s="61">
        <f aca="true" t="shared" si="93" ref="H433:H439">G433</f>
        <v>11607</v>
      </c>
      <c r="I433" s="61">
        <v>0</v>
      </c>
      <c r="J433" s="61">
        <v>0</v>
      </c>
      <c r="K433" s="169">
        <f>H433</f>
        <v>11607</v>
      </c>
      <c r="L433" s="167"/>
      <c r="M433" s="167"/>
      <c r="N433" s="227"/>
    </row>
    <row r="434" spans="1:14" s="86" customFormat="1" ht="15.75" customHeight="1">
      <c r="A434" s="254"/>
      <c r="B434" s="73" t="s">
        <v>206</v>
      </c>
      <c r="C434" s="60" t="s">
        <v>456</v>
      </c>
      <c r="D434" s="61">
        <v>17870</v>
      </c>
      <c r="E434" s="336">
        <v>9468</v>
      </c>
      <c r="F434" s="336"/>
      <c r="G434" s="354">
        <f t="shared" si="92"/>
        <v>27338</v>
      </c>
      <c r="H434" s="61">
        <f t="shared" si="93"/>
        <v>27338</v>
      </c>
      <c r="I434" s="61">
        <v>0</v>
      </c>
      <c r="J434" s="61">
        <v>0</v>
      </c>
      <c r="K434" s="169">
        <f>H434</f>
        <v>27338</v>
      </c>
      <c r="L434" s="167"/>
      <c r="M434" s="167"/>
      <c r="N434" s="227"/>
    </row>
    <row r="435" spans="1:14" s="86" customFormat="1" ht="13.5" customHeight="1">
      <c r="A435" s="254"/>
      <c r="B435" s="73" t="s">
        <v>238</v>
      </c>
      <c r="C435" s="60" t="s">
        <v>239</v>
      </c>
      <c r="D435" s="61">
        <v>917409</v>
      </c>
      <c r="E435" s="336">
        <v>0</v>
      </c>
      <c r="F435" s="336">
        <v>6549</v>
      </c>
      <c r="G435" s="354">
        <f t="shared" si="92"/>
        <v>910860</v>
      </c>
      <c r="H435" s="61">
        <f t="shared" si="93"/>
        <v>910860</v>
      </c>
      <c r="I435" s="61">
        <v>0</v>
      </c>
      <c r="J435" s="165"/>
      <c r="K435" s="166">
        <v>0</v>
      </c>
      <c r="L435" s="167"/>
      <c r="M435" s="167"/>
      <c r="N435" s="227"/>
    </row>
    <row r="436" spans="1:14" s="86" customFormat="1" ht="13.5" customHeight="1">
      <c r="A436" s="254"/>
      <c r="B436" s="73" t="s">
        <v>51</v>
      </c>
      <c r="C436" s="60" t="s">
        <v>86</v>
      </c>
      <c r="D436" s="61">
        <v>6341</v>
      </c>
      <c r="E436" s="336">
        <v>0</v>
      </c>
      <c r="F436" s="336"/>
      <c r="G436" s="354">
        <f t="shared" si="92"/>
        <v>6341</v>
      </c>
      <c r="H436" s="61">
        <f t="shared" si="93"/>
        <v>6341</v>
      </c>
      <c r="I436" s="61"/>
      <c r="J436" s="165">
        <f>H436</f>
        <v>6341</v>
      </c>
      <c r="K436" s="166"/>
      <c r="L436" s="167"/>
      <c r="M436" s="167"/>
      <c r="N436" s="227"/>
    </row>
    <row r="437" spans="1:14" s="86" customFormat="1" ht="13.5" customHeight="1">
      <c r="A437" s="254"/>
      <c r="B437" s="73" t="s">
        <v>26</v>
      </c>
      <c r="C437" s="61" t="s">
        <v>27</v>
      </c>
      <c r="D437" s="61">
        <v>956</v>
      </c>
      <c r="E437" s="336">
        <v>0</v>
      </c>
      <c r="F437" s="336"/>
      <c r="G437" s="354">
        <f t="shared" si="92"/>
        <v>956</v>
      </c>
      <c r="H437" s="61">
        <f t="shared" si="93"/>
        <v>956</v>
      </c>
      <c r="I437" s="61"/>
      <c r="J437" s="165">
        <f>H437</f>
        <v>956</v>
      </c>
      <c r="K437" s="166"/>
      <c r="L437" s="167"/>
      <c r="M437" s="167"/>
      <c r="N437" s="227"/>
    </row>
    <row r="438" spans="1:14" s="86" customFormat="1" ht="13.5" customHeight="1">
      <c r="A438" s="254"/>
      <c r="B438" s="73" t="s">
        <v>560</v>
      </c>
      <c r="C438" s="60" t="s">
        <v>561</v>
      </c>
      <c r="D438" s="61">
        <v>39320</v>
      </c>
      <c r="E438" s="336">
        <v>0</v>
      </c>
      <c r="F438" s="336"/>
      <c r="G438" s="354">
        <f t="shared" si="92"/>
        <v>39320</v>
      </c>
      <c r="H438" s="61">
        <f t="shared" si="93"/>
        <v>39320</v>
      </c>
      <c r="I438" s="61">
        <f>H438</f>
        <v>39320</v>
      </c>
      <c r="J438" s="165"/>
      <c r="K438" s="166"/>
      <c r="L438" s="167"/>
      <c r="M438" s="167"/>
      <c r="N438" s="227"/>
    </row>
    <row r="439" spans="1:14" s="86" customFormat="1" ht="16.5" customHeight="1">
      <c r="A439" s="254"/>
      <c r="B439" s="73" t="s">
        <v>28</v>
      </c>
      <c r="C439" s="60" t="s">
        <v>29</v>
      </c>
      <c r="D439" s="61">
        <v>19764</v>
      </c>
      <c r="E439" s="336"/>
      <c r="F439" s="336"/>
      <c r="G439" s="354">
        <f t="shared" si="92"/>
        <v>19764</v>
      </c>
      <c r="H439" s="61">
        <f t="shared" si="93"/>
        <v>19764</v>
      </c>
      <c r="I439" s="61">
        <v>0</v>
      </c>
      <c r="J439" s="165"/>
      <c r="K439" s="166">
        <v>0</v>
      </c>
      <c r="L439" s="167"/>
      <c r="M439" s="167"/>
      <c r="N439" s="227"/>
    </row>
    <row r="440" spans="1:14" s="86" customFormat="1" ht="24.75" customHeight="1">
      <c r="A440" s="237" t="s">
        <v>117</v>
      </c>
      <c r="B440" s="257"/>
      <c r="C440" s="155" t="s">
        <v>247</v>
      </c>
      <c r="D440" s="164">
        <f>SUM(D441:D458)</f>
        <v>294152</v>
      </c>
      <c r="E440" s="164">
        <f>SUM(E441:E458)</f>
        <v>0</v>
      </c>
      <c r="F440" s="164">
        <f>SUM(F441:F458)</f>
        <v>18183</v>
      </c>
      <c r="G440" s="164">
        <f>SUM(G441:G458)</f>
        <v>275969</v>
      </c>
      <c r="H440" s="164">
        <f aca="true" t="shared" si="94" ref="H440:N440">SUM(H441:H458)</f>
        <v>275969</v>
      </c>
      <c r="I440" s="164">
        <f t="shared" si="94"/>
        <v>202940</v>
      </c>
      <c r="J440" s="164">
        <f t="shared" si="94"/>
        <v>34562</v>
      </c>
      <c r="K440" s="164">
        <f t="shared" si="94"/>
        <v>0</v>
      </c>
      <c r="L440" s="164">
        <f t="shared" si="94"/>
        <v>0</v>
      </c>
      <c r="M440" s="164">
        <f t="shared" si="94"/>
        <v>0</v>
      </c>
      <c r="N440" s="226">
        <f t="shared" si="94"/>
        <v>0</v>
      </c>
    </row>
    <row r="441" spans="1:14" s="86" customFormat="1" ht="16.5" customHeight="1">
      <c r="A441" s="234"/>
      <c r="B441" s="260" t="s">
        <v>20</v>
      </c>
      <c r="C441" s="60" t="s">
        <v>607</v>
      </c>
      <c r="D441" s="169">
        <v>199661</v>
      </c>
      <c r="E441" s="338"/>
      <c r="F441" s="338">
        <v>15072</v>
      </c>
      <c r="G441" s="354">
        <f>D441+E441-F441</f>
        <v>184589</v>
      </c>
      <c r="H441" s="169">
        <f>G441</f>
        <v>184589</v>
      </c>
      <c r="I441" s="169">
        <f>H441</f>
        <v>184589</v>
      </c>
      <c r="J441" s="166"/>
      <c r="K441" s="166">
        <v>0</v>
      </c>
      <c r="L441" s="167"/>
      <c r="M441" s="167"/>
      <c r="N441" s="227"/>
    </row>
    <row r="442" spans="1:14" s="86" customFormat="1" ht="16.5" customHeight="1">
      <c r="A442" s="234"/>
      <c r="B442" s="260" t="s">
        <v>24</v>
      </c>
      <c r="C442" s="60" t="s">
        <v>86</v>
      </c>
      <c r="D442" s="169">
        <v>14351</v>
      </c>
      <c r="E442" s="338"/>
      <c r="F442" s="338"/>
      <c r="G442" s="354">
        <f aca="true" t="shared" si="95" ref="G442:G458">D442+E442-F442</f>
        <v>14351</v>
      </c>
      <c r="H442" s="169">
        <f aca="true" t="shared" si="96" ref="H442:H458">G442</f>
        <v>14351</v>
      </c>
      <c r="I442" s="169">
        <f>H442</f>
        <v>14351</v>
      </c>
      <c r="J442" s="166"/>
      <c r="K442" s="166">
        <v>0</v>
      </c>
      <c r="L442" s="167"/>
      <c r="M442" s="167"/>
      <c r="N442" s="227"/>
    </row>
    <row r="443" spans="1:14" s="86" customFormat="1" ht="15.75" customHeight="1">
      <c r="A443" s="234"/>
      <c r="B443" s="260" t="s">
        <v>51</v>
      </c>
      <c r="C443" s="60" t="s">
        <v>86</v>
      </c>
      <c r="D443" s="169">
        <v>32905</v>
      </c>
      <c r="E443" s="338"/>
      <c r="F443" s="338">
        <v>2672</v>
      </c>
      <c r="G443" s="354">
        <f t="shared" si="95"/>
        <v>30233</v>
      </c>
      <c r="H443" s="169">
        <f t="shared" si="96"/>
        <v>30233</v>
      </c>
      <c r="I443" s="169">
        <v>0</v>
      </c>
      <c r="J443" s="166">
        <f>H443</f>
        <v>30233</v>
      </c>
      <c r="K443" s="166">
        <v>0</v>
      </c>
      <c r="L443" s="167"/>
      <c r="M443" s="167"/>
      <c r="N443" s="227"/>
    </row>
    <row r="444" spans="1:14" s="86" customFormat="1" ht="16.5" customHeight="1">
      <c r="A444" s="234"/>
      <c r="B444" s="260" t="s">
        <v>26</v>
      </c>
      <c r="C444" s="61" t="s">
        <v>27</v>
      </c>
      <c r="D444" s="169">
        <v>4698</v>
      </c>
      <c r="E444" s="338"/>
      <c r="F444" s="338">
        <v>369</v>
      </c>
      <c r="G444" s="354">
        <f t="shared" si="95"/>
        <v>4329</v>
      </c>
      <c r="H444" s="169">
        <f t="shared" si="96"/>
        <v>4329</v>
      </c>
      <c r="I444" s="169">
        <v>0</v>
      </c>
      <c r="J444" s="166">
        <f>H444</f>
        <v>4329</v>
      </c>
      <c r="K444" s="166">
        <v>0</v>
      </c>
      <c r="L444" s="167"/>
      <c r="M444" s="167"/>
      <c r="N444" s="227"/>
    </row>
    <row r="445" spans="1:14" s="86" customFormat="1" ht="16.5" customHeight="1">
      <c r="A445" s="239"/>
      <c r="B445" s="73" t="s">
        <v>560</v>
      </c>
      <c r="C445" s="61" t="s">
        <v>561</v>
      </c>
      <c r="D445" s="61">
        <v>4000</v>
      </c>
      <c r="E445" s="336"/>
      <c r="F445" s="336"/>
      <c r="G445" s="354">
        <f t="shared" si="95"/>
        <v>4000</v>
      </c>
      <c r="H445" s="169">
        <f t="shared" si="96"/>
        <v>4000</v>
      </c>
      <c r="I445" s="61">
        <f>H445</f>
        <v>4000</v>
      </c>
      <c r="J445" s="166"/>
      <c r="K445" s="166">
        <v>0</v>
      </c>
      <c r="L445" s="167"/>
      <c r="M445" s="167"/>
      <c r="N445" s="227"/>
    </row>
    <row r="446" spans="1:14" s="86" customFormat="1" ht="15.75" customHeight="1">
      <c r="A446" s="239"/>
      <c r="B446" s="73" t="s">
        <v>28</v>
      </c>
      <c r="C446" s="61" t="s">
        <v>150</v>
      </c>
      <c r="D446" s="61">
        <v>6300</v>
      </c>
      <c r="E446" s="336"/>
      <c r="F446" s="336">
        <v>70</v>
      </c>
      <c r="G446" s="354">
        <f t="shared" si="95"/>
        <v>6230</v>
      </c>
      <c r="H446" s="169">
        <f t="shared" si="96"/>
        <v>6230</v>
      </c>
      <c r="I446" s="61">
        <v>0</v>
      </c>
      <c r="J446" s="166"/>
      <c r="K446" s="166">
        <v>0</v>
      </c>
      <c r="L446" s="167"/>
      <c r="M446" s="167"/>
      <c r="N446" s="227"/>
    </row>
    <row r="447" spans="1:14" s="86" customFormat="1" ht="15.75" customHeight="1">
      <c r="A447" s="239"/>
      <c r="B447" s="73" t="s">
        <v>30</v>
      </c>
      <c r="C447" s="61" t="s">
        <v>106</v>
      </c>
      <c r="D447" s="61">
        <v>9645</v>
      </c>
      <c r="E447" s="336"/>
      <c r="F447" s="336"/>
      <c r="G447" s="354">
        <f t="shared" si="95"/>
        <v>9645</v>
      </c>
      <c r="H447" s="169">
        <f t="shared" si="96"/>
        <v>9645</v>
      </c>
      <c r="I447" s="61">
        <v>0</v>
      </c>
      <c r="J447" s="166"/>
      <c r="K447" s="166">
        <v>0</v>
      </c>
      <c r="L447" s="167"/>
      <c r="M447" s="167"/>
      <c r="N447" s="227"/>
    </row>
    <row r="448" spans="1:14" s="86" customFormat="1" ht="15.75" customHeight="1">
      <c r="A448" s="239"/>
      <c r="B448" s="73" t="s">
        <v>92</v>
      </c>
      <c r="C448" s="61" t="s">
        <v>93</v>
      </c>
      <c r="D448" s="61">
        <v>200</v>
      </c>
      <c r="E448" s="336"/>
      <c r="F448" s="336"/>
      <c r="G448" s="354">
        <f t="shared" si="95"/>
        <v>200</v>
      </c>
      <c r="H448" s="169">
        <f t="shared" si="96"/>
        <v>200</v>
      </c>
      <c r="I448" s="61">
        <v>0</v>
      </c>
      <c r="J448" s="166"/>
      <c r="K448" s="166">
        <v>0</v>
      </c>
      <c r="L448" s="167"/>
      <c r="M448" s="167"/>
      <c r="N448" s="227"/>
    </row>
    <row r="449" spans="1:14" s="86" customFormat="1" ht="15.75" customHeight="1">
      <c r="A449" s="239"/>
      <c r="B449" s="73" t="s">
        <v>34</v>
      </c>
      <c r="C449" s="61" t="s">
        <v>108</v>
      </c>
      <c r="D449" s="61">
        <v>6240</v>
      </c>
      <c r="E449" s="336"/>
      <c r="F449" s="336"/>
      <c r="G449" s="354">
        <f t="shared" si="95"/>
        <v>6240</v>
      </c>
      <c r="H449" s="169">
        <f t="shared" si="96"/>
        <v>6240</v>
      </c>
      <c r="I449" s="61">
        <v>0</v>
      </c>
      <c r="J449" s="166"/>
      <c r="K449" s="166">
        <v>0</v>
      </c>
      <c r="L449" s="167"/>
      <c r="M449" s="167"/>
      <c r="N449" s="227"/>
    </row>
    <row r="450" spans="1:14" s="86" customFormat="1" ht="15.75" customHeight="1">
      <c r="A450" s="239"/>
      <c r="B450" s="73" t="s">
        <v>562</v>
      </c>
      <c r="C450" s="61" t="s">
        <v>563</v>
      </c>
      <c r="D450" s="61">
        <v>664</v>
      </c>
      <c r="E450" s="336"/>
      <c r="F450" s="336"/>
      <c r="G450" s="354">
        <f t="shared" si="95"/>
        <v>664</v>
      </c>
      <c r="H450" s="169">
        <f t="shared" si="96"/>
        <v>664</v>
      </c>
      <c r="I450" s="61">
        <v>0</v>
      </c>
      <c r="J450" s="166"/>
      <c r="K450" s="166">
        <v>0</v>
      </c>
      <c r="L450" s="167"/>
      <c r="M450" s="167"/>
      <c r="N450" s="227"/>
    </row>
    <row r="451" spans="1:14" s="86" customFormat="1" ht="15.75" customHeight="1">
      <c r="A451" s="239"/>
      <c r="B451" s="73" t="s">
        <v>272</v>
      </c>
      <c r="C451" s="60" t="s">
        <v>274</v>
      </c>
      <c r="D451" s="61">
        <v>1200</v>
      </c>
      <c r="E451" s="336"/>
      <c r="F451" s="336"/>
      <c r="G451" s="354">
        <f t="shared" si="95"/>
        <v>1200</v>
      </c>
      <c r="H451" s="169">
        <f t="shared" si="96"/>
        <v>1200</v>
      </c>
      <c r="I451" s="61">
        <v>0</v>
      </c>
      <c r="J451" s="166"/>
      <c r="K451" s="166">
        <v>0</v>
      </c>
      <c r="L451" s="167"/>
      <c r="M451" s="167"/>
      <c r="N451" s="227"/>
    </row>
    <row r="452" spans="1:14" s="86" customFormat="1" ht="15.75" customHeight="1">
      <c r="A452" s="239"/>
      <c r="B452" s="73" t="s">
        <v>265</v>
      </c>
      <c r="C452" s="60" t="s">
        <v>269</v>
      </c>
      <c r="D452" s="61">
        <v>2840</v>
      </c>
      <c r="E452" s="336"/>
      <c r="F452" s="336"/>
      <c r="G452" s="354">
        <f t="shared" si="95"/>
        <v>2840</v>
      </c>
      <c r="H452" s="169">
        <f t="shared" si="96"/>
        <v>2840</v>
      </c>
      <c r="I452" s="61">
        <v>0</v>
      </c>
      <c r="J452" s="166"/>
      <c r="K452" s="166">
        <v>0</v>
      </c>
      <c r="L452" s="167"/>
      <c r="M452" s="167"/>
      <c r="N452" s="227"/>
    </row>
    <row r="453" spans="1:14" s="86" customFormat="1" ht="15" customHeight="1">
      <c r="A453" s="239"/>
      <c r="B453" s="73" t="s">
        <v>36</v>
      </c>
      <c r="C453" s="61" t="s">
        <v>37</v>
      </c>
      <c r="D453" s="61">
        <v>1200</v>
      </c>
      <c r="E453" s="336"/>
      <c r="F453" s="336"/>
      <c r="G453" s="354">
        <f t="shared" si="95"/>
        <v>1200</v>
      </c>
      <c r="H453" s="169">
        <f t="shared" si="96"/>
        <v>1200</v>
      </c>
      <c r="I453" s="61">
        <v>0</v>
      </c>
      <c r="J453" s="166"/>
      <c r="K453" s="166">
        <v>0</v>
      </c>
      <c r="L453" s="167"/>
      <c r="M453" s="167"/>
      <c r="N453" s="227"/>
    </row>
    <row r="454" spans="1:14" s="86" customFormat="1" ht="15" customHeight="1">
      <c r="A454" s="239"/>
      <c r="B454" s="73" t="s">
        <v>40</v>
      </c>
      <c r="C454" s="61" t="s">
        <v>41</v>
      </c>
      <c r="D454" s="61">
        <v>6878</v>
      </c>
      <c r="E454" s="336"/>
      <c r="F454" s="336"/>
      <c r="G454" s="354">
        <f t="shared" si="95"/>
        <v>6878</v>
      </c>
      <c r="H454" s="169">
        <f t="shared" si="96"/>
        <v>6878</v>
      </c>
      <c r="I454" s="61">
        <v>0</v>
      </c>
      <c r="J454" s="166"/>
      <c r="K454" s="166">
        <v>0</v>
      </c>
      <c r="L454" s="167"/>
      <c r="M454" s="167"/>
      <c r="N454" s="227"/>
    </row>
    <row r="455" spans="1:14" s="86" customFormat="1" ht="14.25" customHeight="1">
      <c r="A455" s="239"/>
      <c r="B455" s="73" t="s">
        <v>568</v>
      </c>
      <c r="C455" s="61" t="s">
        <v>448</v>
      </c>
      <c r="D455" s="61">
        <v>120</v>
      </c>
      <c r="E455" s="336"/>
      <c r="F455" s="336"/>
      <c r="G455" s="354">
        <f t="shared" si="95"/>
        <v>120</v>
      </c>
      <c r="H455" s="169">
        <f t="shared" si="96"/>
        <v>120</v>
      </c>
      <c r="I455" s="61">
        <v>0</v>
      </c>
      <c r="J455" s="166"/>
      <c r="K455" s="166">
        <v>0</v>
      </c>
      <c r="L455" s="167"/>
      <c r="M455" s="167"/>
      <c r="N455" s="227"/>
    </row>
    <row r="456" spans="1:14" s="86" customFormat="1" ht="14.25" customHeight="1">
      <c r="A456" s="239"/>
      <c r="B456" s="73" t="s">
        <v>266</v>
      </c>
      <c r="C456" s="60" t="s">
        <v>694</v>
      </c>
      <c r="D456" s="61">
        <v>500</v>
      </c>
      <c r="E456" s="336"/>
      <c r="F456" s="336"/>
      <c r="G456" s="354">
        <f t="shared" si="95"/>
        <v>500</v>
      </c>
      <c r="H456" s="169">
        <f t="shared" si="96"/>
        <v>500</v>
      </c>
      <c r="I456" s="61">
        <v>0</v>
      </c>
      <c r="J456" s="166"/>
      <c r="K456" s="166">
        <v>0</v>
      </c>
      <c r="L456" s="167"/>
      <c r="M456" s="167"/>
      <c r="N456" s="227"/>
    </row>
    <row r="457" spans="1:14" s="86" customFormat="1" ht="14.25" customHeight="1">
      <c r="A457" s="239"/>
      <c r="B457" s="73" t="s">
        <v>267</v>
      </c>
      <c r="C457" s="60" t="s">
        <v>270</v>
      </c>
      <c r="D457" s="61">
        <v>550</v>
      </c>
      <c r="E457" s="336"/>
      <c r="F457" s="336"/>
      <c r="G457" s="354">
        <f t="shared" si="95"/>
        <v>550</v>
      </c>
      <c r="H457" s="169">
        <f t="shared" si="96"/>
        <v>550</v>
      </c>
      <c r="I457" s="61">
        <v>0</v>
      </c>
      <c r="J457" s="166"/>
      <c r="K457" s="166">
        <v>0</v>
      </c>
      <c r="L457" s="167"/>
      <c r="M457" s="167"/>
      <c r="N457" s="227"/>
    </row>
    <row r="458" spans="1:14" s="86" customFormat="1" ht="14.25" customHeight="1">
      <c r="A458" s="239"/>
      <c r="B458" s="73" t="s">
        <v>268</v>
      </c>
      <c r="C458" s="60" t="s">
        <v>704</v>
      </c>
      <c r="D458" s="61">
        <v>2200</v>
      </c>
      <c r="E458" s="336"/>
      <c r="F458" s="336"/>
      <c r="G458" s="354">
        <f t="shared" si="95"/>
        <v>2200</v>
      </c>
      <c r="H458" s="169">
        <f t="shared" si="96"/>
        <v>2200</v>
      </c>
      <c r="I458" s="61">
        <v>0</v>
      </c>
      <c r="J458" s="166"/>
      <c r="K458" s="166">
        <v>0</v>
      </c>
      <c r="L458" s="167"/>
      <c r="M458" s="167"/>
      <c r="N458" s="227"/>
    </row>
    <row r="459" spans="1:14" s="85" customFormat="1" ht="45" customHeight="1">
      <c r="A459" s="237" t="s">
        <v>334</v>
      </c>
      <c r="B459" s="258"/>
      <c r="C459" s="155" t="s">
        <v>337</v>
      </c>
      <c r="D459" s="164">
        <f aca="true" t="shared" si="97" ref="D459:N459">SUM(D460:D463)</f>
        <v>4804</v>
      </c>
      <c r="E459" s="164">
        <f t="shared" si="97"/>
        <v>18113</v>
      </c>
      <c r="F459" s="164">
        <f t="shared" si="97"/>
        <v>0</v>
      </c>
      <c r="G459" s="164">
        <f t="shared" si="97"/>
        <v>22917</v>
      </c>
      <c r="H459" s="164">
        <f t="shared" si="97"/>
        <v>22917</v>
      </c>
      <c r="I459" s="164">
        <f t="shared" si="97"/>
        <v>15072</v>
      </c>
      <c r="J459" s="164">
        <f t="shared" si="97"/>
        <v>3041</v>
      </c>
      <c r="K459" s="164">
        <f t="shared" si="97"/>
        <v>0</v>
      </c>
      <c r="L459" s="164">
        <f t="shared" si="97"/>
        <v>0</v>
      </c>
      <c r="M459" s="164">
        <f t="shared" si="97"/>
        <v>0</v>
      </c>
      <c r="N459" s="164">
        <f t="shared" si="97"/>
        <v>0</v>
      </c>
    </row>
    <row r="460" spans="1:14" s="85" customFormat="1" ht="16.5" customHeight="1">
      <c r="A460" s="234"/>
      <c r="B460" s="466" t="s">
        <v>20</v>
      </c>
      <c r="C460" s="60" t="s">
        <v>607</v>
      </c>
      <c r="D460" s="372">
        <v>0</v>
      </c>
      <c r="E460" s="373">
        <v>15072</v>
      </c>
      <c r="F460" s="373"/>
      <c r="G460" s="373">
        <f>D460+E460+-F460</f>
        <v>15072</v>
      </c>
      <c r="H460" s="372">
        <f>G460</f>
        <v>15072</v>
      </c>
      <c r="I460" s="372">
        <f>H460</f>
        <v>15072</v>
      </c>
      <c r="J460" s="372"/>
      <c r="K460" s="372"/>
      <c r="L460" s="373"/>
      <c r="M460" s="373"/>
      <c r="N460" s="374"/>
    </row>
    <row r="461" spans="1:14" s="85" customFormat="1" ht="16.5" customHeight="1">
      <c r="A461" s="234"/>
      <c r="B461" s="466" t="s">
        <v>51</v>
      </c>
      <c r="C461" s="60" t="s">
        <v>86</v>
      </c>
      <c r="D461" s="372">
        <v>0</v>
      </c>
      <c r="E461" s="373">
        <v>2672</v>
      </c>
      <c r="F461" s="373"/>
      <c r="G461" s="373">
        <f>D461+E461+-F461</f>
        <v>2672</v>
      </c>
      <c r="H461" s="372">
        <f>G461</f>
        <v>2672</v>
      </c>
      <c r="I461" s="372"/>
      <c r="J461" s="372">
        <f>H461</f>
        <v>2672</v>
      </c>
      <c r="K461" s="372"/>
      <c r="L461" s="373"/>
      <c r="M461" s="373"/>
      <c r="N461" s="374"/>
    </row>
    <row r="462" spans="1:14" s="85" customFormat="1" ht="16.5" customHeight="1">
      <c r="A462" s="234"/>
      <c r="B462" s="466" t="s">
        <v>26</v>
      </c>
      <c r="C462" s="60" t="s">
        <v>86</v>
      </c>
      <c r="D462" s="372">
        <v>0</v>
      </c>
      <c r="E462" s="373">
        <v>369</v>
      </c>
      <c r="F462" s="373"/>
      <c r="G462" s="373">
        <f>D462+E462+-F462</f>
        <v>369</v>
      </c>
      <c r="H462" s="372">
        <f>G462</f>
        <v>369</v>
      </c>
      <c r="I462" s="372"/>
      <c r="J462" s="372">
        <f>H462</f>
        <v>369</v>
      </c>
      <c r="K462" s="372"/>
      <c r="L462" s="373"/>
      <c r="M462" s="373"/>
      <c r="N462" s="374"/>
    </row>
    <row r="463" spans="1:14" s="86" customFormat="1" ht="14.25" customHeight="1">
      <c r="A463" s="239"/>
      <c r="B463" s="467" t="s">
        <v>30</v>
      </c>
      <c r="C463" s="61" t="s">
        <v>108</v>
      </c>
      <c r="D463" s="468">
        <v>4804</v>
      </c>
      <c r="E463" s="469"/>
      <c r="F463" s="469"/>
      <c r="G463" s="373">
        <f>D463+E463+-F463</f>
        <v>4804</v>
      </c>
      <c r="H463" s="372">
        <f>G463</f>
        <v>4804</v>
      </c>
      <c r="I463" s="468">
        <v>0</v>
      </c>
      <c r="J463" s="468"/>
      <c r="K463" s="372">
        <v>0</v>
      </c>
      <c r="L463" s="470"/>
      <c r="M463" s="470"/>
      <c r="N463" s="471"/>
    </row>
    <row r="464" spans="1:14" s="86" customFormat="1" ht="23.25" customHeight="1">
      <c r="A464" s="237" t="s">
        <v>358</v>
      </c>
      <c r="B464" s="265"/>
      <c r="C464" s="155" t="s">
        <v>359</v>
      </c>
      <c r="D464" s="164">
        <f>D465</f>
        <v>2070</v>
      </c>
      <c r="E464" s="164">
        <f>E465</f>
        <v>0</v>
      </c>
      <c r="F464" s="164">
        <f>F465</f>
        <v>0</v>
      </c>
      <c r="G464" s="164">
        <f>G465</f>
        <v>2070</v>
      </c>
      <c r="H464" s="164">
        <f aca="true" t="shared" si="98" ref="H464:N464">H465</f>
        <v>2070</v>
      </c>
      <c r="I464" s="164">
        <f t="shared" si="98"/>
        <v>0</v>
      </c>
      <c r="J464" s="164">
        <f t="shared" si="98"/>
        <v>0</v>
      </c>
      <c r="K464" s="164">
        <f t="shared" si="98"/>
        <v>0</v>
      </c>
      <c r="L464" s="164">
        <f t="shared" si="98"/>
        <v>0</v>
      </c>
      <c r="M464" s="164">
        <f t="shared" si="98"/>
        <v>0</v>
      </c>
      <c r="N464" s="226">
        <f t="shared" si="98"/>
        <v>0</v>
      </c>
    </row>
    <row r="465" spans="1:14" s="86" customFormat="1" ht="15.75" customHeight="1">
      <c r="A465" s="239"/>
      <c r="B465" s="261" t="s">
        <v>34</v>
      </c>
      <c r="C465" s="60" t="s">
        <v>108</v>
      </c>
      <c r="D465" s="61">
        <v>2070</v>
      </c>
      <c r="E465" s="336"/>
      <c r="F465" s="336"/>
      <c r="G465" s="354">
        <f>D465+E465-F465</f>
        <v>2070</v>
      </c>
      <c r="H465" s="61">
        <f>G465</f>
        <v>2070</v>
      </c>
      <c r="I465" s="61">
        <v>0</v>
      </c>
      <c r="J465" s="165"/>
      <c r="K465" s="166">
        <v>0</v>
      </c>
      <c r="L465" s="167"/>
      <c r="M465" s="167"/>
      <c r="N465" s="227"/>
    </row>
    <row r="466" spans="1:14" s="86" customFormat="1" ht="21" customHeight="1">
      <c r="A466" s="237" t="s">
        <v>119</v>
      </c>
      <c r="B466" s="265"/>
      <c r="C466" s="155" t="s">
        <v>88</v>
      </c>
      <c r="D466" s="164">
        <f>SUM(D467:D468)</f>
        <v>6030</v>
      </c>
      <c r="E466" s="164">
        <f>SUM(E467:E468)</f>
        <v>0</v>
      </c>
      <c r="F466" s="164">
        <f>SUM(F467:F468)</f>
        <v>0</v>
      </c>
      <c r="G466" s="164">
        <f>SUM(G467:G468)</f>
        <v>6030</v>
      </c>
      <c r="H466" s="164">
        <f aca="true" t="shared" si="99" ref="H466:N466">SUM(H467:H468)</f>
        <v>6030</v>
      </c>
      <c r="I466" s="164">
        <f t="shared" si="99"/>
        <v>0</v>
      </c>
      <c r="J466" s="164">
        <f t="shared" si="99"/>
        <v>0</v>
      </c>
      <c r="K466" s="164">
        <f t="shared" si="99"/>
        <v>0</v>
      </c>
      <c r="L466" s="164">
        <f t="shared" si="99"/>
        <v>0</v>
      </c>
      <c r="M466" s="164">
        <f t="shared" si="99"/>
        <v>0</v>
      </c>
      <c r="N466" s="226">
        <f t="shared" si="99"/>
        <v>0</v>
      </c>
    </row>
    <row r="467" spans="1:14" s="86" customFormat="1" ht="14.25" customHeight="1">
      <c r="A467" s="254"/>
      <c r="B467" s="261" t="s">
        <v>40</v>
      </c>
      <c r="C467" s="60" t="s">
        <v>338</v>
      </c>
      <c r="D467" s="61">
        <v>5530</v>
      </c>
      <c r="E467" s="336"/>
      <c r="F467" s="336"/>
      <c r="G467" s="354">
        <f>D467+E467-F467</f>
        <v>5530</v>
      </c>
      <c r="H467" s="61">
        <f>G467</f>
        <v>5530</v>
      </c>
      <c r="I467" s="61">
        <v>0</v>
      </c>
      <c r="J467" s="61"/>
      <c r="K467" s="169">
        <v>0</v>
      </c>
      <c r="L467" s="167"/>
      <c r="M467" s="167"/>
      <c r="N467" s="227"/>
    </row>
    <row r="468" spans="1:14" s="86" customFormat="1" ht="14.25" customHeight="1">
      <c r="A468" s="239"/>
      <c r="B468" s="261" t="s">
        <v>34</v>
      </c>
      <c r="C468" s="60" t="s">
        <v>35</v>
      </c>
      <c r="D468" s="61">
        <v>500</v>
      </c>
      <c r="E468" s="336"/>
      <c r="F468" s="336"/>
      <c r="G468" s="354">
        <f>D468+E468-F468</f>
        <v>500</v>
      </c>
      <c r="H468" s="61">
        <f>G468</f>
        <v>500</v>
      </c>
      <c r="I468" s="61">
        <v>0</v>
      </c>
      <c r="J468" s="165"/>
      <c r="K468" s="166">
        <v>0</v>
      </c>
      <c r="L468" s="167"/>
      <c r="M468" s="167"/>
      <c r="N468" s="227"/>
    </row>
    <row r="469" spans="1:14" s="86" customFormat="1" ht="37.5" customHeight="1">
      <c r="A469" s="256" t="s">
        <v>236</v>
      </c>
      <c r="B469" s="262"/>
      <c r="C469" s="118" t="s">
        <v>118</v>
      </c>
      <c r="D469" s="168">
        <f>D470+D472+D479</f>
        <v>981832</v>
      </c>
      <c r="E469" s="168">
        <f>E470+E472+E479</f>
        <v>0</v>
      </c>
      <c r="F469" s="168">
        <f>F470+F472+F479</f>
        <v>0</v>
      </c>
      <c r="G469" s="168">
        <f>G470+G472+G479</f>
        <v>981832</v>
      </c>
      <c r="H469" s="168">
        <f>H470+H472+H479</f>
        <v>981832</v>
      </c>
      <c r="I469" s="168">
        <f aca="true" t="shared" si="100" ref="I469:N469">I470+I472+I479</f>
        <v>727381</v>
      </c>
      <c r="J469" s="168">
        <f t="shared" si="100"/>
        <v>95181</v>
      </c>
      <c r="K469" s="168">
        <f t="shared" si="100"/>
        <v>11889</v>
      </c>
      <c r="L469" s="168">
        <f t="shared" si="100"/>
        <v>0</v>
      </c>
      <c r="M469" s="168">
        <f t="shared" si="100"/>
        <v>0</v>
      </c>
      <c r="N469" s="168">
        <f t="shared" si="100"/>
        <v>0</v>
      </c>
    </row>
    <row r="470" spans="1:14" s="86" customFormat="1" ht="34.5" customHeight="1">
      <c r="A470" s="237" t="s">
        <v>258</v>
      </c>
      <c r="B470" s="265"/>
      <c r="C470" s="155" t="s">
        <v>646</v>
      </c>
      <c r="D470" s="164">
        <f>D471</f>
        <v>11889</v>
      </c>
      <c r="E470" s="164">
        <f>E471</f>
        <v>0</v>
      </c>
      <c r="F470" s="164">
        <f>F471</f>
        <v>0</v>
      </c>
      <c r="G470" s="164">
        <f>G471</f>
        <v>11889</v>
      </c>
      <c r="H470" s="164">
        <f aca="true" t="shared" si="101" ref="H470:N470">H471</f>
        <v>11889</v>
      </c>
      <c r="I470" s="164">
        <f t="shared" si="101"/>
        <v>0</v>
      </c>
      <c r="J470" s="164">
        <f t="shared" si="101"/>
        <v>0</v>
      </c>
      <c r="K470" s="164">
        <f t="shared" si="101"/>
        <v>11889</v>
      </c>
      <c r="L470" s="164">
        <f t="shared" si="101"/>
        <v>0</v>
      </c>
      <c r="M470" s="164">
        <f t="shared" si="101"/>
        <v>0</v>
      </c>
      <c r="N470" s="226">
        <f t="shared" si="101"/>
        <v>0</v>
      </c>
    </row>
    <row r="471" spans="1:14" s="86" customFormat="1" ht="22.5" customHeight="1">
      <c r="A471" s="234"/>
      <c r="B471" s="263" t="s">
        <v>78</v>
      </c>
      <c r="C471" s="156" t="s">
        <v>259</v>
      </c>
      <c r="D471" s="169">
        <v>11889</v>
      </c>
      <c r="E471" s="338"/>
      <c r="F471" s="338"/>
      <c r="G471" s="354">
        <f>D471+E471-F471</f>
        <v>11889</v>
      </c>
      <c r="H471" s="169">
        <f>G471</f>
        <v>11889</v>
      </c>
      <c r="I471" s="157"/>
      <c r="J471" s="157"/>
      <c r="K471" s="169">
        <f>H471</f>
        <v>11889</v>
      </c>
      <c r="L471" s="167"/>
      <c r="M471" s="167"/>
      <c r="N471" s="227"/>
    </row>
    <row r="472" spans="1:14" s="86" customFormat="1" ht="18.75" customHeight="1">
      <c r="A472" s="237" t="s">
        <v>248</v>
      </c>
      <c r="B472" s="265"/>
      <c r="C472" s="155" t="s">
        <v>529</v>
      </c>
      <c r="D472" s="164">
        <f>SUM(D473:D478)</f>
        <v>18821</v>
      </c>
      <c r="E472" s="164">
        <f>SUM(E473:E478)</f>
        <v>0</v>
      </c>
      <c r="F472" s="164">
        <f>SUM(F473:F478)</f>
        <v>0</v>
      </c>
      <c r="G472" s="164">
        <f>SUM(G473:G478)</f>
        <v>18821</v>
      </c>
      <c r="H472" s="164">
        <f aca="true" t="shared" si="102" ref="H472:N472">SUM(H473:H478)</f>
        <v>18821</v>
      </c>
      <c r="I472" s="164">
        <f t="shared" si="102"/>
        <v>14878</v>
      </c>
      <c r="J472" s="164">
        <f t="shared" si="102"/>
        <v>2930</v>
      </c>
      <c r="K472" s="164">
        <f t="shared" si="102"/>
        <v>0</v>
      </c>
      <c r="L472" s="164">
        <f t="shared" si="102"/>
        <v>0</v>
      </c>
      <c r="M472" s="164">
        <f t="shared" si="102"/>
        <v>0</v>
      </c>
      <c r="N472" s="226">
        <f t="shared" si="102"/>
        <v>0</v>
      </c>
    </row>
    <row r="473" spans="1:14" s="86" customFormat="1" ht="17.25" customHeight="1">
      <c r="A473" s="239"/>
      <c r="B473" s="261" t="s">
        <v>20</v>
      </c>
      <c r="C473" s="60" t="s">
        <v>607</v>
      </c>
      <c r="D473" s="61">
        <v>13603</v>
      </c>
      <c r="E473" s="336"/>
      <c r="F473" s="336"/>
      <c r="G473" s="354">
        <f aca="true" t="shared" si="103" ref="G473:G478">D473+E473-F473</f>
        <v>13603</v>
      </c>
      <c r="H473" s="169">
        <f>G473</f>
        <v>13603</v>
      </c>
      <c r="I473" s="61">
        <f>H473</f>
        <v>13603</v>
      </c>
      <c r="J473" s="165"/>
      <c r="K473" s="166">
        <v>0</v>
      </c>
      <c r="L473" s="167"/>
      <c r="M473" s="167"/>
      <c r="N473" s="227"/>
    </row>
    <row r="474" spans="1:14" s="86" customFormat="1" ht="13.5" customHeight="1">
      <c r="A474" s="239"/>
      <c r="B474" s="261" t="s">
        <v>24</v>
      </c>
      <c r="C474" s="60" t="s">
        <v>25</v>
      </c>
      <c r="D474" s="61">
        <v>1275</v>
      </c>
      <c r="E474" s="336"/>
      <c r="F474" s="336"/>
      <c r="G474" s="354">
        <f t="shared" si="103"/>
        <v>1275</v>
      </c>
      <c r="H474" s="169">
        <f>G474</f>
        <v>1275</v>
      </c>
      <c r="I474" s="61">
        <f>H474</f>
        <v>1275</v>
      </c>
      <c r="J474" s="165"/>
      <c r="K474" s="166">
        <v>0</v>
      </c>
      <c r="L474" s="167"/>
      <c r="M474" s="167"/>
      <c r="N474" s="227"/>
    </row>
    <row r="475" spans="1:14" s="86" customFormat="1" ht="14.25" customHeight="1">
      <c r="A475" s="239"/>
      <c r="B475" s="264" t="s">
        <v>51</v>
      </c>
      <c r="C475" s="60" t="s">
        <v>249</v>
      </c>
      <c r="D475" s="61">
        <v>2565</v>
      </c>
      <c r="E475" s="336"/>
      <c r="F475" s="336"/>
      <c r="G475" s="354">
        <f t="shared" si="103"/>
        <v>2565</v>
      </c>
      <c r="H475" s="169">
        <f>G475</f>
        <v>2565</v>
      </c>
      <c r="I475" s="61">
        <v>0</v>
      </c>
      <c r="J475" s="165">
        <f>H475</f>
        <v>2565</v>
      </c>
      <c r="K475" s="166">
        <v>0</v>
      </c>
      <c r="L475" s="167"/>
      <c r="M475" s="167"/>
      <c r="N475" s="227"/>
    </row>
    <row r="476" spans="1:14" s="86" customFormat="1" ht="13.5" customHeight="1">
      <c r="A476" s="239"/>
      <c r="B476" s="264" t="s">
        <v>26</v>
      </c>
      <c r="C476" s="60" t="s">
        <v>27</v>
      </c>
      <c r="D476" s="61">
        <v>365</v>
      </c>
      <c r="E476" s="336"/>
      <c r="F476" s="336"/>
      <c r="G476" s="354">
        <f t="shared" si="103"/>
        <v>365</v>
      </c>
      <c r="H476" s="169">
        <f>G476</f>
        <v>365</v>
      </c>
      <c r="I476" s="61">
        <v>0</v>
      </c>
      <c r="J476" s="165">
        <f>H476</f>
        <v>365</v>
      </c>
      <c r="K476" s="166">
        <v>0</v>
      </c>
      <c r="L476" s="167"/>
      <c r="M476" s="167"/>
      <c r="N476" s="227"/>
    </row>
    <row r="477" spans="1:14" s="86" customFormat="1" ht="14.25" customHeight="1">
      <c r="A477" s="239"/>
      <c r="B477" s="261" t="s">
        <v>34</v>
      </c>
      <c r="C477" s="60" t="s">
        <v>108</v>
      </c>
      <c r="D477" s="61">
        <v>561</v>
      </c>
      <c r="E477" s="336"/>
      <c r="F477" s="336"/>
      <c r="G477" s="354">
        <f t="shared" si="103"/>
        <v>561</v>
      </c>
      <c r="H477" s="169">
        <f>G477</f>
        <v>561</v>
      </c>
      <c r="I477" s="61">
        <v>0</v>
      </c>
      <c r="J477" s="165"/>
      <c r="K477" s="166">
        <v>0</v>
      </c>
      <c r="L477" s="167"/>
      <c r="M477" s="167"/>
      <c r="N477" s="227"/>
    </row>
    <row r="478" spans="1:14" s="86" customFormat="1" ht="12.75" customHeight="1">
      <c r="A478" s="239"/>
      <c r="B478" s="261" t="s">
        <v>40</v>
      </c>
      <c r="C478" s="60" t="s">
        <v>41</v>
      </c>
      <c r="D478" s="61">
        <v>452</v>
      </c>
      <c r="E478" s="336"/>
      <c r="F478" s="336"/>
      <c r="G478" s="354">
        <f t="shared" si="103"/>
        <v>452</v>
      </c>
      <c r="H478" s="169">
        <f>G478</f>
        <v>452</v>
      </c>
      <c r="I478" s="61">
        <v>0</v>
      </c>
      <c r="J478" s="165"/>
      <c r="K478" s="166">
        <v>0</v>
      </c>
      <c r="L478" s="167"/>
      <c r="M478" s="167"/>
      <c r="N478" s="227"/>
    </row>
    <row r="479" spans="1:14" s="86" customFormat="1" ht="22.5" customHeight="1">
      <c r="A479" s="237" t="s">
        <v>285</v>
      </c>
      <c r="B479" s="266"/>
      <c r="C479" s="155" t="s">
        <v>286</v>
      </c>
      <c r="D479" s="164">
        <f>SUM(D480:D498)</f>
        <v>951122</v>
      </c>
      <c r="E479" s="164">
        <f aca="true" t="shared" si="104" ref="E479:N479">SUM(E480:E498)</f>
        <v>0</v>
      </c>
      <c r="F479" s="164">
        <f t="shared" si="104"/>
        <v>0</v>
      </c>
      <c r="G479" s="164">
        <f t="shared" si="104"/>
        <v>951122</v>
      </c>
      <c r="H479" s="164">
        <f t="shared" si="104"/>
        <v>951122</v>
      </c>
      <c r="I479" s="164">
        <f t="shared" si="104"/>
        <v>712503</v>
      </c>
      <c r="J479" s="164">
        <f t="shared" si="104"/>
        <v>92251</v>
      </c>
      <c r="K479" s="164">
        <f t="shared" si="104"/>
        <v>0</v>
      </c>
      <c r="L479" s="164">
        <f t="shared" si="104"/>
        <v>0</v>
      </c>
      <c r="M479" s="164">
        <f t="shared" si="104"/>
        <v>0</v>
      </c>
      <c r="N479" s="164">
        <f t="shared" si="104"/>
        <v>0</v>
      </c>
    </row>
    <row r="480" spans="1:14" s="86" customFormat="1" ht="13.5" customHeight="1">
      <c r="A480" s="254"/>
      <c r="B480" s="261" t="s">
        <v>633</v>
      </c>
      <c r="C480" s="61" t="s">
        <v>231</v>
      </c>
      <c r="D480" s="169">
        <v>1300</v>
      </c>
      <c r="E480" s="338"/>
      <c r="F480" s="338"/>
      <c r="G480" s="354">
        <f>D480+E480-F480</f>
        <v>1300</v>
      </c>
      <c r="H480" s="169">
        <f>G480</f>
        <v>1300</v>
      </c>
      <c r="I480" s="65">
        <v>0</v>
      </c>
      <c r="J480" s="61"/>
      <c r="K480" s="65"/>
      <c r="L480" s="167"/>
      <c r="M480" s="167"/>
      <c r="N480" s="227"/>
    </row>
    <row r="481" spans="1:14" s="86" customFormat="1" ht="14.25" customHeight="1">
      <c r="A481" s="239"/>
      <c r="B481" s="261" t="s">
        <v>20</v>
      </c>
      <c r="C481" s="60" t="s">
        <v>607</v>
      </c>
      <c r="D481" s="169">
        <v>656840</v>
      </c>
      <c r="E481" s="338"/>
      <c r="F481" s="338"/>
      <c r="G481" s="354">
        <f aca="true" t="shared" si="105" ref="G481:G498">D481+E481-F481</f>
        <v>656840</v>
      </c>
      <c r="H481" s="169">
        <f aca="true" t="shared" si="106" ref="H481:H498">G481</f>
        <v>656840</v>
      </c>
      <c r="I481" s="61">
        <f>H481</f>
        <v>656840</v>
      </c>
      <c r="J481" s="61"/>
      <c r="K481" s="165">
        <v>0</v>
      </c>
      <c r="L481" s="167"/>
      <c r="M481" s="167"/>
      <c r="N481" s="227"/>
    </row>
    <row r="482" spans="1:14" s="86" customFormat="1" ht="15" customHeight="1">
      <c r="A482" s="239"/>
      <c r="B482" s="261" t="s">
        <v>24</v>
      </c>
      <c r="C482" s="60" t="s">
        <v>25</v>
      </c>
      <c r="D482" s="169">
        <v>49015</v>
      </c>
      <c r="E482" s="338"/>
      <c r="F482" s="338"/>
      <c r="G482" s="354">
        <f t="shared" si="105"/>
        <v>49015</v>
      </c>
      <c r="H482" s="169">
        <f t="shared" si="106"/>
        <v>49015</v>
      </c>
      <c r="I482" s="61">
        <f>H482</f>
        <v>49015</v>
      </c>
      <c r="J482" s="61"/>
      <c r="K482" s="165">
        <v>0</v>
      </c>
      <c r="L482" s="167"/>
      <c r="M482" s="167"/>
      <c r="N482" s="227"/>
    </row>
    <row r="483" spans="1:14" s="86" customFormat="1" ht="15" customHeight="1">
      <c r="A483" s="239"/>
      <c r="B483" s="264" t="s">
        <v>72</v>
      </c>
      <c r="C483" s="60" t="s">
        <v>86</v>
      </c>
      <c r="D483" s="169">
        <v>81829</v>
      </c>
      <c r="E483" s="338"/>
      <c r="F483" s="338"/>
      <c r="G483" s="354">
        <f t="shared" si="105"/>
        <v>81829</v>
      </c>
      <c r="H483" s="169">
        <f t="shared" si="106"/>
        <v>81829</v>
      </c>
      <c r="I483" s="61">
        <v>0</v>
      </c>
      <c r="J483" s="61">
        <f>H483</f>
        <v>81829</v>
      </c>
      <c r="K483" s="165">
        <v>0</v>
      </c>
      <c r="L483" s="167"/>
      <c r="M483" s="167"/>
      <c r="N483" s="227"/>
    </row>
    <row r="484" spans="1:14" s="86" customFormat="1" ht="15" customHeight="1">
      <c r="A484" s="239"/>
      <c r="B484" s="264" t="s">
        <v>26</v>
      </c>
      <c r="C484" s="60" t="s">
        <v>27</v>
      </c>
      <c r="D484" s="169">
        <v>10422</v>
      </c>
      <c r="E484" s="338"/>
      <c r="F484" s="338"/>
      <c r="G484" s="354">
        <f t="shared" si="105"/>
        <v>10422</v>
      </c>
      <c r="H484" s="169">
        <f t="shared" si="106"/>
        <v>10422</v>
      </c>
      <c r="I484" s="61">
        <v>0</v>
      </c>
      <c r="J484" s="61">
        <f>H484</f>
        <v>10422</v>
      </c>
      <c r="K484" s="165">
        <v>0</v>
      </c>
      <c r="L484" s="167"/>
      <c r="M484" s="167"/>
      <c r="N484" s="227"/>
    </row>
    <row r="485" spans="1:14" s="86" customFormat="1" ht="14.25" customHeight="1">
      <c r="A485" s="239"/>
      <c r="B485" s="261" t="s">
        <v>560</v>
      </c>
      <c r="C485" s="60" t="s">
        <v>561</v>
      </c>
      <c r="D485" s="169">
        <v>6648</v>
      </c>
      <c r="E485" s="338"/>
      <c r="F485" s="338"/>
      <c r="G485" s="354">
        <f t="shared" si="105"/>
        <v>6648</v>
      </c>
      <c r="H485" s="169">
        <f t="shared" si="106"/>
        <v>6648</v>
      </c>
      <c r="I485" s="61">
        <f>H485</f>
        <v>6648</v>
      </c>
      <c r="J485" s="61"/>
      <c r="K485" s="165">
        <v>0</v>
      </c>
      <c r="L485" s="167"/>
      <c r="M485" s="167"/>
      <c r="N485" s="227"/>
    </row>
    <row r="486" spans="1:14" s="86" customFormat="1" ht="14.25" customHeight="1">
      <c r="A486" s="239"/>
      <c r="B486" s="261" t="s">
        <v>28</v>
      </c>
      <c r="C486" s="60" t="s">
        <v>150</v>
      </c>
      <c r="D486" s="169">
        <v>40800</v>
      </c>
      <c r="E486" s="338"/>
      <c r="F486" s="338"/>
      <c r="G486" s="354">
        <f t="shared" si="105"/>
        <v>40800</v>
      </c>
      <c r="H486" s="169">
        <f t="shared" si="106"/>
        <v>40800</v>
      </c>
      <c r="I486" s="61">
        <v>0</v>
      </c>
      <c r="J486" s="61"/>
      <c r="K486" s="165">
        <v>0</v>
      </c>
      <c r="L486" s="167"/>
      <c r="M486" s="167"/>
      <c r="N486" s="227"/>
    </row>
    <row r="487" spans="1:14" s="86" customFormat="1" ht="13.5" customHeight="1">
      <c r="A487" s="239"/>
      <c r="B487" s="261" t="s">
        <v>30</v>
      </c>
      <c r="C487" s="60" t="s">
        <v>106</v>
      </c>
      <c r="D487" s="169">
        <v>16600</v>
      </c>
      <c r="E487" s="338"/>
      <c r="F487" s="338"/>
      <c r="G487" s="354">
        <f t="shared" si="105"/>
        <v>16600</v>
      </c>
      <c r="H487" s="169">
        <f t="shared" si="106"/>
        <v>16600</v>
      </c>
      <c r="I487" s="61">
        <v>0</v>
      </c>
      <c r="J487" s="61"/>
      <c r="K487" s="165">
        <v>0</v>
      </c>
      <c r="L487" s="167"/>
      <c r="M487" s="167"/>
      <c r="N487" s="227"/>
    </row>
    <row r="488" spans="1:14" s="86" customFormat="1" ht="13.5" customHeight="1">
      <c r="A488" s="239"/>
      <c r="B488" s="261" t="s">
        <v>32</v>
      </c>
      <c r="C488" s="61" t="s">
        <v>107</v>
      </c>
      <c r="D488" s="169">
        <v>32700</v>
      </c>
      <c r="E488" s="338"/>
      <c r="F488" s="338"/>
      <c r="G488" s="354">
        <f t="shared" si="105"/>
        <v>32700</v>
      </c>
      <c r="H488" s="169">
        <f t="shared" si="106"/>
        <v>32700</v>
      </c>
      <c r="I488" s="61">
        <v>0</v>
      </c>
      <c r="J488" s="61"/>
      <c r="K488" s="165"/>
      <c r="L488" s="167"/>
      <c r="M488" s="167"/>
      <c r="N488" s="227"/>
    </row>
    <row r="489" spans="1:14" s="86" customFormat="1" ht="13.5" customHeight="1">
      <c r="A489" s="239"/>
      <c r="B489" s="261" t="s">
        <v>92</v>
      </c>
      <c r="C489" s="61" t="s">
        <v>93</v>
      </c>
      <c r="D489" s="169">
        <v>1100</v>
      </c>
      <c r="E489" s="338"/>
      <c r="F489" s="338"/>
      <c r="G489" s="354">
        <f t="shared" si="105"/>
        <v>1100</v>
      </c>
      <c r="H489" s="169">
        <f t="shared" si="106"/>
        <v>1100</v>
      </c>
      <c r="I489" s="61">
        <v>0</v>
      </c>
      <c r="J489" s="61"/>
      <c r="K489" s="165"/>
      <c r="L489" s="167"/>
      <c r="M489" s="167"/>
      <c r="N489" s="227"/>
    </row>
    <row r="490" spans="1:14" s="86" customFormat="1" ht="15" customHeight="1">
      <c r="A490" s="239"/>
      <c r="B490" s="261" t="s">
        <v>34</v>
      </c>
      <c r="C490" s="60" t="s">
        <v>108</v>
      </c>
      <c r="D490" s="169">
        <v>10219</v>
      </c>
      <c r="E490" s="338"/>
      <c r="F490" s="338"/>
      <c r="G490" s="354">
        <f t="shared" si="105"/>
        <v>10219</v>
      </c>
      <c r="H490" s="169">
        <f t="shared" si="106"/>
        <v>10219</v>
      </c>
      <c r="I490" s="61">
        <v>0</v>
      </c>
      <c r="J490" s="61"/>
      <c r="K490" s="165">
        <v>0</v>
      </c>
      <c r="L490" s="167"/>
      <c r="M490" s="167"/>
      <c r="N490" s="227"/>
    </row>
    <row r="491" spans="1:14" s="86" customFormat="1" ht="15" customHeight="1">
      <c r="A491" s="239"/>
      <c r="B491" s="261" t="s">
        <v>272</v>
      </c>
      <c r="C491" s="60" t="s">
        <v>274</v>
      </c>
      <c r="D491" s="169">
        <v>1600</v>
      </c>
      <c r="E491" s="338"/>
      <c r="F491" s="338"/>
      <c r="G491" s="354">
        <f t="shared" si="105"/>
        <v>1600</v>
      </c>
      <c r="H491" s="169">
        <f t="shared" si="106"/>
        <v>1600</v>
      </c>
      <c r="I491" s="61">
        <v>0</v>
      </c>
      <c r="J491" s="61"/>
      <c r="K491" s="165"/>
      <c r="L491" s="167"/>
      <c r="M491" s="167"/>
      <c r="N491" s="227"/>
    </row>
    <row r="492" spans="1:14" s="86" customFormat="1" ht="15" customHeight="1">
      <c r="A492" s="239"/>
      <c r="B492" s="261" t="s">
        <v>265</v>
      </c>
      <c r="C492" s="60" t="s">
        <v>269</v>
      </c>
      <c r="D492" s="169">
        <v>2410</v>
      </c>
      <c r="E492" s="338"/>
      <c r="F492" s="338"/>
      <c r="G492" s="354">
        <f t="shared" si="105"/>
        <v>2410</v>
      </c>
      <c r="H492" s="169">
        <f t="shared" si="106"/>
        <v>2410</v>
      </c>
      <c r="I492" s="61">
        <v>0</v>
      </c>
      <c r="J492" s="61"/>
      <c r="K492" s="165"/>
      <c r="L492" s="167"/>
      <c r="M492" s="167"/>
      <c r="N492" s="227"/>
    </row>
    <row r="493" spans="1:14" s="86" customFormat="1" ht="24" customHeight="1">
      <c r="A493" s="239"/>
      <c r="B493" s="261" t="s">
        <v>279</v>
      </c>
      <c r="C493" s="60" t="s">
        <v>718</v>
      </c>
      <c r="D493" s="169">
        <v>910</v>
      </c>
      <c r="E493" s="338"/>
      <c r="F493" s="338"/>
      <c r="G493" s="354">
        <f t="shared" si="105"/>
        <v>910</v>
      </c>
      <c r="H493" s="169">
        <f t="shared" si="106"/>
        <v>910</v>
      </c>
      <c r="I493" s="61"/>
      <c r="J493" s="61"/>
      <c r="K493" s="165"/>
      <c r="L493" s="167"/>
      <c r="M493" s="167"/>
      <c r="N493" s="227"/>
    </row>
    <row r="494" spans="1:14" s="86" customFormat="1" ht="14.25" customHeight="1">
      <c r="A494" s="239"/>
      <c r="B494" s="261" t="s">
        <v>36</v>
      </c>
      <c r="C494" s="60" t="s">
        <v>37</v>
      </c>
      <c r="D494" s="169">
        <v>2000</v>
      </c>
      <c r="E494" s="338"/>
      <c r="F494" s="338"/>
      <c r="G494" s="354">
        <f t="shared" si="105"/>
        <v>2000</v>
      </c>
      <c r="H494" s="169">
        <f t="shared" si="106"/>
        <v>2000</v>
      </c>
      <c r="I494" s="61">
        <v>0</v>
      </c>
      <c r="J494" s="61"/>
      <c r="K494" s="165">
        <v>0</v>
      </c>
      <c r="L494" s="167"/>
      <c r="M494" s="167"/>
      <c r="N494" s="227"/>
    </row>
    <row r="495" spans="1:14" s="86" customFormat="1" ht="14.25" customHeight="1">
      <c r="A495" s="239"/>
      <c r="B495" s="261" t="s">
        <v>40</v>
      </c>
      <c r="C495" s="60" t="s">
        <v>41</v>
      </c>
      <c r="D495" s="169">
        <v>29806</v>
      </c>
      <c r="E495" s="338"/>
      <c r="F495" s="338"/>
      <c r="G495" s="354">
        <f t="shared" si="105"/>
        <v>29806</v>
      </c>
      <c r="H495" s="169">
        <f t="shared" si="106"/>
        <v>29806</v>
      </c>
      <c r="I495" s="61">
        <v>0</v>
      </c>
      <c r="J495" s="61"/>
      <c r="K495" s="165">
        <v>0</v>
      </c>
      <c r="L495" s="167"/>
      <c r="M495" s="167"/>
      <c r="N495" s="227"/>
    </row>
    <row r="496" spans="1:14" s="86" customFormat="1" ht="15.75" customHeight="1">
      <c r="A496" s="239"/>
      <c r="B496" s="261" t="s">
        <v>56</v>
      </c>
      <c r="C496" s="60" t="s">
        <v>57</v>
      </c>
      <c r="D496" s="169">
        <v>3000</v>
      </c>
      <c r="E496" s="338"/>
      <c r="F496" s="338"/>
      <c r="G496" s="354">
        <f t="shared" si="105"/>
        <v>3000</v>
      </c>
      <c r="H496" s="169">
        <f t="shared" si="106"/>
        <v>3000</v>
      </c>
      <c r="I496" s="61">
        <v>0</v>
      </c>
      <c r="J496" s="61"/>
      <c r="K496" s="165">
        <v>0</v>
      </c>
      <c r="L496" s="167"/>
      <c r="M496" s="167"/>
      <c r="N496" s="227"/>
    </row>
    <row r="497" spans="1:14" s="86" customFormat="1" ht="15.75" customHeight="1">
      <c r="A497" s="239"/>
      <c r="B497" s="261" t="s">
        <v>111</v>
      </c>
      <c r="C497" s="61" t="s">
        <v>112</v>
      </c>
      <c r="D497" s="169">
        <v>3393</v>
      </c>
      <c r="E497" s="338"/>
      <c r="F497" s="338"/>
      <c r="G497" s="354">
        <f t="shared" si="105"/>
        <v>3393</v>
      </c>
      <c r="H497" s="169">
        <f t="shared" si="106"/>
        <v>3393</v>
      </c>
      <c r="I497" s="61"/>
      <c r="J497" s="61"/>
      <c r="K497" s="165"/>
      <c r="L497" s="167"/>
      <c r="M497" s="167"/>
      <c r="N497" s="227"/>
    </row>
    <row r="498" spans="1:14" s="86" customFormat="1" ht="15.75" customHeight="1">
      <c r="A498" s="239"/>
      <c r="B498" s="261" t="s">
        <v>266</v>
      </c>
      <c r="C498" s="61" t="s">
        <v>719</v>
      </c>
      <c r="D498" s="169">
        <v>530</v>
      </c>
      <c r="E498" s="338"/>
      <c r="F498" s="338"/>
      <c r="G498" s="354">
        <f t="shared" si="105"/>
        <v>530</v>
      </c>
      <c r="H498" s="169">
        <f t="shared" si="106"/>
        <v>530</v>
      </c>
      <c r="I498" s="61"/>
      <c r="J498" s="61"/>
      <c r="K498" s="165"/>
      <c r="L498" s="167"/>
      <c r="M498" s="167"/>
      <c r="N498" s="227"/>
    </row>
    <row r="499" spans="1:14" s="85" customFormat="1" ht="30.75" customHeight="1">
      <c r="A499" s="256" t="s">
        <v>288</v>
      </c>
      <c r="B499" s="262"/>
      <c r="C499" s="118" t="s">
        <v>289</v>
      </c>
      <c r="D499" s="168">
        <f aca="true" t="shared" si="107" ref="D499:N499">D500+D520+D540+D572+D577+D560</f>
        <v>2886435</v>
      </c>
      <c r="E499" s="168">
        <f t="shared" si="107"/>
        <v>67600</v>
      </c>
      <c r="F499" s="168">
        <f t="shared" si="107"/>
        <v>0</v>
      </c>
      <c r="G499" s="168">
        <f t="shared" si="107"/>
        <v>2954035</v>
      </c>
      <c r="H499" s="168">
        <f t="shared" si="107"/>
        <v>2954035</v>
      </c>
      <c r="I499" s="168">
        <f t="shared" si="107"/>
        <v>1603410</v>
      </c>
      <c r="J499" s="168">
        <f t="shared" si="107"/>
        <v>295952</v>
      </c>
      <c r="K499" s="168">
        <f t="shared" si="107"/>
        <v>1500</v>
      </c>
      <c r="L499" s="168">
        <f t="shared" si="107"/>
        <v>0</v>
      </c>
      <c r="M499" s="168">
        <f t="shared" si="107"/>
        <v>0</v>
      </c>
      <c r="N499" s="228">
        <f t="shared" si="107"/>
        <v>0</v>
      </c>
    </row>
    <row r="500" spans="1:14" s="86" customFormat="1" ht="29.25" customHeight="1">
      <c r="A500" s="237" t="s">
        <v>290</v>
      </c>
      <c r="B500" s="266"/>
      <c r="C500" s="155" t="s">
        <v>291</v>
      </c>
      <c r="D500" s="164">
        <f>SUM(D501:D519)</f>
        <v>1159779</v>
      </c>
      <c r="E500" s="164">
        <f>SUM(E501:E519)</f>
        <v>0</v>
      </c>
      <c r="F500" s="164">
        <f>SUM(F501:F519)</f>
        <v>0</v>
      </c>
      <c r="G500" s="164">
        <f>SUM(G501:G519)</f>
        <v>1159779</v>
      </c>
      <c r="H500" s="164">
        <f aca="true" t="shared" si="108" ref="H500:N500">SUM(H501:H519)</f>
        <v>1159779</v>
      </c>
      <c r="I500" s="164">
        <f t="shared" si="108"/>
        <v>736083</v>
      </c>
      <c r="J500" s="164">
        <f t="shared" si="108"/>
        <v>147958</v>
      </c>
      <c r="K500" s="164">
        <f t="shared" si="108"/>
        <v>0</v>
      </c>
      <c r="L500" s="164">
        <f t="shared" si="108"/>
        <v>0</v>
      </c>
      <c r="M500" s="164">
        <f t="shared" si="108"/>
        <v>0</v>
      </c>
      <c r="N500" s="226">
        <f t="shared" si="108"/>
        <v>0</v>
      </c>
    </row>
    <row r="501" spans="1:14" s="86" customFormat="1" ht="15.75" customHeight="1">
      <c r="A501" s="239"/>
      <c r="B501" s="264" t="s">
        <v>633</v>
      </c>
      <c r="C501" s="60" t="s">
        <v>153</v>
      </c>
      <c r="D501" s="61">
        <v>4000</v>
      </c>
      <c r="E501" s="336"/>
      <c r="F501" s="336"/>
      <c r="G501" s="354">
        <f>D501+E501-F501</f>
        <v>4000</v>
      </c>
      <c r="H501" s="169">
        <f>G501</f>
        <v>4000</v>
      </c>
      <c r="I501" s="61">
        <v>0</v>
      </c>
      <c r="J501" s="165"/>
      <c r="K501" s="166">
        <v>0</v>
      </c>
      <c r="L501" s="167"/>
      <c r="M501" s="167"/>
      <c r="N501" s="233"/>
    </row>
    <row r="502" spans="1:14" s="86" customFormat="1" ht="15" customHeight="1">
      <c r="A502" s="239"/>
      <c r="B502" s="261" t="s">
        <v>20</v>
      </c>
      <c r="C502" s="60" t="s">
        <v>607</v>
      </c>
      <c r="D502" s="61">
        <v>690198</v>
      </c>
      <c r="E502" s="336"/>
      <c r="F502" s="336"/>
      <c r="G502" s="354">
        <f aca="true" t="shared" si="109" ref="G502:G519">D502+E502-F502</f>
        <v>690198</v>
      </c>
      <c r="H502" s="169">
        <f aca="true" t="shared" si="110" ref="H502:H519">G502</f>
        <v>690198</v>
      </c>
      <c r="I502" s="61">
        <f>H502</f>
        <v>690198</v>
      </c>
      <c r="J502" s="165"/>
      <c r="K502" s="166">
        <v>0</v>
      </c>
      <c r="L502" s="167"/>
      <c r="M502" s="167"/>
      <c r="N502" s="233"/>
    </row>
    <row r="503" spans="1:14" s="86" customFormat="1" ht="16.5" customHeight="1">
      <c r="A503" s="239"/>
      <c r="B503" s="261" t="s">
        <v>24</v>
      </c>
      <c r="C503" s="60" t="s">
        <v>25</v>
      </c>
      <c r="D503" s="61">
        <v>45885</v>
      </c>
      <c r="E503" s="336"/>
      <c r="F503" s="336"/>
      <c r="G503" s="354">
        <f t="shared" si="109"/>
        <v>45885</v>
      </c>
      <c r="H503" s="169">
        <f t="shared" si="110"/>
        <v>45885</v>
      </c>
      <c r="I503" s="61">
        <f>H503</f>
        <v>45885</v>
      </c>
      <c r="J503" s="165"/>
      <c r="K503" s="166">
        <v>0</v>
      </c>
      <c r="L503" s="167"/>
      <c r="M503" s="167"/>
      <c r="N503" s="233"/>
    </row>
    <row r="504" spans="1:14" s="86" customFormat="1" ht="17.25" customHeight="1">
      <c r="A504" s="239"/>
      <c r="B504" s="264" t="s">
        <v>51</v>
      </c>
      <c r="C504" s="60" t="s">
        <v>86</v>
      </c>
      <c r="D504" s="61">
        <v>129984</v>
      </c>
      <c r="E504" s="336"/>
      <c r="F504" s="336"/>
      <c r="G504" s="354">
        <f t="shared" si="109"/>
        <v>129984</v>
      </c>
      <c r="H504" s="169">
        <f t="shared" si="110"/>
        <v>129984</v>
      </c>
      <c r="I504" s="61">
        <v>0</v>
      </c>
      <c r="J504" s="165">
        <f>H504</f>
        <v>129984</v>
      </c>
      <c r="K504" s="166">
        <v>0</v>
      </c>
      <c r="L504" s="167"/>
      <c r="M504" s="167"/>
      <c r="N504" s="233"/>
    </row>
    <row r="505" spans="1:14" s="86" customFormat="1" ht="15" customHeight="1">
      <c r="A505" s="239"/>
      <c r="B505" s="264" t="s">
        <v>26</v>
      </c>
      <c r="C505" s="60" t="s">
        <v>27</v>
      </c>
      <c r="D505" s="61">
        <v>17974</v>
      </c>
      <c r="E505" s="336"/>
      <c r="F505" s="336"/>
      <c r="G505" s="354">
        <f t="shared" si="109"/>
        <v>17974</v>
      </c>
      <c r="H505" s="169">
        <f t="shared" si="110"/>
        <v>17974</v>
      </c>
      <c r="I505" s="61">
        <v>0</v>
      </c>
      <c r="J505" s="165">
        <f>H505</f>
        <v>17974</v>
      </c>
      <c r="K505" s="166">
        <v>0</v>
      </c>
      <c r="L505" s="167"/>
      <c r="M505" s="167"/>
      <c r="N505" s="233"/>
    </row>
    <row r="506" spans="1:14" s="86" customFormat="1" ht="13.5" customHeight="1">
      <c r="A506" s="239"/>
      <c r="B506" s="264" t="s">
        <v>28</v>
      </c>
      <c r="C506" s="60" t="s">
        <v>150</v>
      </c>
      <c r="D506" s="61">
        <v>53345</v>
      </c>
      <c r="E506" s="336"/>
      <c r="F506" s="336"/>
      <c r="G506" s="354">
        <f t="shared" si="109"/>
        <v>53345</v>
      </c>
      <c r="H506" s="169">
        <f t="shared" si="110"/>
        <v>53345</v>
      </c>
      <c r="I506" s="61">
        <v>0</v>
      </c>
      <c r="J506" s="165"/>
      <c r="K506" s="166">
        <v>0</v>
      </c>
      <c r="L506" s="167"/>
      <c r="M506" s="167"/>
      <c r="N506" s="233"/>
    </row>
    <row r="507" spans="1:14" s="86" customFormat="1" ht="14.25" customHeight="1">
      <c r="A507" s="239"/>
      <c r="B507" s="264" t="s">
        <v>103</v>
      </c>
      <c r="C507" s="60" t="s">
        <v>240</v>
      </c>
      <c r="D507" s="61">
        <v>61140</v>
      </c>
      <c r="E507" s="336"/>
      <c r="F507" s="336"/>
      <c r="G507" s="354">
        <f t="shared" si="109"/>
        <v>61140</v>
      </c>
      <c r="H507" s="169">
        <f t="shared" si="110"/>
        <v>61140</v>
      </c>
      <c r="I507" s="61">
        <v>0</v>
      </c>
      <c r="J507" s="165"/>
      <c r="K507" s="166">
        <v>0</v>
      </c>
      <c r="L507" s="167"/>
      <c r="M507" s="167"/>
      <c r="N507" s="233"/>
    </row>
    <row r="508" spans="1:14" s="86" customFormat="1" ht="14.25" customHeight="1">
      <c r="A508" s="239"/>
      <c r="B508" s="264" t="s">
        <v>30</v>
      </c>
      <c r="C508" s="60" t="s">
        <v>106</v>
      </c>
      <c r="D508" s="61">
        <v>12228</v>
      </c>
      <c r="E508" s="336"/>
      <c r="F508" s="336"/>
      <c r="G508" s="354">
        <f t="shared" si="109"/>
        <v>12228</v>
      </c>
      <c r="H508" s="169">
        <f t="shared" si="110"/>
        <v>12228</v>
      </c>
      <c r="I508" s="61">
        <v>0</v>
      </c>
      <c r="J508" s="165"/>
      <c r="K508" s="166">
        <v>0</v>
      </c>
      <c r="L508" s="167"/>
      <c r="M508" s="167"/>
      <c r="N508" s="233"/>
    </row>
    <row r="509" spans="1:14" s="86" customFormat="1" ht="17.25" customHeight="1">
      <c r="A509" s="239"/>
      <c r="B509" s="264" t="s">
        <v>32</v>
      </c>
      <c r="C509" s="61" t="s">
        <v>107</v>
      </c>
      <c r="D509" s="61">
        <v>63500</v>
      </c>
      <c r="E509" s="336"/>
      <c r="F509" s="336"/>
      <c r="G509" s="354">
        <f t="shared" si="109"/>
        <v>63500</v>
      </c>
      <c r="H509" s="169">
        <f t="shared" si="110"/>
        <v>63500</v>
      </c>
      <c r="I509" s="61"/>
      <c r="J509" s="165"/>
      <c r="K509" s="166"/>
      <c r="L509" s="167"/>
      <c r="M509" s="167"/>
      <c r="N509" s="233"/>
    </row>
    <row r="510" spans="1:14" s="86" customFormat="1" ht="18" customHeight="1">
      <c r="A510" s="239"/>
      <c r="B510" s="264" t="s">
        <v>92</v>
      </c>
      <c r="C510" s="60" t="s">
        <v>93</v>
      </c>
      <c r="D510" s="61">
        <v>3500</v>
      </c>
      <c r="E510" s="336"/>
      <c r="F510" s="336"/>
      <c r="G510" s="354">
        <f t="shared" si="109"/>
        <v>3500</v>
      </c>
      <c r="H510" s="169">
        <f t="shared" si="110"/>
        <v>3500</v>
      </c>
      <c r="I510" s="61">
        <v>0</v>
      </c>
      <c r="J510" s="165"/>
      <c r="K510" s="166"/>
      <c r="L510" s="167"/>
      <c r="M510" s="167"/>
      <c r="N510" s="233"/>
    </row>
    <row r="511" spans="1:14" s="86" customFormat="1" ht="18" customHeight="1">
      <c r="A511" s="239"/>
      <c r="B511" s="264" t="s">
        <v>34</v>
      </c>
      <c r="C511" s="60" t="s">
        <v>108</v>
      </c>
      <c r="D511" s="61">
        <v>21891</v>
      </c>
      <c r="E511" s="336"/>
      <c r="F511" s="336"/>
      <c r="G511" s="354">
        <f t="shared" si="109"/>
        <v>21891</v>
      </c>
      <c r="H511" s="169">
        <f t="shared" si="110"/>
        <v>21891</v>
      </c>
      <c r="I511" s="61">
        <v>0</v>
      </c>
      <c r="J511" s="165"/>
      <c r="K511" s="166">
        <v>0</v>
      </c>
      <c r="L511" s="167"/>
      <c r="M511" s="167"/>
      <c r="N511" s="233"/>
    </row>
    <row r="512" spans="1:14" s="86" customFormat="1" ht="15" customHeight="1">
      <c r="A512" s="239"/>
      <c r="B512" s="264" t="s">
        <v>562</v>
      </c>
      <c r="C512" s="61" t="s">
        <v>563</v>
      </c>
      <c r="D512" s="61">
        <v>713</v>
      </c>
      <c r="E512" s="336"/>
      <c r="F512" s="336"/>
      <c r="G512" s="354">
        <f t="shared" si="109"/>
        <v>713</v>
      </c>
      <c r="H512" s="169">
        <f t="shared" si="110"/>
        <v>713</v>
      </c>
      <c r="I512" s="61">
        <v>0</v>
      </c>
      <c r="J512" s="165"/>
      <c r="K512" s="166"/>
      <c r="L512" s="167"/>
      <c r="M512" s="167"/>
      <c r="N512" s="233"/>
    </row>
    <row r="513" spans="1:14" s="86" customFormat="1" ht="15" customHeight="1">
      <c r="A513" s="239"/>
      <c r="B513" s="264" t="s">
        <v>265</v>
      </c>
      <c r="C513" s="60" t="s">
        <v>269</v>
      </c>
      <c r="D513" s="61">
        <v>2000</v>
      </c>
      <c r="E513" s="336"/>
      <c r="F513" s="336"/>
      <c r="G513" s="354">
        <f t="shared" si="109"/>
        <v>2000</v>
      </c>
      <c r="H513" s="169">
        <f t="shared" si="110"/>
        <v>2000</v>
      </c>
      <c r="I513" s="61">
        <v>0</v>
      </c>
      <c r="J513" s="165"/>
      <c r="K513" s="166"/>
      <c r="L513" s="167"/>
      <c r="M513" s="167"/>
      <c r="N513" s="233"/>
    </row>
    <row r="514" spans="1:14" s="86" customFormat="1" ht="17.25" customHeight="1">
      <c r="A514" s="239"/>
      <c r="B514" s="264" t="s">
        <v>36</v>
      </c>
      <c r="C514" s="60" t="s">
        <v>37</v>
      </c>
      <c r="D514" s="61">
        <v>3057</v>
      </c>
      <c r="E514" s="336"/>
      <c r="F514" s="336"/>
      <c r="G514" s="354">
        <f t="shared" si="109"/>
        <v>3057</v>
      </c>
      <c r="H514" s="169">
        <f t="shared" si="110"/>
        <v>3057</v>
      </c>
      <c r="I514" s="61">
        <v>0</v>
      </c>
      <c r="J514" s="165"/>
      <c r="K514" s="166">
        <v>0</v>
      </c>
      <c r="L514" s="167"/>
      <c r="M514" s="167"/>
      <c r="N514" s="233"/>
    </row>
    <row r="515" spans="1:14" s="86" customFormat="1" ht="17.25" customHeight="1">
      <c r="A515" s="239"/>
      <c r="B515" s="264" t="s">
        <v>40</v>
      </c>
      <c r="C515" s="60" t="s">
        <v>41</v>
      </c>
      <c r="D515" s="61">
        <v>36492</v>
      </c>
      <c r="E515" s="336"/>
      <c r="F515" s="336"/>
      <c r="G515" s="354">
        <f t="shared" si="109"/>
        <v>36492</v>
      </c>
      <c r="H515" s="169">
        <f t="shared" si="110"/>
        <v>36492</v>
      </c>
      <c r="I515" s="61">
        <v>0</v>
      </c>
      <c r="J515" s="165"/>
      <c r="K515" s="166">
        <v>0</v>
      </c>
      <c r="L515" s="167"/>
      <c r="M515" s="167"/>
      <c r="N515" s="233"/>
    </row>
    <row r="516" spans="1:14" s="86" customFormat="1" ht="16.5" customHeight="1">
      <c r="A516" s="239"/>
      <c r="B516" s="264" t="s">
        <v>56</v>
      </c>
      <c r="C516" s="60" t="s">
        <v>57</v>
      </c>
      <c r="D516" s="61">
        <v>1000</v>
      </c>
      <c r="E516" s="336"/>
      <c r="F516" s="336"/>
      <c r="G516" s="354">
        <f t="shared" si="109"/>
        <v>1000</v>
      </c>
      <c r="H516" s="169">
        <f t="shared" si="110"/>
        <v>1000</v>
      </c>
      <c r="I516" s="61">
        <v>0</v>
      </c>
      <c r="J516" s="165"/>
      <c r="K516" s="166"/>
      <c r="L516" s="167"/>
      <c r="M516" s="167"/>
      <c r="N516" s="233"/>
    </row>
    <row r="517" spans="1:14" s="86" customFormat="1" ht="16.5" customHeight="1">
      <c r="A517" s="239"/>
      <c r="B517" s="264" t="s">
        <v>111</v>
      </c>
      <c r="C517" s="61" t="s">
        <v>112</v>
      </c>
      <c r="D517" s="61">
        <v>9872</v>
      </c>
      <c r="E517" s="336"/>
      <c r="F517" s="336"/>
      <c r="G517" s="354">
        <f t="shared" si="109"/>
        <v>9872</v>
      </c>
      <c r="H517" s="169">
        <f t="shared" si="110"/>
        <v>9872</v>
      </c>
      <c r="I517" s="61"/>
      <c r="J517" s="165"/>
      <c r="K517" s="166"/>
      <c r="L517" s="167"/>
      <c r="M517" s="167"/>
      <c r="N517" s="233"/>
    </row>
    <row r="518" spans="1:14" s="86" customFormat="1" ht="19.5" customHeight="1">
      <c r="A518" s="239"/>
      <c r="B518" s="264" t="s">
        <v>266</v>
      </c>
      <c r="C518" s="60" t="s">
        <v>694</v>
      </c>
      <c r="D518" s="61">
        <v>2000</v>
      </c>
      <c r="E518" s="336"/>
      <c r="F518" s="336"/>
      <c r="G518" s="354">
        <f t="shared" si="109"/>
        <v>2000</v>
      </c>
      <c r="H518" s="169">
        <f t="shared" si="110"/>
        <v>2000</v>
      </c>
      <c r="I518" s="61">
        <v>0</v>
      </c>
      <c r="J518" s="165"/>
      <c r="K518" s="166"/>
      <c r="L518" s="167"/>
      <c r="M518" s="167"/>
      <c r="N518" s="233"/>
    </row>
    <row r="519" spans="1:14" s="86" customFormat="1" ht="19.5" customHeight="1">
      <c r="A519" s="239"/>
      <c r="B519" s="264" t="s">
        <v>267</v>
      </c>
      <c r="C519" s="60" t="s">
        <v>270</v>
      </c>
      <c r="D519" s="61">
        <v>1000</v>
      </c>
      <c r="E519" s="336"/>
      <c r="F519" s="336"/>
      <c r="G519" s="354">
        <f t="shared" si="109"/>
        <v>1000</v>
      </c>
      <c r="H519" s="169">
        <f t="shared" si="110"/>
        <v>1000</v>
      </c>
      <c r="I519" s="61">
        <v>0</v>
      </c>
      <c r="J519" s="165"/>
      <c r="K519" s="166"/>
      <c r="L519" s="167"/>
      <c r="M519" s="167"/>
      <c r="N519" s="233"/>
    </row>
    <row r="520" spans="1:14" s="86" customFormat="1" ht="24.75" customHeight="1">
      <c r="A520" s="237" t="s">
        <v>293</v>
      </c>
      <c r="B520" s="266"/>
      <c r="C520" s="155" t="s">
        <v>294</v>
      </c>
      <c r="D520" s="164">
        <f>SUM(D521:D539)</f>
        <v>414660</v>
      </c>
      <c r="E520" s="164">
        <f>SUM(E521:E539)</f>
        <v>0</v>
      </c>
      <c r="F520" s="164">
        <f>SUM(F521:F539)</f>
        <v>0</v>
      </c>
      <c r="G520" s="164">
        <f>SUM(G521:G539)</f>
        <v>414660</v>
      </c>
      <c r="H520" s="164">
        <f aca="true" t="shared" si="111" ref="H520:N520">SUM(H521:H539)</f>
        <v>414660</v>
      </c>
      <c r="I520" s="164">
        <f t="shared" si="111"/>
        <v>300746</v>
      </c>
      <c r="J520" s="164">
        <f t="shared" si="111"/>
        <v>57637</v>
      </c>
      <c r="K520" s="164">
        <f t="shared" si="111"/>
        <v>0</v>
      </c>
      <c r="L520" s="164">
        <f t="shared" si="111"/>
        <v>0</v>
      </c>
      <c r="M520" s="164">
        <f t="shared" si="111"/>
        <v>0</v>
      </c>
      <c r="N520" s="226">
        <f t="shared" si="111"/>
        <v>0</v>
      </c>
    </row>
    <row r="521" spans="1:14" s="86" customFormat="1" ht="20.25" customHeight="1">
      <c r="A521" s="239"/>
      <c r="B521" s="261" t="s">
        <v>20</v>
      </c>
      <c r="C521" s="60" t="s">
        <v>607</v>
      </c>
      <c r="D521" s="61">
        <v>275776</v>
      </c>
      <c r="E521" s="336"/>
      <c r="F521" s="336"/>
      <c r="G521" s="354">
        <f>D521+E521-F521</f>
        <v>275776</v>
      </c>
      <c r="H521" s="61">
        <f>G521</f>
        <v>275776</v>
      </c>
      <c r="I521" s="61">
        <f>H521</f>
        <v>275776</v>
      </c>
      <c r="J521" s="165"/>
      <c r="K521" s="166">
        <v>0</v>
      </c>
      <c r="L521" s="167"/>
      <c r="M521" s="167"/>
      <c r="N521" s="227"/>
    </row>
    <row r="522" spans="1:14" s="86" customFormat="1" ht="16.5" customHeight="1">
      <c r="A522" s="239"/>
      <c r="B522" s="261" t="s">
        <v>24</v>
      </c>
      <c r="C522" s="60" t="s">
        <v>25</v>
      </c>
      <c r="D522" s="61">
        <v>23970</v>
      </c>
      <c r="E522" s="336"/>
      <c r="F522" s="336"/>
      <c r="G522" s="354">
        <f aca="true" t="shared" si="112" ref="G522:G539">D522+E522-F522</f>
        <v>23970</v>
      </c>
      <c r="H522" s="61">
        <f aca="true" t="shared" si="113" ref="H522:H539">G522</f>
        <v>23970</v>
      </c>
      <c r="I522" s="61">
        <f>H522</f>
        <v>23970</v>
      </c>
      <c r="J522" s="165"/>
      <c r="K522" s="166">
        <v>0</v>
      </c>
      <c r="L522" s="167"/>
      <c r="M522" s="167"/>
      <c r="N522" s="227"/>
    </row>
    <row r="523" spans="1:14" s="86" customFormat="1" ht="17.25" customHeight="1">
      <c r="A523" s="239"/>
      <c r="B523" s="264" t="s">
        <v>72</v>
      </c>
      <c r="C523" s="60" t="s">
        <v>86</v>
      </c>
      <c r="D523" s="61">
        <v>50537</v>
      </c>
      <c r="E523" s="336"/>
      <c r="F523" s="336"/>
      <c r="G523" s="354">
        <f t="shared" si="112"/>
        <v>50537</v>
      </c>
      <c r="H523" s="61">
        <f t="shared" si="113"/>
        <v>50537</v>
      </c>
      <c r="I523" s="61">
        <v>0</v>
      </c>
      <c r="J523" s="165">
        <f>H523</f>
        <v>50537</v>
      </c>
      <c r="K523" s="166">
        <v>0</v>
      </c>
      <c r="L523" s="167"/>
      <c r="M523" s="167"/>
      <c r="N523" s="227"/>
    </row>
    <row r="524" spans="1:14" s="86" customFormat="1" ht="16.5" customHeight="1">
      <c r="A524" s="239"/>
      <c r="B524" s="264" t="s">
        <v>26</v>
      </c>
      <c r="C524" s="60" t="s">
        <v>27</v>
      </c>
      <c r="D524" s="61">
        <v>7100</v>
      </c>
      <c r="E524" s="336"/>
      <c r="F524" s="336"/>
      <c r="G524" s="354">
        <f t="shared" si="112"/>
        <v>7100</v>
      </c>
      <c r="H524" s="61">
        <f t="shared" si="113"/>
        <v>7100</v>
      </c>
      <c r="I524" s="61">
        <v>0</v>
      </c>
      <c r="J524" s="165">
        <f>H524</f>
        <v>7100</v>
      </c>
      <c r="K524" s="166">
        <v>0</v>
      </c>
      <c r="L524" s="167"/>
      <c r="M524" s="167"/>
      <c r="N524" s="227"/>
    </row>
    <row r="525" spans="1:14" s="86" customFormat="1" ht="16.5" customHeight="1">
      <c r="A525" s="239"/>
      <c r="B525" s="264" t="s">
        <v>560</v>
      </c>
      <c r="C525" s="60" t="s">
        <v>561</v>
      </c>
      <c r="D525" s="61">
        <v>1000</v>
      </c>
      <c r="E525" s="336"/>
      <c r="F525" s="336"/>
      <c r="G525" s="354">
        <f t="shared" si="112"/>
        <v>1000</v>
      </c>
      <c r="H525" s="61">
        <f t="shared" si="113"/>
        <v>1000</v>
      </c>
      <c r="I525" s="61">
        <f>H525</f>
        <v>1000</v>
      </c>
      <c r="J525" s="165"/>
      <c r="K525" s="166">
        <v>0</v>
      </c>
      <c r="L525" s="167"/>
      <c r="M525" s="167"/>
      <c r="N525" s="227"/>
    </row>
    <row r="526" spans="1:14" s="86" customFormat="1" ht="15.75" customHeight="1">
      <c r="A526" s="239"/>
      <c r="B526" s="264" t="s">
        <v>28</v>
      </c>
      <c r="C526" s="60" t="s">
        <v>150</v>
      </c>
      <c r="D526" s="61">
        <v>13257</v>
      </c>
      <c r="E526" s="336"/>
      <c r="F526" s="336"/>
      <c r="G526" s="354">
        <f t="shared" si="112"/>
        <v>13257</v>
      </c>
      <c r="H526" s="61">
        <f t="shared" si="113"/>
        <v>13257</v>
      </c>
      <c r="I526" s="61">
        <v>0</v>
      </c>
      <c r="J526" s="165"/>
      <c r="K526" s="166">
        <v>0</v>
      </c>
      <c r="L526" s="167"/>
      <c r="M526" s="167"/>
      <c r="N526" s="227"/>
    </row>
    <row r="527" spans="1:14" s="86" customFormat="1" ht="15" customHeight="1">
      <c r="A527" s="239"/>
      <c r="B527" s="264" t="s">
        <v>142</v>
      </c>
      <c r="C527" s="60" t="s">
        <v>241</v>
      </c>
      <c r="D527" s="61">
        <v>2000</v>
      </c>
      <c r="E527" s="336"/>
      <c r="F527" s="336"/>
      <c r="G527" s="354">
        <f t="shared" si="112"/>
        <v>2000</v>
      </c>
      <c r="H527" s="61">
        <f t="shared" si="113"/>
        <v>2000</v>
      </c>
      <c r="I527" s="61">
        <v>0</v>
      </c>
      <c r="J527" s="165"/>
      <c r="K527" s="166">
        <v>0</v>
      </c>
      <c r="L527" s="167"/>
      <c r="M527" s="167"/>
      <c r="N527" s="227"/>
    </row>
    <row r="528" spans="1:14" s="86" customFormat="1" ht="15.75" customHeight="1">
      <c r="A528" s="239"/>
      <c r="B528" s="264" t="s">
        <v>30</v>
      </c>
      <c r="C528" s="60" t="s">
        <v>106</v>
      </c>
      <c r="D528" s="61">
        <v>9534</v>
      </c>
      <c r="E528" s="336"/>
      <c r="F528" s="336"/>
      <c r="G528" s="354">
        <f t="shared" si="112"/>
        <v>9534</v>
      </c>
      <c r="H528" s="61">
        <f t="shared" si="113"/>
        <v>9534</v>
      </c>
      <c r="I528" s="61">
        <v>0</v>
      </c>
      <c r="J528" s="165"/>
      <c r="K528" s="166">
        <v>0</v>
      </c>
      <c r="L528" s="167"/>
      <c r="M528" s="167"/>
      <c r="N528" s="227"/>
    </row>
    <row r="529" spans="1:14" s="86" customFormat="1" ht="15.75" customHeight="1">
      <c r="A529" s="239"/>
      <c r="B529" s="264" t="s">
        <v>32</v>
      </c>
      <c r="C529" s="60" t="s">
        <v>107</v>
      </c>
      <c r="D529" s="61">
        <v>250</v>
      </c>
      <c r="E529" s="336"/>
      <c r="F529" s="336"/>
      <c r="G529" s="354">
        <f t="shared" si="112"/>
        <v>250</v>
      </c>
      <c r="H529" s="61">
        <f t="shared" si="113"/>
        <v>250</v>
      </c>
      <c r="I529" s="61">
        <v>0</v>
      </c>
      <c r="J529" s="165"/>
      <c r="K529" s="166"/>
      <c r="L529" s="167"/>
      <c r="M529" s="167"/>
      <c r="N529" s="227"/>
    </row>
    <row r="530" spans="1:14" s="86" customFormat="1" ht="15.75" customHeight="1">
      <c r="A530" s="239"/>
      <c r="B530" s="264" t="s">
        <v>92</v>
      </c>
      <c r="C530" s="60" t="s">
        <v>93</v>
      </c>
      <c r="D530" s="61">
        <v>700</v>
      </c>
      <c r="E530" s="336"/>
      <c r="F530" s="336"/>
      <c r="G530" s="354">
        <f t="shared" si="112"/>
        <v>700</v>
      </c>
      <c r="H530" s="61">
        <f t="shared" si="113"/>
        <v>700</v>
      </c>
      <c r="I530" s="61">
        <v>0</v>
      </c>
      <c r="J530" s="165"/>
      <c r="K530" s="166"/>
      <c r="L530" s="167"/>
      <c r="M530" s="167"/>
      <c r="N530" s="227"/>
    </row>
    <row r="531" spans="1:14" s="86" customFormat="1" ht="15" customHeight="1">
      <c r="A531" s="239"/>
      <c r="B531" s="264" t="s">
        <v>34</v>
      </c>
      <c r="C531" s="60" t="s">
        <v>108</v>
      </c>
      <c r="D531" s="61">
        <v>3140</v>
      </c>
      <c r="E531" s="336"/>
      <c r="F531" s="336"/>
      <c r="G531" s="354">
        <f t="shared" si="112"/>
        <v>3140</v>
      </c>
      <c r="H531" s="61">
        <f t="shared" si="113"/>
        <v>3140</v>
      </c>
      <c r="I531" s="61">
        <v>0</v>
      </c>
      <c r="J531" s="165"/>
      <c r="K531" s="166">
        <v>0</v>
      </c>
      <c r="L531" s="167"/>
      <c r="M531" s="167"/>
      <c r="N531" s="227"/>
    </row>
    <row r="532" spans="1:14" s="86" customFormat="1" ht="15" customHeight="1">
      <c r="A532" s="239"/>
      <c r="B532" s="264" t="s">
        <v>562</v>
      </c>
      <c r="C532" s="60" t="s">
        <v>441</v>
      </c>
      <c r="D532" s="61">
        <v>1440</v>
      </c>
      <c r="E532" s="336"/>
      <c r="F532" s="336"/>
      <c r="G532" s="354">
        <f t="shared" si="112"/>
        <v>1440</v>
      </c>
      <c r="H532" s="61">
        <f t="shared" si="113"/>
        <v>1440</v>
      </c>
      <c r="I532" s="61">
        <v>0</v>
      </c>
      <c r="J532" s="165"/>
      <c r="K532" s="166">
        <v>0</v>
      </c>
      <c r="L532" s="167"/>
      <c r="M532" s="167"/>
      <c r="N532" s="227"/>
    </row>
    <row r="533" spans="1:14" s="86" customFormat="1" ht="15" customHeight="1">
      <c r="A533" s="239"/>
      <c r="B533" s="264" t="s">
        <v>265</v>
      </c>
      <c r="C533" s="60" t="s">
        <v>269</v>
      </c>
      <c r="D533" s="61">
        <v>1834</v>
      </c>
      <c r="E533" s="336"/>
      <c r="F533" s="336"/>
      <c r="G533" s="354">
        <f t="shared" si="112"/>
        <v>1834</v>
      </c>
      <c r="H533" s="61">
        <f t="shared" si="113"/>
        <v>1834</v>
      </c>
      <c r="I533" s="61">
        <v>0</v>
      </c>
      <c r="J533" s="165"/>
      <c r="K533" s="166"/>
      <c r="L533" s="167"/>
      <c r="M533" s="167"/>
      <c r="N533" s="227"/>
    </row>
    <row r="534" spans="1:14" s="86" customFormat="1" ht="16.5" customHeight="1">
      <c r="A534" s="239"/>
      <c r="B534" s="264" t="s">
        <v>36</v>
      </c>
      <c r="C534" s="60" t="s">
        <v>37</v>
      </c>
      <c r="D534" s="61">
        <v>3668</v>
      </c>
      <c r="E534" s="336"/>
      <c r="F534" s="336"/>
      <c r="G534" s="354">
        <f t="shared" si="112"/>
        <v>3668</v>
      </c>
      <c r="H534" s="61">
        <f t="shared" si="113"/>
        <v>3668</v>
      </c>
      <c r="I534" s="61">
        <v>0</v>
      </c>
      <c r="J534" s="165"/>
      <c r="K534" s="166">
        <v>0</v>
      </c>
      <c r="L534" s="167"/>
      <c r="M534" s="167"/>
      <c r="N534" s="227"/>
    </row>
    <row r="535" spans="1:14" s="86" customFormat="1" ht="15.75" customHeight="1">
      <c r="A535" s="239"/>
      <c r="B535" s="261" t="s">
        <v>40</v>
      </c>
      <c r="C535" s="60" t="s">
        <v>41</v>
      </c>
      <c r="D535" s="61">
        <v>17222</v>
      </c>
      <c r="E535" s="336"/>
      <c r="F535" s="336"/>
      <c r="G535" s="354">
        <f t="shared" si="112"/>
        <v>17222</v>
      </c>
      <c r="H535" s="61">
        <f t="shared" si="113"/>
        <v>17222</v>
      </c>
      <c r="I535" s="61">
        <v>0</v>
      </c>
      <c r="J535" s="165"/>
      <c r="K535" s="166">
        <v>0</v>
      </c>
      <c r="L535" s="167"/>
      <c r="M535" s="167"/>
      <c r="N535" s="227"/>
    </row>
    <row r="536" spans="1:14" s="86" customFormat="1" ht="15.75" customHeight="1">
      <c r="A536" s="239"/>
      <c r="B536" s="261" t="s">
        <v>111</v>
      </c>
      <c r="C536" s="61" t="s">
        <v>112</v>
      </c>
      <c r="D536" s="61">
        <v>1432</v>
      </c>
      <c r="E536" s="336"/>
      <c r="F536" s="336"/>
      <c r="G536" s="354">
        <f t="shared" si="112"/>
        <v>1432</v>
      </c>
      <c r="H536" s="61">
        <f t="shared" si="113"/>
        <v>1432</v>
      </c>
      <c r="I536" s="61"/>
      <c r="J536" s="165"/>
      <c r="K536" s="166"/>
      <c r="L536" s="167"/>
      <c r="M536" s="167"/>
      <c r="N536" s="227"/>
    </row>
    <row r="537" spans="1:14" s="86" customFormat="1" ht="15" customHeight="1">
      <c r="A537" s="239"/>
      <c r="B537" s="261" t="s">
        <v>266</v>
      </c>
      <c r="C537" s="60" t="s">
        <v>693</v>
      </c>
      <c r="D537" s="61">
        <v>700</v>
      </c>
      <c r="E537" s="336"/>
      <c r="F537" s="336"/>
      <c r="G537" s="354">
        <f t="shared" si="112"/>
        <v>700</v>
      </c>
      <c r="H537" s="61">
        <f t="shared" si="113"/>
        <v>700</v>
      </c>
      <c r="I537" s="61">
        <v>0</v>
      </c>
      <c r="J537" s="165"/>
      <c r="K537" s="166"/>
      <c r="L537" s="167"/>
      <c r="M537" s="167"/>
      <c r="N537" s="227"/>
    </row>
    <row r="538" spans="1:14" s="86" customFormat="1" ht="15" customHeight="1">
      <c r="A538" s="239"/>
      <c r="B538" s="261" t="s">
        <v>267</v>
      </c>
      <c r="C538" s="60" t="s">
        <v>270</v>
      </c>
      <c r="D538" s="61">
        <v>500</v>
      </c>
      <c r="E538" s="336"/>
      <c r="F538" s="336"/>
      <c r="G538" s="354">
        <f t="shared" si="112"/>
        <v>500</v>
      </c>
      <c r="H538" s="61">
        <f t="shared" si="113"/>
        <v>500</v>
      </c>
      <c r="I538" s="61">
        <v>0</v>
      </c>
      <c r="J538" s="165"/>
      <c r="K538" s="166"/>
      <c r="L538" s="167"/>
      <c r="M538" s="167"/>
      <c r="N538" s="227"/>
    </row>
    <row r="539" spans="1:14" s="86" customFormat="1" ht="17.25" customHeight="1">
      <c r="A539" s="239"/>
      <c r="B539" s="261" t="s">
        <v>268</v>
      </c>
      <c r="C539" s="60" t="s">
        <v>704</v>
      </c>
      <c r="D539" s="61">
        <v>600</v>
      </c>
      <c r="E539" s="336"/>
      <c r="F539" s="336"/>
      <c r="G539" s="354">
        <f t="shared" si="112"/>
        <v>600</v>
      </c>
      <c r="H539" s="61">
        <f t="shared" si="113"/>
        <v>600</v>
      </c>
      <c r="I539" s="61">
        <v>0</v>
      </c>
      <c r="J539" s="165"/>
      <c r="K539" s="166"/>
      <c r="L539" s="167"/>
      <c r="M539" s="167"/>
      <c r="N539" s="227"/>
    </row>
    <row r="540" spans="1:14" s="86" customFormat="1" ht="18.75" customHeight="1">
      <c r="A540" s="237" t="s">
        <v>295</v>
      </c>
      <c r="B540" s="265"/>
      <c r="C540" s="155" t="s">
        <v>296</v>
      </c>
      <c r="D540" s="164">
        <f>SUM(D541:D559)</f>
        <v>1073213</v>
      </c>
      <c r="E540" s="164">
        <f aca="true" t="shared" si="114" ref="E540:N540">SUM(E541:E559)</f>
        <v>0</v>
      </c>
      <c r="F540" s="164">
        <f t="shared" si="114"/>
        <v>0</v>
      </c>
      <c r="G540" s="164">
        <f t="shared" si="114"/>
        <v>1073213</v>
      </c>
      <c r="H540" s="164">
        <f t="shared" si="114"/>
        <v>1073213</v>
      </c>
      <c r="I540" s="164">
        <f t="shared" si="114"/>
        <v>558616</v>
      </c>
      <c r="J540" s="164">
        <f t="shared" si="114"/>
        <v>89072</v>
      </c>
      <c r="K540" s="164">
        <f t="shared" si="114"/>
        <v>0</v>
      </c>
      <c r="L540" s="164">
        <f t="shared" si="114"/>
        <v>0</v>
      </c>
      <c r="M540" s="164">
        <f t="shared" si="114"/>
        <v>0</v>
      </c>
      <c r="N540" s="164">
        <f t="shared" si="114"/>
        <v>0</v>
      </c>
    </row>
    <row r="541" spans="1:14" s="86" customFormat="1" ht="16.5" customHeight="1">
      <c r="A541" s="239"/>
      <c r="B541" s="264" t="s">
        <v>633</v>
      </c>
      <c r="C541" s="60" t="s">
        <v>153</v>
      </c>
      <c r="D541" s="61">
        <v>350</v>
      </c>
      <c r="E541" s="336"/>
      <c r="F541" s="336"/>
      <c r="G541" s="354">
        <f>D541+E541-F541</f>
        <v>350</v>
      </c>
      <c r="H541" s="169">
        <f>G541</f>
        <v>350</v>
      </c>
      <c r="I541" s="61">
        <v>0</v>
      </c>
      <c r="J541" s="165"/>
      <c r="K541" s="166">
        <v>0</v>
      </c>
      <c r="L541" s="167"/>
      <c r="M541" s="167"/>
      <c r="N541" s="233"/>
    </row>
    <row r="542" spans="1:14" s="86" customFormat="1" ht="15" customHeight="1">
      <c r="A542" s="239"/>
      <c r="B542" s="261" t="s">
        <v>20</v>
      </c>
      <c r="C542" s="60" t="s">
        <v>607</v>
      </c>
      <c r="D542" s="61">
        <v>511530</v>
      </c>
      <c r="E542" s="336"/>
      <c r="F542" s="336"/>
      <c r="G542" s="354">
        <f aca="true" t="shared" si="115" ref="G542:G559">D542+E542-F542</f>
        <v>511530</v>
      </c>
      <c r="H542" s="169">
        <f aca="true" t="shared" si="116" ref="H542:H559">G542</f>
        <v>511530</v>
      </c>
      <c r="I542" s="61">
        <f>H542</f>
        <v>511530</v>
      </c>
      <c r="J542" s="165"/>
      <c r="K542" s="166">
        <v>0</v>
      </c>
      <c r="L542" s="167"/>
      <c r="M542" s="167"/>
      <c r="N542" s="233"/>
    </row>
    <row r="543" spans="1:14" s="86" customFormat="1" ht="14.25" customHeight="1">
      <c r="A543" s="239"/>
      <c r="B543" s="261" t="s">
        <v>24</v>
      </c>
      <c r="C543" s="60" t="s">
        <v>25</v>
      </c>
      <c r="D543" s="61">
        <v>42046</v>
      </c>
      <c r="E543" s="336"/>
      <c r="F543" s="336"/>
      <c r="G543" s="354">
        <f t="shared" si="115"/>
        <v>42046</v>
      </c>
      <c r="H543" s="169">
        <f t="shared" si="116"/>
        <v>42046</v>
      </c>
      <c r="I543" s="61">
        <f>H543</f>
        <v>42046</v>
      </c>
      <c r="J543" s="165"/>
      <c r="K543" s="166">
        <v>0</v>
      </c>
      <c r="L543" s="167"/>
      <c r="M543" s="167"/>
      <c r="N543" s="233"/>
    </row>
    <row r="544" spans="1:14" s="86" customFormat="1" ht="14.25" customHeight="1">
      <c r="A544" s="239"/>
      <c r="B544" s="264" t="s">
        <v>72</v>
      </c>
      <c r="C544" s="60" t="s">
        <v>52</v>
      </c>
      <c r="D544" s="61">
        <v>78108</v>
      </c>
      <c r="E544" s="336"/>
      <c r="F544" s="336"/>
      <c r="G544" s="354">
        <f t="shared" si="115"/>
        <v>78108</v>
      </c>
      <c r="H544" s="169">
        <f t="shared" si="116"/>
        <v>78108</v>
      </c>
      <c r="I544" s="61">
        <v>0</v>
      </c>
      <c r="J544" s="165">
        <f>H544</f>
        <v>78108</v>
      </c>
      <c r="K544" s="166">
        <v>0</v>
      </c>
      <c r="L544" s="167"/>
      <c r="M544" s="167"/>
      <c r="N544" s="233"/>
    </row>
    <row r="545" spans="1:14" s="86" customFormat="1" ht="13.5" customHeight="1">
      <c r="A545" s="239"/>
      <c r="B545" s="264" t="s">
        <v>26</v>
      </c>
      <c r="C545" s="60" t="s">
        <v>27</v>
      </c>
      <c r="D545" s="61">
        <v>10964</v>
      </c>
      <c r="E545" s="336"/>
      <c r="F545" s="336"/>
      <c r="G545" s="354">
        <f t="shared" si="115"/>
        <v>10964</v>
      </c>
      <c r="H545" s="169">
        <f t="shared" si="116"/>
        <v>10964</v>
      </c>
      <c r="I545" s="61">
        <v>0</v>
      </c>
      <c r="J545" s="165">
        <f>H545</f>
        <v>10964</v>
      </c>
      <c r="K545" s="166">
        <v>0</v>
      </c>
      <c r="L545" s="167"/>
      <c r="M545" s="167"/>
      <c r="N545" s="233"/>
    </row>
    <row r="546" spans="1:14" s="86" customFormat="1" ht="14.25" customHeight="1">
      <c r="A546" s="239"/>
      <c r="B546" s="264" t="s">
        <v>560</v>
      </c>
      <c r="C546" s="60" t="s">
        <v>561</v>
      </c>
      <c r="D546" s="61">
        <v>5040</v>
      </c>
      <c r="E546" s="336"/>
      <c r="F546" s="336"/>
      <c r="G546" s="354">
        <f t="shared" si="115"/>
        <v>5040</v>
      </c>
      <c r="H546" s="169">
        <f t="shared" si="116"/>
        <v>5040</v>
      </c>
      <c r="I546" s="61">
        <f>H546</f>
        <v>5040</v>
      </c>
      <c r="J546" s="165"/>
      <c r="K546" s="166">
        <v>0</v>
      </c>
      <c r="L546" s="167"/>
      <c r="M546" s="167"/>
      <c r="N546" s="233"/>
    </row>
    <row r="547" spans="1:14" s="86" customFormat="1" ht="13.5" customHeight="1">
      <c r="A547" s="239"/>
      <c r="B547" s="264" t="s">
        <v>28</v>
      </c>
      <c r="C547" s="60" t="s">
        <v>55</v>
      </c>
      <c r="D547" s="61">
        <v>234900</v>
      </c>
      <c r="E547" s="336"/>
      <c r="F547" s="336"/>
      <c r="G547" s="354">
        <f t="shared" si="115"/>
        <v>234900</v>
      </c>
      <c r="H547" s="169">
        <f t="shared" si="116"/>
        <v>234900</v>
      </c>
      <c r="I547" s="61">
        <v>0</v>
      </c>
      <c r="J547" s="165"/>
      <c r="K547" s="166">
        <v>0</v>
      </c>
      <c r="L547" s="167"/>
      <c r="M547" s="167"/>
      <c r="N547" s="233"/>
    </row>
    <row r="548" spans="1:14" s="86" customFormat="1" ht="13.5" customHeight="1">
      <c r="A548" s="239"/>
      <c r="B548" s="264" t="s">
        <v>30</v>
      </c>
      <c r="C548" s="60" t="s">
        <v>106</v>
      </c>
      <c r="D548" s="61">
        <v>75180</v>
      </c>
      <c r="E548" s="336"/>
      <c r="F548" s="336"/>
      <c r="G548" s="354">
        <f t="shared" si="115"/>
        <v>75180</v>
      </c>
      <c r="H548" s="169">
        <f t="shared" si="116"/>
        <v>75180</v>
      </c>
      <c r="I548" s="61">
        <v>0</v>
      </c>
      <c r="J548" s="165"/>
      <c r="K548" s="166">
        <v>0</v>
      </c>
      <c r="L548" s="167"/>
      <c r="M548" s="167"/>
      <c r="N548" s="233"/>
    </row>
    <row r="549" spans="1:14" s="86" customFormat="1" ht="13.5" customHeight="1">
      <c r="A549" s="239"/>
      <c r="B549" s="264" t="s">
        <v>32</v>
      </c>
      <c r="C549" s="60" t="s">
        <v>107</v>
      </c>
      <c r="D549" s="61">
        <v>0</v>
      </c>
      <c r="E549" s="336"/>
      <c r="F549" s="336"/>
      <c r="G549" s="354">
        <f t="shared" si="115"/>
        <v>0</v>
      </c>
      <c r="H549" s="169">
        <f t="shared" si="116"/>
        <v>0</v>
      </c>
      <c r="I549" s="61"/>
      <c r="J549" s="165"/>
      <c r="K549" s="166"/>
      <c r="L549" s="167"/>
      <c r="M549" s="167"/>
      <c r="N549" s="233"/>
    </row>
    <row r="550" spans="1:14" s="86" customFormat="1" ht="13.5" customHeight="1">
      <c r="A550" s="239"/>
      <c r="B550" s="264" t="s">
        <v>92</v>
      </c>
      <c r="C550" s="60" t="s">
        <v>93</v>
      </c>
      <c r="D550" s="61">
        <v>600</v>
      </c>
      <c r="E550" s="336"/>
      <c r="F550" s="336"/>
      <c r="G550" s="354">
        <f t="shared" si="115"/>
        <v>600</v>
      </c>
      <c r="H550" s="169">
        <f t="shared" si="116"/>
        <v>600</v>
      </c>
      <c r="I550" s="61">
        <v>0</v>
      </c>
      <c r="J550" s="165"/>
      <c r="K550" s="166">
        <v>0</v>
      </c>
      <c r="L550" s="167"/>
      <c r="M550" s="167"/>
      <c r="N550" s="233"/>
    </row>
    <row r="551" spans="1:14" s="86" customFormat="1" ht="13.5" customHeight="1">
      <c r="A551" s="239"/>
      <c r="B551" s="264" t="s">
        <v>34</v>
      </c>
      <c r="C551" s="60" t="s">
        <v>108</v>
      </c>
      <c r="D551" s="61">
        <v>45134</v>
      </c>
      <c r="E551" s="336"/>
      <c r="F551" s="336"/>
      <c r="G551" s="354">
        <f t="shared" si="115"/>
        <v>45134</v>
      </c>
      <c r="H551" s="169">
        <f t="shared" si="116"/>
        <v>45134</v>
      </c>
      <c r="I551" s="61">
        <v>0</v>
      </c>
      <c r="J551" s="165"/>
      <c r="K551" s="166">
        <v>0</v>
      </c>
      <c r="L551" s="167"/>
      <c r="M551" s="167"/>
      <c r="N551" s="233"/>
    </row>
    <row r="552" spans="1:14" s="86" customFormat="1" ht="13.5" customHeight="1">
      <c r="A552" s="239"/>
      <c r="B552" s="264" t="s">
        <v>562</v>
      </c>
      <c r="C552" s="60" t="s">
        <v>441</v>
      </c>
      <c r="D552" s="61">
        <v>60</v>
      </c>
      <c r="E552" s="336"/>
      <c r="F552" s="336"/>
      <c r="G552" s="354">
        <f t="shared" si="115"/>
        <v>60</v>
      </c>
      <c r="H552" s="169">
        <f t="shared" si="116"/>
        <v>60</v>
      </c>
      <c r="I552" s="61"/>
      <c r="J552" s="165"/>
      <c r="K552" s="166"/>
      <c r="L552" s="167"/>
      <c r="M552" s="167"/>
      <c r="N552" s="233"/>
    </row>
    <row r="553" spans="1:14" s="86" customFormat="1" ht="13.5" customHeight="1">
      <c r="A553" s="239"/>
      <c r="B553" s="264" t="s">
        <v>272</v>
      </c>
      <c r="C553" s="60" t="s">
        <v>274</v>
      </c>
      <c r="D553" s="61">
        <v>40</v>
      </c>
      <c r="E553" s="336"/>
      <c r="F553" s="336"/>
      <c r="G553" s="354">
        <f t="shared" si="115"/>
        <v>40</v>
      </c>
      <c r="H553" s="169">
        <f t="shared" si="116"/>
        <v>40</v>
      </c>
      <c r="I553" s="61"/>
      <c r="J553" s="165"/>
      <c r="K553" s="166"/>
      <c r="L553" s="167"/>
      <c r="M553" s="167"/>
      <c r="N553" s="233"/>
    </row>
    <row r="554" spans="1:14" s="86" customFormat="1" ht="13.5" customHeight="1">
      <c r="A554" s="239"/>
      <c r="B554" s="264" t="s">
        <v>265</v>
      </c>
      <c r="C554" s="60" t="s">
        <v>269</v>
      </c>
      <c r="D554" s="61">
        <v>1280</v>
      </c>
      <c r="E554" s="336"/>
      <c r="F554" s="336"/>
      <c r="G554" s="354">
        <f t="shared" si="115"/>
        <v>1280</v>
      </c>
      <c r="H554" s="169">
        <f t="shared" si="116"/>
        <v>1280</v>
      </c>
      <c r="I554" s="61"/>
      <c r="J554" s="165"/>
      <c r="K554" s="166"/>
      <c r="L554" s="167"/>
      <c r="M554" s="167"/>
      <c r="N554" s="233"/>
    </row>
    <row r="555" spans="1:14" s="86" customFormat="1" ht="13.5" customHeight="1">
      <c r="A555" s="239"/>
      <c r="B555" s="264" t="s">
        <v>40</v>
      </c>
      <c r="C555" s="60" t="s">
        <v>41</v>
      </c>
      <c r="D555" s="61">
        <v>26601</v>
      </c>
      <c r="E555" s="336"/>
      <c r="F555" s="336"/>
      <c r="G555" s="354">
        <f t="shared" si="115"/>
        <v>26601</v>
      </c>
      <c r="H555" s="169">
        <f t="shared" si="116"/>
        <v>26601</v>
      </c>
      <c r="I555" s="61">
        <v>0</v>
      </c>
      <c r="J555" s="165"/>
      <c r="K555" s="166">
        <v>0</v>
      </c>
      <c r="L555" s="167"/>
      <c r="M555" s="167"/>
      <c r="N555" s="233"/>
    </row>
    <row r="556" spans="1:14" s="86" customFormat="1" ht="12.75" customHeight="1">
      <c r="A556" s="239"/>
      <c r="B556" s="264" t="s">
        <v>56</v>
      </c>
      <c r="C556" s="60" t="s">
        <v>57</v>
      </c>
      <c r="D556" s="61">
        <v>16100</v>
      </c>
      <c r="E556" s="336"/>
      <c r="F556" s="336"/>
      <c r="G556" s="354">
        <f t="shared" si="115"/>
        <v>16100</v>
      </c>
      <c r="H556" s="169">
        <f t="shared" si="116"/>
        <v>16100</v>
      </c>
      <c r="I556" s="61">
        <v>0</v>
      </c>
      <c r="J556" s="165"/>
      <c r="K556" s="166">
        <v>0</v>
      </c>
      <c r="L556" s="167"/>
      <c r="M556" s="167"/>
      <c r="N556" s="233"/>
    </row>
    <row r="557" spans="1:14" s="86" customFormat="1" ht="12.75" customHeight="1">
      <c r="A557" s="239"/>
      <c r="B557" s="264" t="s">
        <v>111</v>
      </c>
      <c r="C557" s="61" t="s">
        <v>112</v>
      </c>
      <c r="D557" s="61">
        <v>24600</v>
      </c>
      <c r="E557" s="336"/>
      <c r="F557" s="336"/>
      <c r="G557" s="354">
        <f t="shared" si="115"/>
        <v>24600</v>
      </c>
      <c r="H557" s="169">
        <f t="shared" si="116"/>
        <v>24600</v>
      </c>
      <c r="I557" s="61"/>
      <c r="J557" s="165"/>
      <c r="K557" s="166"/>
      <c r="L557" s="167"/>
      <c r="M557" s="167"/>
      <c r="N557" s="233"/>
    </row>
    <row r="558" spans="1:14" s="86" customFormat="1" ht="12.75" customHeight="1">
      <c r="A558" s="239"/>
      <c r="B558" s="264" t="s">
        <v>267</v>
      </c>
      <c r="C558" s="60" t="s">
        <v>270</v>
      </c>
      <c r="D558" s="61">
        <v>180</v>
      </c>
      <c r="E558" s="336"/>
      <c r="F558" s="336"/>
      <c r="G558" s="354">
        <f t="shared" si="115"/>
        <v>180</v>
      </c>
      <c r="H558" s="169">
        <f t="shared" si="116"/>
        <v>180</v>
      </c>
      <c r="I558" s="61"/>
      <c r="J558" s="165"/>
      <c r="K558" s="166"/>
      <c r="L558" s="167"/>
      <c r="M558" s="167"/>
      <c r="N558" s="233"/>
    </row>
    <row r="559" spans="1:14" s="86" customFormat="1" ht="12.75" customHeight="1">
      <c r="A559" s="239"/>
      <c r="B559" s="264" t="s">
        <v>268</v>
      </c>
      <c r="C559" s="60" t="s">
        <v>704</v>
      </c>
      <c r="D559" s="61">
        <v>500</v>
      </c>
      <c r="E559" s="336"/>
      <c r="F559" s="336"/>
      <c r="G559" s="354">
        <f t="shared" si="115"/>
        <v>500</v>
      </c>
      <c r="H559" s="169">
        <f t="shared" si="116"/>
        <v>500</v>
      </c>
      <c r="I559" s="61"/>
      <c r="J559" s="165"/>
      <c r="K559" s="166"/>
      <c r="L559" s="167"/>
      <c r="M559" s="167"/>
      <c r="N559" s="233"/>
    </row>
    <row r="560" spans="1:14" s="86" customFormat="1" ht="20.25" customHeight="1">
      <c r="A560" s="237" t="s">
        <v>297</v>
      </c>
      <c r="B560" s="267"/>
      <c r="C560" s="155" t="s">
        <v>298</v>
      </c>
      <c r="D560" s="164">
        <f>SUM(D561:D571)</f>
        <v>206530</v>
      </c>
      <c r="E560" s="164">
        <f>SUM(E561:E571)</f>
        <v>67600</v>
      </c>
      <c r="F560" s="164">
        <f>SUM(F561:F571)</f>
        <v>0</v>
      </c>
      <c r="G560" s="164">
        <f>SUM(G561:G571)</f>
        <v>274130</v>
      </c>
      <c r="H560" s="164">
        <f aca="true" t="shared" si="117" ref="H560:N560">SUM(H561:H571)</f>
        <v>274130</v>
      </c>
      <c r="I560" s="164">
        <f t="shared" si="117"/>
        <v>6565</v>
      </c>
      <c r="J560" s="164">
        <f t="shared" si="117"/>
        <v>1285</v>
      </c>
      <c r="K560" s="164">
        <f t="shared" si="117"/>
        <v>0</v>
      </c>
      <c r="L560" s="164">
        <f t="shared" si="117"/>
        <v>0</v>
      </c>
      <c r="M560" s="164">
        <f t="shared" si="117"/>
        <v>0</v>
      </c>
      <c r="N560" s="226">
        <f t="shared" si="117"/>
        <v>0</v>
      </c>
    </row>
    <row r="561" spans="1:14" s="86" customFormat="1" ht="15.75" customHeight="1">
      <c r="A561" s="239"/>
      <c r="B561" s="264" t="s">
        <v>625</v>
      </c>
      <c r="C561" s="60" t="s">
        <v>339</v>
      </c>
      <c r="D561" s="169">
        <v>6000</v>
      </c>
      <c r="E561" s="338">
        <v>67600</v>
      </c>
      <c r="F561" s="338"/>
      <c r="G561" s="354">
        <f>D561+E561-F561</f>
        <v>73600</v>
      </c>
      <c r="H561" s="169">
        <f>G561</f>
        <v>73600</v>
      </c>
      <c r="I561" s="61">
        <v>0</v>
      </c>
      <c r="J561" s="165"/>
      <c r="K561" s="165">
        <v>0</v>
      </c>
      <c r="L561" s="167"/>
      <c r="M561" s="167"/>
      <c r="N561" s="227"/>
    </row>
    <row r="562" spans="1:14" s="86" customFormat="1" ht="15" customHeight="1">
      <c r="A562" s="239"/>
      <c r="B562" s="264" t="s">
        <v>340</v>
      </c>
      <c r="C562" s="60" t="s">
        <v>339</v>
      </c>
      <c r="D562" s="169">
        <v>127296</v>
      </c>
      <c r="E562" s="338"/>
      <c r="F562" s="338"/>
      <c r="G562" s="354">
        <f aca="true" t="shared" si="118" ref="G562:G571">D562+E562-F562</f>
        <v>127296</v>
      </c>
      <c r="H562" s="169">
        <f aca="true" t="shared" si="119" ref="H562:H571">G562</f>
        <v>127296</v>
      </c>
      <c r="I562" s="61">
        <v>0</v>
      </c>
      <c r="J562" s="165"/>
      <c r="K562" s="165">
        <v>0</v>
      </c>
      <c r="L562" s="167"/>
      <c r="M562" s="167"/>
      <c r="N562" s="227"/>
    </row>
    <row r="563" spans="1:14" s="86" customFormat="1" ht="15.75" customHeight="1">
      <c r="A563" s="239"/>
      <c r="B563" s="264" t="s">
        <v>341</v>
      </c>
      <c r="C563" s="60" t="s">
        <v>339</v>
      </c>
      <c r="D563" s="169">
        <v>59904</v>
      </c>
      <c r="E563" s="338"/>
      <c r="F563" s="338"/>
      <c r="G563" s="354">
        <f t="shared" si="118"/>
        <v>59904</v>
      </c>
      <c r="H563" s="169">
        <f t="shared" si="119"/>
        <v>59904</v>
      </c>
      <c r="I563" s="61">
        <v>0</v>
      </c>
      <c r="J563" s="165"/>
      <c r="K563" s="165">
        <v>0</v>
      </c>
      <c r="L563" s="167"/>
      <c r="M563" s="167"/>
      <c r="N563" s="227"/>
    </row>
    <row r="564" spans="1:14" s="86" customFormat="1" ht="15" customHeight="1">
      <c r="A564" s="239"/>
      <c r="B564" s="264" t="s">
        <v>251</v>
      </c>
      <c r="C564" s="60" t="s">
        <v>607</v>
      </c>
      <c r="D564" s="169">
        <v>4464</v>
      </c>
      <c r="E564" s="338"/>
      <c r="F564" s="338"/>
      <c r="G564" s="354">
        <f t="shared" si="118"/>
        <v>4464</v>
      </c>
      <c r="H564" s="169">
        <f t="shared" si="119"/>
        <v>4464</v>
      </c>
      <c r="I564" s="61">
        <f>H564</f>
        <v>4464</v>
      </c>
      <c r="J564" s="165"/>
      <c r="K564" s="165"/>
      <c r="L564" s="167"/>
      <c r="M564" s="167"/>
      <c r="N564" s="227"/>
    </row>
    <row r="565" spans="1:14" s="86" customFormat="1" ht="15.75" customHeight="1">
      <c r="A565" s="239"/>
      <c r="B565" s="264" t="s">
        <v>252</v>
      </c>
      <c r="C565" s="60" t="s">
        <v>607</v>
      </c>
      <c r="D565" s="169">
        <v>2101</v>
      </c>
      <c r="E565" s="338"/>
      <c r="F565" s="338"/>
      <c r="G565" s="354">
        <f t="shared" si="118"/>
        <v>2101</v>
      </c>
      <c r="H565" s="169">
        <f t="shared" si="119"/>
        <v>2101</v>
      </c>
      <c r="I565" s="61">
        <f>H565</f>
        <v>2101</v>
      </c>
      <c r="J565" s="165"/>
      <c r="K565" s="165"/>
      <c r="L565" s="167"/>
      <c r="M565" s="167"/>
      <c r="N565" s="227"/>
    </row>
    <row r="566" spans="1:14" s="86" customFormat="1" ht="15" customHeight="1">
      <c r="A566" s="239"/>
      <c r="B566" s="264" t="s">
        <v>253</v>
      </c>
      <c r="C566" s="60" t="s">
        <v>86</v>
      </c>
      <c r="D566" s="169">
        <v>764</v>
      </c>
      <c r="E566" s="338"/>
      <c r="F566" s="338"/>
      <c r="G566" s="354">
        <f t="shared" si="118"/>
        <v>764</v>
      </c>
      <c r="H566" s="169">
        <f t="shared" si="119"/>
        <v>764</v>
      </c>
      <c r="I566" s="61">
        <v>0</v>
      </c>
      <c r="J566" s="165">
        <f>H566</f>
        <v>764</v>
      </c>
      <c r="K566" s="165"/>
      <c r="L566" s="167"/>
      <c r="M566" s="167"/>
      <c r="N566" s="227"/>
    </row>
    <row r="567" spans="1:14" s="86" customFormat="1" ht="12.75" customHeight="1">
      <c r="A567" s="239"/>
      <c r="B567" s="264" t="s">
        <v>254</v>
      </c>
      <c r="C567" s="60" t="s">
        <v>86</v>
      </c>
      <c r="D567" s="169">
        <v>360</v>
      </c>
      <c r="E567" s="338"/>
      <c r="F567" s="338"/>
      <c r="G567" s="354">
        <f t="shared" si="118"/>
        <v>360</v>
      </c>
      <c r="H567" s="169">
        <f t="shared" si="119"/>
        <v>360</v>
      </c>
      <c r="I567" s="61">
        <v>0</v>
      </c>
      <c r="J567" s="165">
        <f>H567</f>
        <v>360</v>
      </c>
      <c r="K567" s="165"/>
      <c r="L567" s="167"/>
      <c r="M567" s="167"/>
      <c r="N567" s="227"/>
    </row>
    <row r="568" spans="1:14" s="86" customFormat="1" ht="15" customHeight="1">
      <c r="A568" s="239"/>
      <c r="B568" s="264" t="s">
        <v>255</v>
      </c>
      <c r="C568" s="60" t="s">
        <v>27</v>
      </c>
      <c r="D568" s="169">
        <v>109</v>
      </c>
      <c r="E568" s="338"/>
      <c r="F568" s="338"/>
      <c r="G568" s="354">
        <f t="shared" si="118"/>
        <v>109</v>
      </c>
      <c r="H568" s="169">
        <f t="shared" si="119"/>
        <v>109</v>
      </c>
      <c r="I568" s="61">
        <v>0</v>
      </c>
      <c r="J568" s="165">
        <f>H568</f>
        <v>109</v>
      </c>
      <c r="K568" s="165"/>
      <c r="L568" s="167"/>
      <c r="M568" s="167"/>
      <c r="N568" s="227"/>
    </row>
    <row r="569" spans="1:14" s="86" customFormat="1" ht="17.25" customHeight="1">
      <c r="A569" s="239"/>
      <c r="B569" s="264" t="s">
        <v>256</v>
      </c>
      <c r="C569" s="60" t="s">
        <v>27</v>
      </c>
      <c r="D569" s="169">
        <v>52</v>
      </c>
      <c r="E569" s="338"/>
      <c r="F569" s="338"/>
      <c r="G569" s="354">
        <f t="shared" si="118"/>
        <v>52</v>
      </c>
      <c r="H569" s="169">
        <f t="shared" si="119"/>
        <v>52</v>
      </c>
      <c r="I569" s="61">
        <v>0</v>
      </c>
      <c r="J569" s="165">
        <f>H569</f>
        <v>52</v>
      </c>
      <c r="K569" s="165"/>
      <c r="L569" s="167"/>
      <c r="M569" s="167"/>
      <c r="N569" s="227"/>
    </row>
    <row r="570" spans="1:14" s="86" customFormat="1" ht="16.5" customHeight="1">
      <c r="A570" s="239"/>
      <c r="B570" s="264" t="s">
        <v>328</v>
      </c>
      <c r="C570" s="60" t="s">
        <v>108</v>
      </c>
      <c r="D570" s="169">
        <v>3727</v>
      </c>
      <c r="E570" s="338"/>
      <c r="F570" s="338"/>
      <c r="G570" s="354">
        <f t="shared" si="118"/>
        <v>3727</v>
      </c>
      <c r="H570" s="169">
        <f t="shared" si="119"/>
        <v>3727</v>
      </c>
      <c r="I570" s="61">
        <v>0</v>
      </c>
      <c r="J570" s="165"/>
      <c r="K570" s="165">
        <v>0</v>
      </c>
      <c r="L570" s="167"/>
      <c r="M570" s="167"/>
      <c r="N570" s="227"/>
    </row>
    <row r="571" spans="1:14" s="86" customFormat="1" ht="15.75" customHeight="1">
      <c r="A571" s="239"/>
      <c r="B571" s="264" t="s">
        <v>329</v>
      </c>
      <c r="C571" s="60" t="s">
        <v>108</v>
      </c>
      <c r="D571" s="169">
        <v>1753</v>
      </c>
      <c r="E571" s="338"/>
      <c r="F571" s="338"/>
      <c r="G571" s="354">
        <f t="shared" si="118"/>
        <v>1753</v>
      </c>
      <c r="H571" s="169">
        <f t="shared" si="119"/>
        <v>1753</v>
      </c>
      <c r="I571" s="61">
        <v>0</v>
      </c>
      <c r="J571" s="165"/>
      <c r="K571" s="165">
        <v>0</v>
      </c>
      <c r="L571" s="167"/>
      <c r="M571" s="167"/>
      <c r="N571" s="227"/>
    </row>
    <row r="572" spans="1:14" s="86" customFormat="1" ht="23.25" customHeight="1">
      <c r="A572" s="237" t="s">
        <v>299</v>
      </c>
      <c r="B572" s="265"/>
      <c r="C572" s="155" t="s">
        <v>300</v>
      </c>
      <c r="D572" s="164">
        <f>SUM(D573:D576)</f>
        <v>3900</v>
      </c>
      <c r="E572" s="164">
        <f>SUM(E573:E576)</f>
        <v>0</v>
      </c>
      <c r="F572" s="164">
        <f>SUM(F573:F576)</f>
        <v>0</v>
      </c>
      <c r="G572" s="164">
        <f>SUM(G573:G576)</f>
        <v>3900</v>
      </c>
      <c r="H572" s="164">
        <f aca="true" t="shared" si="120" ref="H572:N572">SUM(H573:H576)</f>
        <v>3900</v>
      </c>
      <c r="I572" s="164">
        <f t="shared" si="120"/>
        <v>1400</v>
      </c>
      <c r="J572" s="164">
        <f t="shared" si="120"/>
        <v>0</v>
      </c>
      <c r="K572" s="164">
        <f t="shared" si="120"/>
        <v>1500</v>
      </c>
      <c r="L572" s="164">
        <f t="shared" si="120"/>
        <v>0</v>
      </c>
      <c r="M572" s="164">
        <f t="shared" si="120"/>
        <v>0</v>
      </c>
      <c r="N572" s="226">
        <f t="shared" si="120"/>
        <v>0</v>
      </c>
    </row>
    <row r="573" spans="1:14" s="86" customFormat="1" ht="22.5" customHeight="1">
      <c r="A573" s="239"/>
      <c r="B573" s="261" t="s">
        <v>78</v>
      </c>
      <c r="C573" s="60" t="s">
        <v>730</v>
      </c>
      <c r="D573" s="169">
        <v>1500</v>
      </c>
      <c r="E573" s="338"/>
      <c r="F573" s="338"/>
      <c r="G573" s="354">
        <f>D573+E573-F573</f>
        <v>1500</v>
      </c>
      <c r="H573" s="169">
        <f>G573</f>
        <v>1500</v>
      </c>
      <c r="I573" s="61">
        <v>0</v>
      </c>
      <c r="J573" s="165"/>
      <c r="K573" s="166">
        <f>H573</f>
        <v>1500</v>
      </c>
      <c r="L573" s="167"/>
      <c r="M573" s="167"/>
      <c r="N573" s="227"/>
    </row>
    <row r="574" spans="1:14" s="86" customFormat="1" ht="17.25" customHeight="1">
      <c r="A574" s="239"/>
      <c r="B574" s="261" t="s">
        <v>560</v>
      </c>
      <c r="C574" s="60" t="s">
        <v>561</v>
      </c>
      <c r="D574" s="169">
        <v>1400</v>
      </c>
      <c r="E574" s="338"/>
      <c r="F574" s="338"/>
      <c r="G574" s="354">
        <f>D574+E574-F574</f>
        <v>1400</v>
      </c>
      <c r="H574" s="169">
        <f>G574</f>
        <v>1400</v>
      </c>
      <c r="I574" s="61">
        <f>H574</f>
        <v>1400</v>
      </c>
      <c r="J574" s="165"/>
      <c r="K574" s="166">
        <v>0</v>
      </c>
      <c r="L574" s="167"/>
      <c r="M574" s="167"/>
      <c r="N574" s="227"/>
    </row>
    <row r="575" spans="1:14" s="86" customFormat="1" ht="18" customHeight="1">
      <c r="A575" s="239"/>
      <c r="B575" s="261" t="s">
        <v>28</v>
      </c>
      <c r="C575" s="60" t="s">
        <v>55</v>
      </c>
      <c r="D575" s="169">
        <v>600</v>
      </c>
      <c r="E575" s="338"/>
      <c r="F575" s="338"/>
      <c r="G575" s="354">
        <f>D575+E575-F575</f>
        <v>600</v>
      </c>
      <c r="H575" s="169">
        <f>G575</f>
        <v>600</v>
      </c>
      <c r="I575" s="61">
        <v>0</v>
      </c>
      <c r="J575" s="165"/>
      <c r="K575" s="166">
        <v>0</v>
      </c>
      <c r="L575" s="167"/>
      <c r="M575" s="167"/>
      <c r="N575" s="227"/>
    </row>
    <row r="576" spans="1:14" s="86" customFormat="1" ht="19.5" customHeight="1">
      <c r="A576" s="239"/>
      <c r="B576" s="261" t="s">
        <v>34</v>
      </c>
      <c r="C576" s="60" t="s">
        <v>35</v>
      </c>
      <c r="D576" s="61">
        <v>400</v>
      </c>
      <c r="E576" s="336"/>
      <c r="F576" s="336"/>
      <c r="G576" s="354">
        <f>D576+E576-F576</f>
        <v>400</v>
      </c>
      <c r="H576" s="169">
        <f>G576</f>
        <v>400</v>
      </c>
      <c r="I576" s="61">
        <v>0</v>
      </c>
      <c r="J576" s="165"/>
      <c r="K576" s="166">
        <v>0</v>
      </c>
      <c r="L576" s="167"/>
      <c r="M576" s="167"/>
      <c r="N576" s="227"/>
    </row>
    <row r="577" spans="1:14" s="86" customFormat="1" ht="17.25" customHeight="1">
      <c r="A577" s="237" t="s">
        <v>301</v>
      </c>
      <c r="B577" s="265"/>
      <c r="C577" s="155" t="s">
        <v>88</v>
      </c>
      <c r="D577" s="164">
        <f aca="true" t="shared" si="121" ref="D577:N577">D578</f>
        <v>28353</v>
      </c>
      <c r="E577" s="164">
        <f t="shared" si="121"/>
        <v>0</v>
      </c>
      <c r="F577" s="164">
        <f t="shared" si="121"/>
        <v>0</v>
      </c>
      <c r="G577" s="164">
        <f t="shared" si="121"/>
        <v>28353</v>
      </c>
      <c r="H577" s="164">
        <f t="shared" si="121"/>
        <v>28353</v>
      </c>
      <c r="I577" s="164">
        <f t="shared" si="121"/>
        <v>0</v>
      </c>
      <c r="J577" s="164">
        <f t="shared" si="121"/>
        <v>0</v>
      </c>
      <c r="K577" s="164">
        <f t="shared" si="121"/>
        <v>0</v>
      </c>
      <c r="L577" s="164">
        <f t="shared" si="121"/>
        <v>0</v>
      </c>
      <c r="M577" s="164">
        <f t="shared" si="121"/>
        <v>0</v>
      </c>
      <c r="N577" s="226">
        <f t="shared" si="121"/>
        <v>0</v>
      </c>
    </row>
    <row r="578" spans="1:14" s="86" customFormat="1" ht="18.75" customHeight="1">
      <c r="A578" s="239"/>
      <c r="B578" s="261" t="s">
        <v>40</v>
      </c>
      <c r="C578" s="60" t="s">
        <v>41</v>
      </c>
      <c r="D578" s="169">
        <v>28353</v>
      </c>
      <c r="E578" s="338"/>
      <c r="F578" s="338"/>
      <c r="G578" s="354">
        <f>D578+E578-F578</f>
        <v>28353</v>
      </c>
      <c r="H578" s="173">
        <f>G578</f>
        <v>28353</v>
      </c>
      <c r="I578" s="61">
        <v>0</v>
      </c>
      <c r="J578" s="165"/>
      <c r="K578" s="166">
        <v>0</v>
      </c>
      <c r="L578" s="167"/>
      <c r="M578" s="167"/>
      <c r="N578" s="227"/>
    </row>
    <row r="579" spans="1:14" s="86" customFormat="1" ht="40.5" customHeight="1">
      <c r="A579" s="256" t="s">
        <v>302</v>
      </c>
      <c r="B579" s="262"/>
      <c r="C579" s="118" t="s">
        <v>648</v>
      </c>
      <c r="D579" s="168">
        <f aca="true" t="shared" si="122" ref="D579:N579">D580+D582</f>
        <v>40100</v>
      </c>
      <c r="E579" s="168">
        <f t="shared" si="122"/>
        <v>0</v>
      </c>
      <c r="F579" s="168">
        <f t="shared" si="122"/>
        <v>0</v>
      </c>
      <c r="G579" s="168">
        <f t="shared" si="122"/>
        <v>40100</v>
      </c>
      <c r="H579" s="168">
        <f t="shared" si="122"/>
        <v>40100</v>
      </c>
      <c r="I579" s="168">
        <f t="shared" si="122"/>
        <v>0</v>
      </c>
      <c r="J579" s="168">
        <f t="shared" si="122"/>
        <v>0</v>
      </c>
      <c r="K579" s="168">
        <f t="shared" si="122"/>
        <v>33000</v>
      </c>
      <c r="L579" s="168">
        <f t="shared" si="122"/>
        <v>0</v>
      </c>
      <c r="M579" s="168">
        <f t="shared" si="122"/>
        <v>0</v>
      </c>
      <c r="N579" s="228">
        <f t="shared" si="122"/>
        <v>0</v>
      </c>
    </row>
    <row r="580" spans="1:14" s="86" customFormat="1" ht="17.25" customHeight="1">
      <c r="A580" s="237" t="s">
        <v>303</v>
      </c>
      <c r="B580" s="265"/>
      <c r="C580" s="155" t="s">
        <v>304</v>
      </c>
      <c r="D580" s="164">
        <f aca="true" t="shared" si="123" ref="D580:N580">D581</f>
        <v>33000</v>
      </c>
      <c r="E580" s="164">
        <f t="shared" si="123"/>
        <v>0</v>
      </c>
      <c r="F580" s="164">
        <f t="shared" si="123"/>
        <v>0</v>
      </c>
      <c r="G580" s="164">
        <f t="shared" si="123"/>
        <v>33000</v>
      </c>
      <c r="H580" s="164">
        <f t="shared" si="123"/>
        <v>33000</v>
      </c>
      <c r="I580" s="164">
        <f t="shared" si="123"/>
        <v>0</v>
      </c>
      <c r="J580" s="164">
        <f t="shared" si="123"/>
        <v>0</v>
      </c>
      <c r="K580" s="164">
        <f t="shared" si="123"/>
        <v>33000</v>
      </c>
      <c r="L580" s="164">
        <f t="shared" si="123"/>
        <v>0</v>
      </c>
      <c r="M580" s="164">
        <f t="shared" si="123"/>
        <v>0</v>
      </c>
      <c r="N580" s="226">
        <f t="shared" si="123"/>
        <v>0</v>
      </c>
    </row>
    <row r="581" spans="1:14" s="86" customFormat="1" ht="22.5" customHeight="1">
      <c r="A581" s="239"/>
      <c r="B581" s="261" t="s">
        <v>78</v>
      </c>
      <c r="C581" s="60" t="s">
        <v>305</v>
      </c>
      <c r="D581" s="169">
        <v>33000</v>
      </c>
      <c r="E581" s="338"/>
      <c r="F581" s="338"/>
      <c r="G581" s="354">
        <f>D581+E581-F581</f>
        <v>33000</v>
      </c>
      <c r="H581" s="169">
        <f>D581</f>
        <v>33000</v>
      </c>
      <c r="I581" s="61">
        <v>0</v>
      </c>
      <c r="J581" s="165">
        <v>0</v>
      </c>
      <c r="K581" s="165">
        <f>H581</f>
        <v>33000</v>
      </c>
      <c r="L581" s="167"/>
      <c r="M581" s="167"/>
      <c r="N581" s="227"/>
    </row>
    <row r="582" spans="1:14" s="86" customFormat="1" ht="18" customHeight="1">
      <c r="A582" s="237" t="s">
        <v>306</v>
      </c>
      <c r="B582" s="266"/>
      <c r="C582" s="155" t="s">
        <v>88</v>
      </c>
      <c r="D582" s="164">
        <f>SUM(D583:D584)</f>
        <v>7100</v>
      </c>
      <c r="E582" s="164">
        <f>SUM(E583:E584)</f>
        <v>0</v>
      </c>
      <c r="F582" s="164">
        <f>SUM(F583:F584)</f>
        <v>0</v>
      </c>
      <c r="G582" s="164">
        <f>SUM(G583:G584)</f>
        <v>7100</v>
      </c>
      <c r="H582" s="164">
        <f aca="true" t="shared" si="124" ref="H582:N582">SUM(H583:H584)</f>
        <v>7100</v>
      </c>
      <c r="I582" s="164">
        <f t="shared" si="124"/>
        <v>0</v>
      </c>
      <c r="J582" s="164">
        <f t="shared" si="124"/>
        <v>0</v>
      </c>
      <c r="K582" s="164">
        <f t="shared" si="124"/>
        <v>0</v>
      </c>
      <c r="L582" s="164">
        <f t="shared" si="124"/>
        <v>0</v>
      </c>
      <c r="M582" s="164">
        <f t="shared" si="124"/>
        <v>0</v>
      </c>
      <c r="N582" s="226">
        <f t="shared" si="124"/>
        <v>0</v>
      </c>
    </row>
    <row r="583" spans="1:14" s="86" customFormat="1" ht="18" customHeight="1">
      <c r="A583" s="254"/>
      <c r="B583" s="261" t="s">
        <v>28</v>
      </c>
      <c r="C583" s="60" t="s">
        <v>55</v>
      </c>
      <c r="D583" s="169">
        <v>5800</v>
      </c>
      <c r="E583" s="338"/>
      <c r="F583" s="338"/>
      <c r="G583" s="354">
        <f>D583+E583-F583</f>
        <v>5800</v>
      </c>
      <c r="H583" s="169">
        <f>G583</f>
        <v>5800</v>
      </c>
      <c r="I583" s="61">
        <v>0</v>
      </c>
      <c r="J583" s="165">
        <v>0</v>
      </c>
      <c r="K583" s="165">
        <v>0</v>
      </c>
      <c r="L583" s="167"/>
      <c r="M583" s="167"/>
      <c r="N583" s="227"/>
    </row>
    <row r="584" spans="1:14" s="86" customFormat="1" ht="16.5" customHeight="1">
      <c r="A584" s="254"/>
      <c r="B584" s="261" t="s">
        <v>34</v>
      </c>
      <c r="C584" s="60" t="s">
        <v>35</v>
      </c>
      <c r="D584" s="169">
        <v>1300</v>
      </c>
      <c r="E584" s="338"/>
      <c r="F584" s="338"/>
      <c r="G584" s="354">
        <f>D584+E584-F584</f>
        <v>1300</v>
      </c>
      <c r="H584" s="169">
        <f>G584</f>
        <v>1300</v>
      </c>
      <c r="I584" s="61">
        <v>0</v>
      </c>
      <c r="J584" s="165">
        <v>0</v>
      </c>
      <c r="K584" s="165">
        <v>0</v>
      </c>
      <c r="L584" s="167"/>
      <c r="M584" s="167"/>
      <c r="N584" s="227"/>
    </row>
    <row r="585" spans="1:14" s="86" customFormat="1" ht="27.75" customHeight="1">
      <c r="A585" s="240" t="s">
        <v>307</v>
      </c>
      <c r="B585" s="259"/>
      <c r="C585" s="118" t="s">
        <v>308</v>
      </c>
      <c r="D585" s="168">
        <f aca="true" t="shared" si="125" ref="D585:N585">D586</f>
        <v>16000</v>
      </c>
      <c r="E585" s="168">
        <f t="shared" si="125"/>
        <v>0</v>
      </c>
      <c r="F585" s="168">
        <f t="shared" si="125"/>
        <v>0</v>
      </c>
      <c r="G585" s="168">
        <f t="shared" si="125"/>
        <v>16000</v>
      </c>
      <c r="H585" s="168">
        <f t="shared" si="125"/>
        <v>16000</v>
      </c>
      <c r="I585" s="168">
        <f t="shared" si="125"/>
        <v>0</v>
      </c>
      <c r="J585" s="168">
        <f t="shared" si="125"/>
        <v>0</v>
      </c>
      <c r="K585" s="168">
        <f t="shared" si="125"/>
        <v>16000</v>
      </c>
      <c r="L585" s="168">
        <f t="shared" si="125"/>
        <v>0</v>
      </c>
      <c r="M585" s="168">
        <f t="shared" si="125"/>
        <v>0</v>
      </c>
      <c r="N585" s="228">
        <f t="shared" si="125"/>
        <v>0</v>
      </c>
    </row>
    <row r="586" spans="1:14" s="86" customFormat="1" ht="18.75" customHeight="1">
      <c r="A586" s="237" t="s">
        <v>309</v>
      </c>
      <c r="B586" s="258"/>
      <c r="C586" s="155" t="s">
        <v>88</v>
      </c>
      <c r="D586" s="164">
        <f aca="true" t="shared" si="126" ref="D586:N586">D587</f>
        <v>16000</v>
      </c>
      <c r="E586" s="164">
        <f t="shared" si="126"/>
        <v>0</v>
      </c>
      <c r="F586" s="164">
        <f t="shared" si="126"/>
        <v>0</v>
      </c>
      <c r="G586" s="164">
        <f t="shared" si="126"/>
        <v>16000</v>
      </c>
      <c r="H586" s="164">
        <f t="shared" si="126"/>
        <v>16000</v>
      </c>
      <c r="I586" s="164">
        <f t="shared" si="126"/>
        <v>0</v>
      </c>
      <c r="J586" s="164">
        <f t="shared" si="126"/>
        <v>0</v>
      </c>
      <c r="K586" s="164">
        <f t="shared" si="126"/>
        <v>16000</v>
      </c>
      <c r="L586" s="164">
        <f t="shared" si="126"/>
        <v>0</v>
      </c>
      <c r="M586" s="164">
        <f t="shared" si="126"/>
        <v>0</v>
      </c>
      <c r="N586" s="226">
        <f t="shared" si="126"/>
        <v>0</v>
      </c>
    </row>
    <row r="587" spans="1:14" s="86" customFormat="1" ht="33.75" customHeight="1" thickBot="1">
      <c r="A587" s="341"/>
      <c r="B587" s="342" t="s">
        <v>287</v>
      </c>
      <c r="C587" s="62" t="s">
        <v>647</v>
      </c>
      <c r="D587" s="343">
        <v>16000</v>
      </c>
      <c r="E587" s="344"/>
      <c r="F587" s="344"/>
      <c r="G587" s="355">
        <f>D587+E587-F587</f>
        <v>16000</v>
      </c>
      <c r="H587" s="343">
        <f>D587</f>
        <v>16000</v>
      </c>
      <c r="I587" s="64">
        <v>0</v>
      </c>
      <c r="J587" s="218"/>
      <c r="K587" s="171">
        <f>H587</f>
        <v>16000</v>
      </c>
      <c r="L587" s="345"/>
      <c r="M587" s="345"/>
      <c r="N587" s="346"/>
    </row>
    <row r="588" spans="1:14" s="86" customFormat="1" ht="27.75" customHeight="1" thickBot="1">
      <c r="A588" s="347"/>
      <c r="B588" s="348"/>
      <c r="C588" s="349" t="s">
        <v>310</v>
      </c>
      <c r="D588" s="350">
        <f aca="true" t="shared" si="127" ref="D588:N588">D9+D14+D20+D46+D54+D79+D146+D171+D178+D182+D342+D360+D373+D469+D499+D579+D585</f>
        <v>35077367</v>
      </c>
      <c r="E588" s="350">
        <f t="shared" si="127"/>
        <v>179481</v>
      </c>
      <c r="F588" s="350">
        <f t="shared" si="127"/>
        <v>101506</v>
      </c>
      <c r="G588" s="350">
        <f t="shared" si="127"/>
        <v>35155342</v>
      </c>
      <c r="H588" s="350">
        <f t="shared" si="127"/>
        <v>27813209</v>
      </c>
      <c r="I588" s="350">
        <f t="shared" si="127"/>
        <v>14215549</v>
      </c>
      <c r="J588" s="350">
        <f t="shared" si="127"/>
        <v>2181997</v>
      </c>
      <c r="K588" s="350">
        <f t="shared" si="127"/>
        <v>1950140</v>
      </c>
      <c r="L588" s="350">
        <f t="shared" si="127"/>
        <v>535200</v>
      </c>
      <c r="M588" s="350">
        <f t="shared" si="127"/>
        <v>196326</v>
      </c>
      <c r="N588" s="351">
        <f t="shared" si="127"/>
        <v>7342133</v>
      </c>
    </row>
    <row r="589" spans="4:8" s="86" customFormat="1" ht="12.75">
      <c r="D589" s="307"/>
      <c r="E589" s="307"/>
      <c r="F589" s="307"/>
      <c r="G589" s="307"/>
      <c r="H589" s="307"/>
    </row>
    <row r="590" spans="9:12" s="86" customFormat="1" ht="12.75">
      <c r="I590" s="534" t="s">
        <v>624</v>
      </c>
      <c r="J590" s="534"/>
      <c r="K590" s="534"/>
      <c r="L590" s="534"/>
    </row>
    <row r="591" s="86" customFormat="1" ht="12.75"/>
    <row r="592" s="86" customFormat="1" ht="12.75"/>
    <row r="593" spans="1:14" s="86" customFormat="1" ht="12.75">
      <c r="A593"/>
      <c r="B593"/>
      <c r="C593"/>
      <c r="D593"/>
      <c r="E593"/>
      <c r="F593"/>
      <c r="G593"/>
      <c r="H593"/>
      <c r="I593"/>
      <c r="J593" t="s">
        <v>641</v>
      </c>
      <c r="K593"/>
      <c r="L593"/>
      <c r="M593"/>
      <c r="N593"/>
    </row>
    <row r="594" spans="1:14" s="86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s="86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s="86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s="86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s="86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s="86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s="86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s="86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s="86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s="86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86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86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86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86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86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86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86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86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86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86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86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86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86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86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86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86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86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86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86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86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86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86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86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86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86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86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86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86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86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86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86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86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86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86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86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86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86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86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86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86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86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86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86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86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86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86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86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86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86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86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86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86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86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86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86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86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86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86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86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86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86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86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86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86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86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86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86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86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86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86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86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86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86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86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86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86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86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86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86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86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86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86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86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86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86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86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86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86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86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86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86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86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86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86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86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86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86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86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86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86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86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86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86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86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86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86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86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86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86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86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86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86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86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86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86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86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86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86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86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86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86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86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86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86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86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86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86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86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86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86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86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86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86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86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86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86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86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86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86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86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86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86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86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86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86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86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86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86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86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86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86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86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86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86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86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86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86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86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86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86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86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86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86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86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86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86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86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86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86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86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86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86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86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86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86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86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86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86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86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86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86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86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86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86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86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86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86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86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86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86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86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86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86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86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86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86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86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86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86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86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86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86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86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86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86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86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86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86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86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86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86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86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86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86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86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86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86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86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86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86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86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86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86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86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86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86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86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86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86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86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86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86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86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86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86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86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86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86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86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86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86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86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86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86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86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86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86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86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86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86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86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86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86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86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86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86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86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86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86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86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86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86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86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86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86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86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86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86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86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86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86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86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86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86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86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86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86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86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86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86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86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86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86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86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86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86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86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86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86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86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86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86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86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86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86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86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86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86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86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86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86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86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86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86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86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86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86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86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86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86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86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86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86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86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86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86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86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86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86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86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86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86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86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86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86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86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86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86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86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86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86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86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86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86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86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86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86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86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86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86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86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86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86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86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86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86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86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86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86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86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86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86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86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86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86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86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86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86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86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86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86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86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86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86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86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86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86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86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86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86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86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86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86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86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86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86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86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86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86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86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86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86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86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86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86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86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86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86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86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86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86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86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86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86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86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86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86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86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86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86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86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86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86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86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86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86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86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86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86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86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86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86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86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86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86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86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86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86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86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86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86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86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86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86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86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86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86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86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86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86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86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86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86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86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86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86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86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86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86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86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86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86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86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86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86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86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86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86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86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86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86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86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86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86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86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86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86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86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86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86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86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86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86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86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86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86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86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86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86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86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86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86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86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86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86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86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86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86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86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86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86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86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86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86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86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86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86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86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86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86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86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86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86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86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86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86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86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86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86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86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86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86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86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86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86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86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86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86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86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86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86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86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86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86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86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86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86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86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86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86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86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86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86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86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86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86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86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86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86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86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86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86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86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86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86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86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86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86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86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86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86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86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86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86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86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86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86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86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86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86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86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86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86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86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86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86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86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86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86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86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86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86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86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86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86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86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86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86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86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86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86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86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86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86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86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86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86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86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86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86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86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86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86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86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86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86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86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86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86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86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86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86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86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86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86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86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86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86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86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86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86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86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86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86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86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86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86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86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86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86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86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86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86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86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86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86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86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86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86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86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86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86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86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86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86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86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86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86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86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86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86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86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86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86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86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86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86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86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86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86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86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86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86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86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86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86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86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86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86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86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86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86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86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86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86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86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86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86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86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86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86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86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86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86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86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86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86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86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86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86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86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86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86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86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86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86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86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86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86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86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86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86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86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86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86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86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86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86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86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86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86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86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86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86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86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86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86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86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86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86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86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86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86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86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86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86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86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86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86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86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86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86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86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86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86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86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86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86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86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86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86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86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86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86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86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86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86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86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86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86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86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86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86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86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86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86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86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86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86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86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86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86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86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86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86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86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86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86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86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86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86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86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86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86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86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86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86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86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86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86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86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86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86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86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86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86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86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86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86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86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86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86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86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86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86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86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86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86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86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86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86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86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86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86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86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86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86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86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86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86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86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86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86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86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86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86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86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86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86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86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86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86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86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86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86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86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86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86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86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86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86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86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86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86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86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86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86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86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86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86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86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86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86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86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86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86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86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86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86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86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86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86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86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86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86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86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86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86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86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86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86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86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86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86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86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86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86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86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86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86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86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86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86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86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86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86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86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86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86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86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86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86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86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86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86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86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86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86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86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86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86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86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86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86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86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86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86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86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86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86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86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86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86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86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86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86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86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86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86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86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86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86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86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86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86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86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86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86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86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86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86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86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86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86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86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86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86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86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86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86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86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86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86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86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86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86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86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86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86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86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86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86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86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86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86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86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86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86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86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86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86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86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86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86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86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86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86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86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86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86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86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86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86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86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86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86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86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86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86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86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86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86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86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86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86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86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86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86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86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86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86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86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86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86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86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86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86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86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86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86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86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86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86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86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86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86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86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86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86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86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86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86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86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86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86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86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86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86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86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86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86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86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86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86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86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86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86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86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86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86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86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86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86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86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86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86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86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86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86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86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86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86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86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86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86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86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86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86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86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86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86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86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86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86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86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86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86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86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86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86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86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86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86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86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86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86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86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86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86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86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86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86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86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86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86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86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86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86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86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86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86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86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86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86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86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86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86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86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86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86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86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86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86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86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86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86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86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86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86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86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86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86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86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86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86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86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86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86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86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86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86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86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86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86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86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86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86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86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86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86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86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86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86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86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86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86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86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86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86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86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86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86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86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86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86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86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86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86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86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86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86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86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86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86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86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86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86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86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86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86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86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86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86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86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86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86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86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86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86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86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86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86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86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86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86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86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86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86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86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86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86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86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86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86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86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86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86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86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86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86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86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86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86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86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86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86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86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86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86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86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86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86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86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86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86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86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86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86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86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86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86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86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86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86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86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86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86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86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86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86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86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86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86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86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86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86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86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86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86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86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86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86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86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86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86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86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86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86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86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86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86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86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86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86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86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86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86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86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86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86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86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86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86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86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86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86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86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86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86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86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86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86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86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86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86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86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86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86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86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86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86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86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86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86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86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86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86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86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86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86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86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86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86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86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86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86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86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86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86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86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86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86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86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86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86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86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86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86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86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86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86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86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86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86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86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86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86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86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86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86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86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86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86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86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86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86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86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86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86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86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86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86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86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86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86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86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86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86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86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86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86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86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86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86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86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86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86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86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86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86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86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86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86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86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86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86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86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86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86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86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86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86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86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86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86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86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86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86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86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86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86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86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86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86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86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86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86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86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86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86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86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86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86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86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86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86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86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86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86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86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86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86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86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86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86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86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86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86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86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86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86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86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86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86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86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86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86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86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86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86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86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86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86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86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86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86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86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86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86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86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86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86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86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86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86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86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86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86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86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86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86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86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86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86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86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86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86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86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86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86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86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86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86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86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86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86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86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86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86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86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86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86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86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86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86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86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86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86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86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86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86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86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86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86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86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86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86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86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86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86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86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86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86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86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86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86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86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86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86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86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86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86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86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</sheetData>
  <mergeCells count="19">
    <mergeCell ref="B2:K2"/>
    <mergeCell ref="L2:R2"/>
    <mergeCell ref="B4:B7"/>
    <mergeCell ref="C4:C7"/>
    <mergeCell ref="H4:N4"/>
    <mergeCell ref="C3:K3"/>
    <mergeCell ref="N5:N7"/>
    <mergeCell ref="D4:D7"/>
    <mergeCell ref="I5:M5"/>
    <mergeCell ref="I590:L590"/>
    <mergeCell ref="A305:A308"/>
    <mergeCell ref="M6:M7"/>
    <mergeCell ref="L6:L7"/>
    <mergeCell ref="K6:K7"/>
    <mergeCell ref="J6:J7"/>
    <mergeCell ref="I6:I7"/>
    <mergeCell ref="G4:G7"/>
    <mergeCell ref="A4:A7"/>
    <mergeCell ref="H5:H7"/>
  </mergeCells>
  <printOptions/>
  <pageMargins left="0" right="0.17" top="0.16" bottom="0.4" header="0.16" footer="0.16"/>
  <pageSetup horizontalDpi="600" verticalDpi="600" orientation="landscape" paperSize="9" scale="94" r:id="rId1"/>
  <headerFooter alignWithMargins="0">
    <oddFooter>&amp;CStrona &amp;P</oddFooter>
  </headerFooter>
  <colBreaks count="2" manualBreakCount="2">
    <brk id="15" max="591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B9">
      <selection activeCell="A3" sqref="A3:P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19.25390625" style="0" customWidth="1"/>
    <col min="6" max="6" width="11.75390625" style="0" customWidth="1"/>
    <col min="7" max="7" width="11.25390625" style="0" customWidth="1"/>
    <col min="8" max="8" width="10.00390625" style="0" customWidth="1"/>
    <col min="9" max="9" width="10.125" style="0" hidden="1" customWidth="1"/>
    <col min="10" max="10" width="9.25390625" style="0" customWidth="1"/>
    <col min="11" max="11" width="2.875" style="0" customWidth="1"/>
    <col min="12" max="12" width="10.875" style="0" customWidth="1"/>
    <col min="13" max="14" width="10.375" style="0" customWidth="1"/>
    <col min="15" max="15" width="10.75390625" style="0" customWidth="1"/>
    <col min="16" max="16" width="15.75390625" style="0" customWidth="1"/>
  </cols>
  <sheetData>
    <row r="1" ht="6" customHeight="1"/>
    <row r="2" spans="6:16" ht="12.75" customHeight="1">
      <c r="F2" s="43"/>
      <c r="J2" s="544" t="s">
        <v>0</v>
      </c>
      <c r="K2" s="544"/>
      <c r="L2" s="544"/>
      <c r="M2" s="544"/>
      <c r="N2" s="544"/>
      <c r="O2" s="544"/>
      <c r="P2" s="544"/>
    </row>
    <row r="3" spans="1:16" ht="18.75" customHeight="1">
      <c r="A3" s="543" t="s">
        <v>170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</row>
    <row r="4" spans="1:16" ht="17.25" customHeight="1">
      <c r="A4" s="540" t="s">
        <v>396</v>
      </c>
      <c r="B4" s="545" t="s">
        <v>349</v>
      </c>
      <c r="C4" s="545" t="s">
        <v>350</v>
      </c>
      <c r="D4" s="545" t="s">
        <v>628</v>
      </c>
      <c r="E4" s="540" t="s">
        <v>470</v>
      </c>
      <c r="F4" s="540" t="s">
        <v>162</v>
      </c>
      <c r="G4" s="477" t="s">
        <v>402</v>
      </c>
      <c r="H4" s="478"/>
      <c r="I4" s="478"/>
      <c r="J4" s="478"/>
      <c r="K4" s="478"/>
      <c r="L4" s="478"/>
      <c r="M4" s="478"/>
      <c r="N4" s="478"/>
      <c r="O4" s="479"/>
      <c r="P4" s="540" t="s">
        <v>164</v>
      </c>
    </row>
    <row r="5" spans="1:16" ht="18.75" customHeight="1">
      <c r="A5" s="541"/>
      <c r="B5" s="546"/>
      <c r="C5" s="546"/>
      <c r="D5" s="546"/>
      <c r="E5" s="541"/>
      <c r="F5" s="541"/>
      <c r="G5" s="540" t="s">
        <v>163</v>
      </c>
      <c r="H5" s="477" t="s">
        <v>167</v>
      </c>
      <c r="I5" s="478"/>
      <c r="J5" s="478"/>
      <c r="K5" s="478"/>
      <c r="L5" s="478"/>
      <c r="M5" s="479"/>
      <c r="N5" s="545" t="s">
        <v>459</v>
      </c>
      <c r="O5" s="545" t="s">
        <v>169</v>
      </c>
      <c r="P5" s="541"/>
    </row>
    <row r="6" spans="1:16" ht="54" customHeight="1">
      <c r="A6" s="542"/>
      <c r="B6" s="547"/>
      <c r="C6" s="547"/>
      <c r="D6" s="547"/>
      <c r="E6" s="542"/>
      <c r="F6" s="542"/>
      <c r="G6" s="542"/>
      <c r="H6" s="178" t="s">
        <v>166</v>
      </c>
      <c r="I6" s="178" t="s">
        <v>471</v>
      </c>
      <c r="J6" s="178" t="s">
        <v>165</v>
      </c>
      <c r="K6" s="553" t="s">
        <v>535</v>
      </c>
      <c r="L6" s="554"/>
      <c r="M6" s="178" t="s">
        <v>168</v>
      </c>
      <c r="N6" s="547"/>
      <c r="O6" s="547"/>
      <c r="P6" s="542"/>
    </row>
    <row r="7" spans="1:16" ht="12.75">
      <c r="A7" s="9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8</v>
      </c>
      <c r="J7" s="57">
        <v>9</v>
      </c>
      <c r="K7" s="551">
        <v>10</v>
      </c>
      <c r="L7" s="552"/>
      <c r="M7" s="57">
        <v>11</v>
      </c>
      <c r="N7" s="57">
        <v>12</v>
      </c>
      <c r="O7" s="57">
        <v>13</v>
      </c>
      <c r="P7" s="57">
        <v>14</v>
      </c>
    </row>
    <row r="8" spans="1:16" ht="47.25" customHeight="1" hidden="1">
      <c r="A8" s="5"/>
      <c r="B8" s="66">
        <v>600</v>
      </c>
      <c r="C8" s="66">
        <v>60014</v>
      </c>
      <c r="D8" s="66"/>
      <c r="E8" s="63" t="s">
        <v>472</v>
      </c>
      <c r="F8" s="44" t="e">
        <f>G8+#REF!+#REF!</f>
        <v>#REF!</v>
      </c>
      <c r="G8" s="44">
        <f>H8+I8+L8+J8</f>
        <v>0</v>
      </c>
      <c r="H8" s="44"/>
      <c r="I8" s="44"/>
      <c r="J8" s="44"/>
      <c r="K8" s="44"/>
      <c r="L8" s="44"/>
      <c r="M8" s="44"/>
      <c r="N8" s="44"/>
      <c r="O8" s="44"/>
      <c r="P8" s="67" t="s">
        <v>469</v>
      </c>
    </row>
    <row r="9" spans="1:16" ht="20.25" customHeight="1">
      <c r="A9" s="490" t="s">
        <v>407</v>
      </c>
      <c r="B9" s="493">
        <v>600</v>
      </c>
      <c r="C9" s="493">
        <v>60014</v>
      </c>
      <c r="D9" s="548" t="s">
        <v>181</v>
      </c>
      <c r="E9" s="485" t="s">
        <v>250</v>
      </c>
      <c r="F9" s="482">
        <v>6480990</v>
      </c>
      <c r="G9" s="482">
        <f>H9+J9+L9+M9</f>
        <v>2285208</v>
      </c>
      <c r="H9" s="482">
        <v>52950</v>
      </c>
      <c r="I9" s="176">
        <v>0</v>
      </c>
      <c r="J9" s="482">
        <v>334439</v>
      </c>
      <c r="K9" s="183" t="s">
        <v>367</v>
      </c>
      <c r="L9" s="175">
        <v>223273</v>
      </c>
      <c r="M9" s="482">
        <v>1674546</v>
      </c>
      <c r="N9" s="482">
        <v>0</v>
      </c>
      <c r="O9" s="482">
        <v>0</v>
      </c>
      <c r="P9" s="499" t="s">
        <v>469</v>
      </c>
    </row>
    <row r="10" spans="1:16" ht="21.75" customHeight="1">
      <c r="A10" s="491"/>
      <c r="B10" s="480"/>
      <c r="C10" s="480"/>
      <c r="D10" s="549"/>
      <c r="E10" s="486"/>
      <c r="F10" s="483"/>
      <c r="G10" s="483"/>
      <c r="H10" s="483"/>
      <c r="I10" s="176"/>
      <c r="J10" s="483"/>
      <c r="K10" s="183" t="s">
        <v>368</v>
      </c>
      <c r="L10" s="175"/>
      <c r="M10" s="483"/>
      <c r="N10" s="483"/>
      <c r="O10" s="483"/>
      <c r="P10" s="500"/>
    </row>
    <row r="11" spans="1:16" ht="24.75" customHeight="1">
      <c r="A11" s="492"/>
      <c r="B11" s="481"/>
      <c r="C11" s="481"/>
      <c r="D11" s="550"/>
      <c r="E11" s="487"/>
      <c r="F11" s="484"/>
      <c r="G11" s="484"/>
      <c r="H11" s="484"/>
      <c r="I11" s="176"/>
      <c r="J11" s="484"/>
      <c r="K11" s="183" t="s">
        <v>369</v>
      </c>
      <c r="L11" s="175"/>
      <c r="M11" s="484"/>
      <c r="N11" s="484"/>
      <c r="O11" s="484"/>
      <c r="P11" s="489"/>
    </row>
    <row r="12" spans="1:16" ht="15.75" customHeight="1">
      <c r="A12" s="490" t="s">
        <v>408</v>
      </c>
      <c r="B12" s="493">
        <v>600</v>
      </c>
      <c r="C12" s="493">
        <v>60014</v>
      </c>
      <c r="D12" s="493">
        <v>6050</v>
      </c>
      <c r="E12" s="485" t="s">
        <v>724</v>
      </c>
      <c r="F12" s="482">
        <v>6312400</v>
      </c>
      <c r="G12" s="482">
        <f>H12+J12+L13+M12</f>
        <v>100000</v>
      </c>
      <c r="H12" s="482">
        <v>100000</v>
      </c>
      <c r="I12" s="102">
        <v>0</v>
      </c>
      <c r="J12" s="482">
        <v>0</v>
      </c>
      <c r="K12" s="183" t="s">
        <v>367</v>
      </c>
      <c r="L12" s="175"/>
      <c r="M12" s="482">
        <v>0</v>
      </c>
      <c r="N12" s="482">
        <v>2186400</v>
      </c>
      <c r="O12" s="482">
        <v>4025800</v>
      </c>
      <c r="P12" s="499" t="s">
        <v>469</v>
      </c>
    </row>
    <row r="13" spans="1:16" ht="13.5" customHeight="1">
      <c r="A13" s="491"/>
      <c r="B13" s="480"/>
      <c r="C13" s="480"/>
      <c r="D13" s="480"/>
      <c r="E13" s="486"/>
      <c r="F13" s="483"/>
      <c r="G13" s="483"/>
      <c r="H13" s="483"/>
      <c r="I13" s="102"/>
      <c r="J13" s="483"/>
      <c r="K13" s="183" t="s">
        <v>368</v>
      </c>
      <c r="L13" s="175">
        <v>0</v>
      </c>
      <c r="M13" s="483"/>
      <c r="N13" s="483"/>
      <c r="O13" s="483"/>
      <c r="P13" s="500"/>
    </row>
    <row r="14" spans="1:16" ht="15" customHeight="1">
      <c r="A14" s="492"/>
      <c r="B14" s="481"/>
      <c r="C14" s="481"/>
      <c r="D14" s="481"/>
      <c r="E14" s="487"/>
      <c r="F14" s="484"/>
      <c r="G14" s="484"/>
      <c r="H14" s="484"/>
      <c r="I14" s="102"/>
      <c r="J14" s="484"/>
      <c r="K14" s="183" t="s">
        <v>369</v>
      </c>
      <c r="L14" s="175"/>
      <c r="M14" s="484"/>
      <c r="N14" s="484"/>
      <c r="O14" s="484"/>
      <c r="P14" s="489"/>
    </row>
    <row r="15" spans="1:16" ht="24.75" customHeight="1">
      <c r="A15" s="490" t="s">
        <v>410</v>
      </c>
      <c r="B15" s="493">
        <v>600</v>
      </c>
      <c r="C15" s="493">
        <v>60014</v>
      </c>
      <c r="D15" s="493">
        <v>6050</v>
      </c>
      <c r="E15" s="485" t="s">
        <v>707</v>
      </c>
      <c r="F15" s="482">
        <v>4045000</v>
      </c>
      <c r="G15" s="482">
        <f>H15+I15+L15+J15+M15</f>
        <v>50000</v>
      </c>
      <c r="H15" s="482">
        <v>50000</v>
      </c>
      <c r="I15" s="102"/>
      <c r="J15" s="482">
        <v>0</v>
      </c>
      <c r="K15" s="183" t="s">
        <v>367</v>
      </c>
      <c r="L15" s="175"/>
      <c r="M15" s="482">
        <v>0</v>
      </c>
      <c r="N15" s="482">
        <v>1360000</v>
      </c>
      <c r="O15" s="482">
        <v>2635000</v>
      </c>
      <c r="P15" s="499" t="s">
        <v>469</v>
      </c>
    </row>
    <row r="16" spans="1:16" ht="27" customHeight="1">
      <c r="A16" s="491"/>
      <c r="B16" s="480"/>
      <c r="C16" s="480"/>
      <c r="D16" s="480"/>
      <c r="E16" s="486"/>
      <c r="F16" s="483"/>
      <c r="G16" s="483"/>
      <c r="H16" s="483"/>
      <c r="I16" s="102"/>
      <c r="J16" s="483"/>
      <c r="K16" s="183" t="s">
        <v>368</v>
      </c>
      <c r="L16" s="175"/>
      <c r="M16" s="483"/>
      <c r="N16" s="483"/>
      <c r="O16" s="483"/>
      <c r="P16" s="500"/>
    </row>
    <row r="17" spans="1:16" ht="24" customHeight="1">
      <c r="A17" s="492"/>
      <c r="B17" s="481"/>
      <c r="C17" s="481"/>
      <c r="D17" s="481"/>
      <c r="E17" s="487"/>
      <c r="F17" s="484"/>
      <c r="G17" s="484"/>
      <c r="H17" s="484"/>
      <c r="I17" s="102"/>
      <c r="J17" s="484"/>
      <c r="K17" s="184" t="s">
        <v>369</v>
      </c>
      <c r="L17" s="175"/>
      <c r="M17" s="484"/>
      <c r="N17" s="484"/>
      <c r="O17" s="484"/>
      <c r="P17" s="489"/>
    </row>
    <row r="18" spans="1:16" ht="17.25" customHeight="1">
      <c r="A18" s="490" t="s">
        <v>412</v>
      </c>
      <c r="B18" s="493">
        <v>600</v>
      </c>
      <c r="C18" s="493">
        <v>60014</v>
      </c>
      <c r="D18" s="493">
        <v>6050</v>
      </c>
      <c r="E18" s="485" t="s">
        <v>708</v>
      </c>
      <c r="F18" s="482">
        <v>5159300</v>
      </c>
      <c r="G18" s="482">
        <f>H18+J18+L19+M18</f>
        <v>79300</v>
      </c>
      <c r="H18" s="482">
        <v>79300</v>
      </c>
      <c r="I18" s="102"/>
      <c r="J18" s="473">
        <v>0</v>
      </c>
      <c r="K18" s="183" t="s">
        <v>367</v>
      </c>
      <c r="L18" s="177"/>
      <c r="M18" s="482">
        <v>0</v>
      </c>
      <c r="N18" s="482">
        <v>2540000</v>
      </c>
      <c r="O18" s="482">
        <v>2540000</v>
      </c>
      <c r="P18" s="499" t="s">
        <v>469</v>
      </c>
    </row>
    <row r="19" spans="1:16" ht="19.5" customHeight="1">
      <c r="A19" s="491"/>
      <c r="B19" s="480"/>
      <c r="C19" s="480"/>
      <c r="D19" s="480"/>
      <c r="E19" s="486"/>
      <c r="F19" s="483"/>
      <c r="G19" s="483"/>
      <c r="H19" s="483"/>
      <c r="I19" s="102"/>
      <c r="J19" s="473"/>
      <c r="K19" s="183" t="s">
        <v>368</v>
      </c>
      <c r="L19" s="177">
        <v>0</v>
      </c>
      <c r="M19" s="483"/>
      <c r="N19" s="483"/>
      <c r="O19" s="483"/>
      <c r="P19" s="500"/>
    </row>
    <row r="20" spans="1:16" ht="18.75" customHeight="1">
      <c r="A20" s="492"/>
      <c r="B20" s="481"/>
      <c r="C20" s="481"/>
      <c r="D20" s="481"/>
      <c r="E20" s="487"/>
      <c r="F20" s="484"/>
      <c r="G20" s="484"/>
      <c r="H20" s="484"/>
      <c r="I20" s="102"/>
      <c r="J20" s="473"/>
      <c r="K20" s="183" t="s">
        <v>369</v>
      </c>
      <c r="L20" s="177"/>
      <c r="M20" s="484"/>
      <c r="N20" s="484"/>
      <c r="O20" s="484"/>
      <c r="P20" s="489"/>
    </row>
    <row r="21" spans="1:16" ht="21" customHeight="1">
      <c r="A21" s="381"/>
      <c r="B21" s="380"/>
      <c r="C21" s="380"/>
      <c r="D21" s="380"/>
      <c r="E21" s="485" t="s">
        <v>725</v>
      </c>
      <c r="F21" s="382"/>
      <c r="G21" s="382"/>
      <c r="H21" s="382"/>
      <c r="I21" s="453"/>
      <c r="J21" s="454"/>
      <c r="K21" s="183" t="s">
        <v>367</v>
      </c>
      <c r="L21" s="455"/>
      <c r="M21" s="382"/>
      <c r="N21" s="382"/>
      <c r="O21" s="382"/>
      <c r="P21" s="499" t="s">
        <v>469</v>
      </c>
    </row>
    <row r="22" spans="1:16" ht="19.5" customHeight="1">
      <c r="A22" s="381">
        <v>5</v>
      </c>
      <c r="B22" s="380">
        <v>600</v>
      </c>
      <c r="C22" s="380">
        <v>60014</v>
      </c>
      <c r="D22" s="380">
        <v>605</v>
      </c>
      <c r="E22" s="486"/>
      <c r="F22" s="382">
        <v>8200000</v>
      </c>
      <c r="G22" s="382">
        <f>H21+H22+H23</f>
        <v>115700</v>
      </c>
      <c r="H22" s="382">
        <v>115700</v>
      </c>
      <c r="I22" s="453"/>
      <c r="J22" s="454"/>
      <c r="K22" s="183" t="s">
        <v>368</v>
      </c>
      <c r="L22" s="175"/>
      <c r="M22" s="382"/>
      <c r="N22" s="382">
        <v>84300</v>
      </c>
      <c r="O22" s="382">
        <v>3810000</v>
      </c>
      <c r="P22" s="500"/>
    </row>
    <row r="23" spans="1:16" ht="21.75" customHeight="1">
      <c r="A23" s="381"/>
      <c r="B23" s="380"/>
      <c r="C23" s="380"/>
      <c r="D23" s="380"/>
      <c r="E23" s="487"/>
      <c r="F23" s="382"/>
      <c r="G23" s="382"/>
      <c r="H23" s="382"/>
      <c r="I23" s="453"/>
      <c r="J23" s="454"/>
      <c r="K23" s="183" t="s">
        <v>369</v>
      </c>
      <c r="L23" s="175"/>
      <c r="M23" s="382"/>
      <c r="N23" s="382"/>
      <c r="O23" s="382"/>
      <c r="P23" s="489"/>
    </row>
    <row r="24" spans="1:17" ht="16.5" customHeight="1">
      <c r="A24" s="490" t="s">
        <v>439</v>
      </c>
      <c r="B24" s="493">
        <v>851</v>
      </c>
      <c r="C24" s="493">
        <v>85111</v>
      </c>
      <c r="D24" s="499" t="s">
        <v>180</v>
      </c>
      <c r="E24" s="485" t="s">
        <v>171</v>
      </c>
      <c r="F24" s="482">
        <v>6980000</v>
      </c>
      <c r="G24" s="482">
        <f>H24+I24+L24+J24+M24+L25+L26</f>
        <v>4424212</v>
      </c>
      <c r="H24" s="482">
        <v>110876</v>
      </c>
      <c r="I24" s="103">
        <v>0</v>
      </c>
      <c r="J24" s="473">
        <v>0</v>
      </c>
      <c r="K24" s="185" t="s">
        <v>367</v>
      </c>
      <c r="L24" s="177">
        <v>432142</v>
      </c>
      <c r="M24" s="482">
        <v>2474579</v>
      </c>
      <c r="N24" s="482">
        <v>1252809</v>
      </c>
      <c r="O24" s="482"/>
      <c r="P24" s="557" t="s">
        <v>643</v>
      </c>
      <c r="Q24" s="55"/>
    </row>
    <row r="25" spans="1:17" ht="16.5" customHeight="1">
      <c r="A25" s="491"/>
      <c r="B25" s="480"/>
      <c r="C25" s="480"/>
      <c r="D25" s="500"/>
      <c r="E25" s="486"/>
      <c r="F25" s="483"/>
      <c r="G25" s="483"/>
      <c r="H25" s="483"/>
      <c r="I25" s="103"/>
      <c r="J25" s="473"/>
      <c r="K25" s="184" t="s">
        <v>368</v>
      </c>
      <c r="L25" s="177">
        <v>745421</v>
      </c>
      <c r="M25" s="483"/>
      <c r="N25" s="483"/>
      <c r="O25" s="483"/>
      <c r="P25" s="558"/>
      <c r="Q25" s="55"/>
    </row>
    <row r="26" spans="1:17" ht="16.5" customHeight="1">
      <c r="A26" s="492"/>
      <c r="B26" s="481"/>
      <c r="C26" s="481"/>
      <c r="D26" s="489"/>
      <c r="E26" s="487"/>
      <c r="F26" s="484"/>
      <c r="G26" s="484"/>
      <c r="H26" s="484"/>
      <c r="I26" s="103"/>
      <c r="J26" s="473"/>
      <c r="K26" s="186" t="s">
        <v>369</v>
      </c>
      <c r="L26" s="177">
        <v>661194</v>
      </c>
      <c r="M26" s="484"/>
      <c r="N26" s="484"/>
      <c r="O26" s="484"/>
      <c r="P26" s="559"/>
      <c r="Q26" s="55"/>
    </row>
    <row r="27" spans="1:16" ht="26.25" customHeight="1">
      <c r="A27" s="477" t="s">
        <v>473</v>
      </c>
      <c r="B27" s="478"/>
      <c r="C27" s="478"/>
      <c r="D27" s="478"/>
      <c r="E27" s="479"/>
      <c r="F27" s="179">
        <f>F9+F12+F15+F18+F22+F24</f>
        <v>37177690</v>
      </c>
      <c r="G27" s="179">
        <f>G9+G12+G15+G18+G22+G24</f>
        <v>7054420</v>
      </c>
      <c r="H27" s="179">
        <f>H9+H12+H15+H18+H22+H24</f>
        <v>508826</v>
      </c>
      <c r="I27" s="179">
        <f>I9+I12+I15+I18+I24</f>
        <v>0</v>
      </c>
      <c r="J27" s="179">
        <f>J9+J12+J15+J18+J24</f>
        <v>334439</v>
      </c>
      <c r="K27" s="475">
        <f>L9+L13+L19+L24+L25+L26</f>
        <v>2062030</v>
      </c>
      <c r="L27" s="476"/>
      <c r="M27" s="179">
        <f>M9+M12+M15+M18+M24</f>
        <v>4149125</v>
      </c>
      <c r="N27" s="179">
        <f>N9+N12+N15+N18+N24</f>
        <v>7339209</v>
      </c>
      <c r="O27" s="179">
        <f>O9+O12+O15+O18+O24</f>
        <v>9200800</v>
      </c>
      <c r="P27" s="179" t="s">
        <v>312</v>
      </c>
    </row>
    <row r="28" spans="1:15" ht="12" customHeight="1">
      <c r="A28" s="556" t="s">
        <v>172</v>
      </c>
      <c r="B28" s="556"/>
      <c r="C28" s="556"/>
      <c r="D28" s="556"/>
      <c r="E28" s="556"/>
      <c r="F28" s="556"/>
      <c r="G28" s="556"/>
      <c r="H28" s="58"/>
      <c r="I28" s="58"/>
      <c r="J28" s="58"/>
      <c r="K28" s="58"/>
      <c r="L28" s="58"/>
      <c r="M28" s="58"/>
      <c r="N28" s="58"/>
      <c r="O28" s="58"/>
    </row>
    <row r="29" spans="1:15" ht="12" customHeight="1">
      <c r="A29" s="498" t="s">
        <v>173</v>
      </c>
      <c r="B29" s="498"/>
      <c r="C29" s="498"/>
      <c r="D29" s="498"/>
      <c r="E29" s="498"/>
      <c r="F29" s="498"/>
      <c r="G29" s="498"/>
      <c r="H29" s="58"/>
      <c r="I29" s="58"/>
      <c r="J29" s="555" t="s">
        <v>624</v>
      </c>
      <c r="K29" s="555"/>
      <c r="L29" s="555"/>
      <c r="M29" s="555"/>
      <c r="N29" s="555"/>
      <c r="O29" s="555"/>
    </row>
    <row r="30" spans="1:15" ht="12.75" customHeight="1" hidden="1">
      <c r="A30" s="488" t="s">
        <v>174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74"/>
      <c r="M30" s="474"/>
      <c r="N30" s="105"/>
      <c r="O30" s="105"/>
    </row>
    <row r="31" spans="1:15" ht="9.75" customHeight="1" hidden="1">
      <c r="A31" s="488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58"/>
      <c r="M31" s="58"/>
      <c r="N31" s="58"/>
      <c r="O31" s="58"/>
    </row>
    <row r="32" spans="1:15" ht="10.5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58"/>
      <c r="M32" s="58"/>
      <c r="N32" s="58"/>
      <c r="O32" s="58"/>
    </row>
    <row r="33" spans="1:15" ht="12.75" customHeight="1">
      <c r="A33" s="498" t="s">
        <v>175</v>
      </c>
      <c r="B33" s="498"/>
      <c r="C33" s="498"/>
      <c r="D33" s="498"/>
      <c r="E33" s="58"/>
      <c r="F33" s="58"/>
      <c r="G33" s="58"/>
      <c r="H33" s="58"/>
      <c r="I33" s="58"/>
      <c r="J33" s="58"/>
      <c r="K33" s="58"/>
      <c r="L33" s="58"/>
      <c r="M33" s="58"/>
      <c r="N33" s="58" t="s">
        <v>642</v>
      </c>
      <c r="O33" s="58"/>
    </row>
    <row r="34" spans="2:15" ht="12.7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ht="12" customHeight="1"/>
    <row r="36" ht="12.75" hidden="1"/>
    <row r="37" ht="18" customHeight="1"/>
  </sheetData>
  <mergeCells count="91">
    <mergeCell ref="M18:M20"/>
    <mergeCell ref="N15:N17"/>
    <mergeCell ref="O15:O17"/>
    <mergeCell ref="H15:H17"/>
    <mergeCell ref="J15:J17"/>
    <mergeCell ref="M15:M17"/>
    <mergeCell ref="G24:G26"/>
    <mergeCell ref="E21:E23"/>
    <mergeCell ref="P21:P23"/>
    <mergeCell ref="H24:H26"/>
    <mergeCell ref="P24:P26"/>
    <mergeCell ref="F15:F17"/>
    <mergeCell ref="G15:G17"/>
    <mergeCell ref="E18:E20"/>
    <mergeCell ref="A15:A17"/>
    <mergeCell ref="C15:C17"/>
    <mergeCell ref="B15:B17"/>
    <mergeCell ref="D15:D17"/>
    <mergeCell ref="E15:E17"/>
    <mergeCell ref="J29:O29"/>
    <mergeCell ref="N24:N26"/>
    <mergeCell ref="O24:O26"/>
    <mergeCell ref="A24:A26"/>
    <mergeCell ref="B24:B26"/>
    <mergeCell ref="C24:C26"/>
    <mergeCell ref="M24:M26"/>
    <mergeCell ref="J24:J26"/>
    <mergeCell ref="D24:D26"/>
    <mergeCell ref="A28:G28"/>
    <mergeCell ref="J9:J11"/>
    <mergeCell ref="G4:O4"/>
    <mergeCell ref="N5:N6"/>
    <mergeCell ref="O5:O6"/>
    <mergeCell ref="K7:L7"/>
    <mergeCell ref="K6:L6"/>
    <mergeCell ref="J2:P2"/>
    <mergeCell ref="B4:B6"/>
    <mergeCell ref="C4:C6"/>
    <mergeCell ref="B9:B11"/>
    <mergeCell ref="N9:N11"/>
    <mergeCell ref="O9:O11"/>
    <mergeCell ref="P9:P11"/>
    <mergeCell ref="M9:M11"/>
    <mergeCell ref="D4:D6"/>
    <mergeCell ref="D9:D11"/>
    <mergeCell ref="A3:P3"/>
    <mergeCell ref="H12:H14"/>
    <mergeCell ref="C12:C14"/>
    <mergeCell ref="D12:D14"/>
    <mergeCell ref="F12:F14"/>
    <mergeCell ref="N12:N14"/>
    <mergeCell ref="O12:O14"/>
    <mergeCell ref="G12:G14"/>
    <mergeCell ref="F4:F6"/>
    <mergeCell ref="E4:E6"/>
    <mergeCell ref="A4:A6"/>
    <mergeCell ref="A9:A11"/>
    <mergeCell ref="P4:P6"/>
    <mergeCell ref="H5:M5"/>
    <mergeCell ref="C9:C11"/>
    <mergeCell ref="E9:E11"/>
    <mergeCell ref="G5:G6"/>
    <mergeCell ref="H9:H11"/>
    <mergeCell ref="F9:F11"/>
    <mergeCell ref="G9:G11"/>
    <mergeCell ref="J12:J14"/>
    <mergeCell ref="M12:M14"/>
    <mergeCell ref="P12:P14"/>
    <mergeCell ref="A12:A14"/>
    <mergeCell ref="B12:B14"/>
    <mergeCell ref="E12:E14"/>
    <mergeCell ref="P18:P20"/>
    <mergeCell ref="H18:H20"/>
    <mergeCell ref="A30:K32"/>
    <mergeCell ref="L30:M30"/>
    <mergeCell ref="K27:L27"/>
    <mergeCell ref="A27:E27"/>
    <mergeCell ref="J18:J20"/>
    <mergeCell ref="O18:O20"/>
    <mergeCell ref="N18:N20"/>
    <mergeCell ref="A29:G29"/>
    <mergeCell ref="A33:D33"/>
    <mergeCell ref="P15:P17"/>
    <mergeCell ref="A18:A20"/>
    <mergeCell ref="B18:B20"/>
    <mergeCell ref="C18:C20"/>
    <mergeCell ref="D18:D20"/>
    <mergeCell ref="F18:F20"/>
    <mergeCell ref="G18:G20"/>
    <mergeCell ref="E24:E26"/>
    <mergeCell ref="F24:F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D1">
      <selection activeCell="F15" sqref="F15:F17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2" spans="6:14" ht="25.5" customHeight="1">
      <c r="F2" s="43"/>
      <c r="H2" s="544" t="s">
        <v>1</v>
      </c>
      <c r="I2" s="544"/>
      <c r="J2" s="544"/>
      <c r="K2" s="544"/>
      <c r="L2" s="544"/>
      <c r="M2" s="544"/>
      <c r="N2" s="544"/>
    </row>
    <row r="3" spans="1:14" ht="27" customHeight="1">
      <c r="A3" s="543" t="s">
        <v>161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</row>
    <row r="4" spans="1:14" ht="24.75" customHeight="1">
      <c r="A4" s="566" t="s">
        <v>396</v>
      </c>
      <c r="B4" s="563" t="s">
        <v>349</v>
      </c>
      <c r="C4" s="563" t="s">
        <v>350</v>
      </c>
      <c r="D4" s="571" t="s">
        <v>628</v>
      </c>
      <c r="E4" s="565" t="s">
        <v>470</v>
      </c>
      <c r="F4" s="565" t="s">
        <v>162</v>
      </c>
      <c r="G4" s="564" t="s">
        <v>402</v>
      </c>
      <c r="H4" s="564"/>
      <c r="I4" s="564"/>
      <c r="J4" s="564"/>
      <c r="K4" s="564"/>
      <c r="L4" s="564"/>
      <c r="M4" s="564"/>
      <c r="N4" s="566" t="s">
        <v>164</v>
      </c>
    </row>
    <row r="5" spans="1:14" ht="22.5" customHeight="1">
      <c r="A5" s="570"/>
      <c r="B5" s="563"/>
      <c r="C5" s="563"/>
      <c r="D5" s="572"/>
      <c r="E5" s="565"/>
      <c r="F5" s="565"/>
      <c r="G5" s="566" t="s">
        <v>163</v>
      </c>
      <c r="H5" s="560" t="s">
        <v>167</v>
      </c>
      <c r="I5" s="561"/>
      <c r="J5" s="561"/>
      <c r="K5" s="561"/>
      <c r="L5" s="561"/>
      <c r="M5" s="562"/>
      <c r="N5" s="570"/>
    </row>
    <row r="6" spans="1:14" ht="58.5" customHeight="1">
      <c r="A6" s="567"/>
      <c r="B6" s="563"/>
      <c r="C6" s="563"/>
      <c r="D6" s="573"/>
      <c r="E6" s="565"/>
      <c r="F6" s="565"/>
      <c r="G6" s="567"/>
      <c r="H6" s="180" t="s">
        <v>166</v>
      </c>
      <c r="I6" s="180" t="s">
        <v>471</v>
      </c>
      <c r="J6" s="180" t="s">
        <v>165</v>
      </c>
      <c r="K6" s="568" t="s">
        <v>535</v>
      </c>
      <c r="L6" s="569"/>
      <c r="M6" s="180" t="s">
        <v>168</v>
      </c>
      <c r="N6" s="567"/>
    </row>
    <row r="7" spans="1:14" ht="12.75">
      <c r="A7" s="9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8</v>
      </c>
      <c r="J7" s="57">
        <v>9</v>
      </c>
      <c r="K7" s="551">
        <v>10</v>
      </c>
      <c r="L7" s="552"/>
      <c r="M7" s="57">
        <v>11</v>
      </c>
      <c r="N7" s="57">
        <v>12</v>
      </c>
    </row>
    <row r="8" spans="1:14" ht="47.25" customHeight="1" hidden="1">
      <c r="A8" s="5"/>
      <c r="B8" s="66">
        <v>600</v>
      </c>
      <c r="C8" s="66">
        <v>60014</v>
      </c>
      <c r="D8" s="66"/>
      <c r="E8" s="63" t="s">
        <v>472</v>
      </c>
      <c r="F8" s="44" t="e">
        <f>G8+#REF!+#REF!</f>
        <v>#REF!</v>
      </c>
      <c r="G8" s="44">
        <f>H8+I8+L8+J8</f>
        <v>0</v>
      </c>
      <c r="H8" s="44"/>
      <c r="I8" s="44"/>
      <c r="J8" s="44"/>
      <c r="K8" s="44"/>
      <c r="L8" s="44"/>
      <c r="M8" s="44"/>
      <c r="N8" s="67" t="s">
        <v>469</v>
      </c>
    </row>
    <row r="9" spans="1:14" ht="15" customHeight="1">
      <c r="A9" s="490" t="s">
        <v>408</v>
      </c>
      <c r="B9" s="493">
        <v>600</v>
      </c>
      <c r="C9" s="493">
        <v>60014</v>
      </c>
      <c r="D9" s="493">
        <v>6050</v>
      </c>
      <c r="E9" s="499" t="s">
        <v>179</v>
      </c>
      <c r="F9" s="482">
        <f>G9</f>
        <v>130000</v>
      </c>
      <c r="G9" s="482">
        <f>H9+J9+L9+L10+L11+M9</f>
        <v>130000</v>
      </c>
      <c r="H9" s="482">
        <v>5000</v>
      </c>
      <c r="I9" s="102"/>
      <c r="J9" s="482">
        <v>0</v>
      </c>
      <c r="K9" s="182" t="s">
        <v>367</v>
      </c>
      <c r="L9" s="175">
        <v>0</v>
      </c>
      <c r="M9" s="482">
        <v>0</v>
      </c>
      <c r="N9" s="499" t="s">
        <v>469</v>
      </c>
    </row>
    <row r="10" spans="1:14" ht="15" customHeight="1">
      <c r="A10" s="491"/>
      <c r="B10" s="480"/>
      <c r="C10" s="480"/>
      <c r="D10" s="480"/>
      <c r="E10" s="500"/>
      <c r="F10" s="483"/>
      <c r="G10" s="483"/>
      <c r="H10" s="483"/>
      <c r="I10" s="102"/>
      <c r="J10" s="483"/>
      <c r="K10" s="182" t="s">
        <v>368</v>
      </c>
      <c r="L10" s="175">
        <v>60000</v>
      </c>
      <c r="M10" s="483"/>
      <c r="N10" s="500"/>
    </row>
    <row r="11" spans="1:14" ht="15" customHeight="1">
      <c r="A11" s="492"/>
      <c r="B11" s="481"/>
      <c r="C11" s="481"/>
      <c r="D11" s="481"/>
      <c r="E11" s="489"/>
      <c r="F11" s="484"/>
      <c r="G11" s="484"/>
      <c r="H11" s="484"/>
      <c r="I11" s="102"/>
      <c r="J11" s="484"/>
      <c r="K11" s="182" t="s">
        <v>369</v>
      </c>
      <c r="L11" s="175">
        <v>65000</v>
      </c>
      <c r="M11" s="484"/>
      <c r="N11" s="489"/>
    </row>
    <row r="12" spans="1:14" ht="15" customHeight="1">
      <c r="A12" s="490" t="s">
        <v>410</v>
      </c>
      <c r="B12" s="493">
        <v>600</v>
      </c>
      <c r="C12" s="493">
        <v>60014</v>
      </c>
      <c r="D12" s="493">
        <v>6050</v>
      </c>
      <c r="E12" s="499" t="s">
        <v>644</v>
      </c>
      <c r="F12" s="482">
        <f>G12</f>
        <v>60000</v>
      </c>
      <c r="G12" s="482">
        <f>H12+J12+L12+L13+L14+M12</f>
        <v>60000</v>
      </c>
      <c r="H12" s="482">
        <v>35000</v>
      </c>
      <c r="I12" s="102"/>
      <c r="J12" s="482">
        <v>0</v>
      </c>
      <c r="K12" s="182" t="s">
        <v>367</v>
      </c>
      <c r="L12" s="175">
        <v>0</v>
      </c>
      <c r="M12" s="482">
        <v>0</v>
      </c>
      <c r="N12" s="499" t="s">
        <v>469</v>
      </c>
    </row>
    <row r="13" spans="1:14" ht="13.5" customHeight="1">
      <c r="A13" s="491"/>
      <c r="B13" s="480"/>
      <c r="C13" s="480"/>
      <c r="D13" s="480"/>
      <c r="E13" s="500"/>
      <c r="F13" s="483"/>
      <c r="G13" s="483"/>
      <c r="H13" s="483"/>
      <c r="I13" s="102"/>
      <c r="J13" s="483"/>
      <c r="K13" s="182" t="s">
        <v>368</v>
      </c>
      <c r="L13" s="175">
        <v>25000</v>
      </c>
      <c r="M13" s="483"/>
      <c r="N13" s="500"/>
    </row>
    <row r="14" spans="1:14" ht="13.5" customHeight="1">
      <c r="A14" s="492"/>
      <c r="B14" s="481"/>
      <c r="C14" s="481"/>
      <c r="D14" s="481"/>
      <c r="E14" s="489"/>
      <c r="F14" s="484"/>
      <c r="G14" s="484"/>
      <c r="H14" s="484"/>
      <c r="I14" s="102"/>
      <c r="J14" s="484"/>
      <c r="K14" s="182" t="s">
        <v>369</v>
      </c>
      <c r="L14" s="175">
        <v>0</v>
      </c>
      <c r="M14" s="484"/>
      <c r="N14" s="489"/>
    </row>
    <row r="15" spans="1:14" ht="13.5" customHeight="1">
      <c r="A15" s="490">
        <v>4</v>
      </c>
      <c r="B15" s="493">
        <v>852</v>
      </c>
      <c r="C15" s="493">
        <v>85202</v>
      </c>
      <c r="D15" s="493">
        <v>6060</v>
      </c>
      <c r="E15" s="493" t="s">
        <v>15</v>
      </c>
      <c r="F15" s="482">
        <f>G15</f>
        <v>5490</v>
      </c>
      <c r="G15" s="482">
        <f>H15</f>
        <v>5490</v>
      </c>
      <c r="H15" s="482">
        <v>5490</v>
      </c>
      <c r="I15" s="102"/>
      <c r="J15" s="482"/>
      <c r="K15" s="182"/>
      <c r="L15" s="365">
        <v>0</v>
      </c>
      <c r="M15" s="482"/>
      <c r="N15" s="499" t="s">
        <v>14</v>
      </c>
    </row>
    <row r="16" spans="1:14" ht="13.5" customHeight="1">
      <c r="A16" s="491"/>
      <c r="B16" s="480"/>
      <c r="C16" s="480"/>
      <c r="D16" s="480"/>
      <c r="E16" s="480"/>
      <c r="F16" s="483"/>
      <c r="G16" s="483"/>
      <c r="H16" s="483"/>
      <c r="I16" s="102"/>
      <c r="J16" s="483"/>
      <c r="K16" s="182"/>
      <c r="L16" s="365">
        <v>0</v>
      </c>
      <c r="M16" s="483"/>
      <c r="N16" s="500"/>
    </row>
    <row r="17" spans="1:14" ht="13.5" customHeight="1">
      <c r="A17" s="492"/>
      <c r="B17" s="481"/>
      <c r="C17" s="481"/>
      <c r="D17" s="481"/>
      <c r="E17" s="481"/>
      <c r="F17" s="484"/>
      <c r="G17" s="484"/>
      <c r="H17" s="484"/>
      <c r="I17" s="102"/>
      <c r="J17" s="484"/>
      <c r="K17" s="182"/>
      <c r="L17" s="365">
        <v>0</v>
      </c>
      <c r="M17" s="484"/>
      <c r="N17" s="489"/>
    </row>
    <row r="18" spans="1:14" ht="26.25" customHeight="1">
      <c r="A18" s="560" t="s">
        <v>473</v>
      </c>
      <c r="B18" s="561"/>
      <c r="C18" s="561"/>
      <c r="D18" s="561"/>
      <c r="E18" s="562"/>
      <c r="F18" s="181">
        <f>F9+F12+F15</f>
        <v>195490</v>
      </c>
      <c r="G18" s="181">
        <f>G9+G12+G15</f>
        <v>195490</v>
      </c>
      <c r="H18" s="181">
        <f>H9+H12+H15</f>
        <v>45490</v>
      </c>
      <c r="I18" s="181" t="e">
        <f>#REF!+I9+I12</f>
        <v>#REF!</v>
      </c>
      <c r="J18" s="181">
        <f>J9+J12</f>
        <v>0</v>
      </c>
      <c r="K18" s="574">
        <f>L9+L10+L11+L12+L13+L14</f>
        <v>150000</v>
      </c>
      <c r="L18" s="575"/>
      <c r="M18" s="181">
        <f>M9+M12</f>
        <v>0</v>
      </c>
      <c r="N18" s="181" t="s">
        <v>312</v>
      </c>
    </row>
    <row r="19" spans="1:15" ht="16.5" customHeight="1">
      <c r="A19" s="556" t="s">
        <v>172</v>
      </c>
      <c r="B19" s="556"/>
      <c r="C19" s="556"/>
      <c r="D19" s="556"/>
      <c r="E19" s="556"/>
      <c r="F19" s="556"/>
      <c r="G19" s="556"/>
      <c r="H19" s="58"/>
      <c r="I19" s="58"/>
      <c r="J19" s="58"/>
      <c r="K19" s="58"/>
      <c r="L19" s="58"/>
      <c r="M19" s="58"/>
      <c r="N19" s="58"/>
      <c r="O19" s="58"/>
    </row>
    <row r="20" spans="1:15" ht="12.75">
      <c r="A20" s="498" t="s">
        <v>173</v>
      </c>
      <c r="B20" s="498"/>
      <c r="C20" s="498"/>
      <c r="D20" s="498"/>
      <c r="E20" s="498"/>
      <c r="F20" s="498"/>
      <c r="G20" s="498"/>
      <c r="H20" s="58"/>
      <c r="I20" s="58"/>
      <c r="J20" s="474" t="s">
        <v>624</v>
      </c>
      <c r="K20" s="474"/>
      <c r="L20" s="474"/>
      <c r="M20" s="474"/>
      <c r="N20" s="474"/>
      <c r="O20" s="474"/>
    </row>
    <row r="21" spans="1:15" ht="3.75" customHeight="1">
      <c r="A21" s="488" t="s">
        <v>174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74"/>
      <c r="M21" s="474"/>
      <c r="N21" s="105"/>
      <c r="O21" s="105"/>
    </row>
    <row r="22" spans="1:15" ht="12.75" customHeight="1" hidden="1">
      <c r="A22" s="488"/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58"/>
      <c r="M22" s="58"/>
      <c r="N22" s="58"/>
      <c r="O22" s="58"/>
    </row>
    <row r="23" spans="1:15" ht="9" customHeight="1">
      <c r="A23" s="488"/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58"/>
      <c r="M23" s="58"/>
      <c r="N23" s="58"/>
      <c r="O23" s="58"/>
    </row>
    <row r="24" spans="1:15" ht="12.75">
      <c r="A24" s="498" t="s">
        <v>175</v>
      </c>
      <c r="B24" s="498"/>
      <c r="C24" s="498"/>
      <c r="D24" s="498"/>
      <c r="E24" s="58"/>
      <c r="F24" s="58"/>
      <c r="G24" s="58"/>
      <c r="H24" s="58"/>
      <c r="I24" s="58"/>
      <c r="J24" s="58"/>
      <c r="K24" s="58"/>
      <c r="L24" s="58"/>
      <c r="M24" s="58" t="s">
        <v>641</v>
      </c>
      <c r="N24" s="58"/>
      <c r="O24" s="58"/>
    </row>
    <row r="25" spans="2:13" ht="12.7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ht="12" customHeight="1"/>
    <row r="27" ht="12.75" hidden="1"/>
    <row r="28" ht="18" customHeight="1"/>
  </sheetData>
  <mergeCells count="55">
    <mergeCell ref="H2:N2"/>
    <mergeCell ref="K7:L7"/>
    <mergeCell ref="K18:L18"/>
    <mergeCell ref="A19:G19"/>
    <mergeCell ref="M12:M14"/>
    <mergeCell ref="N12:N14"/>
    <mergeCell ref="F12:F14"/>
    <mergeCell ref="G12:G14"/>
    <mergeCell ref="A12:A14"/>
    <mergeCell ref="C12:C14"/>
    <mergeCell ref="A20:G20"/>
    <mergeCell ref="J20:O20"/>
    <mergeCell ref="A9:A11"/>
    <mergeCell ref="B9:B11"/>
    <mergeCell ref="C9:C11"/>
    <mergeCell ref="D9:D11"/>
    <mergeCell ref="F9:F11"/>
    <mergeCell ref="N9:N11"/>
    <mergeCell ref="H12:H14"/>
    <mergeCell ref="J12:J14"/>
    <mergeCell ref="A21:K23"/>
    <mergeCell ref="L21:M21"/>
    <mergeCell ref="A24:D24"/>
    <mergeCell ref="E9:E11"/>
    <mergeCell ref="G9:G11"/>
    <mergeCell ref="H9:H11"/>
    <mergeCell ref="J9:J11"/>
    <mergeCell ref="M9:M11"/>
    <mergeCell ref="D12:D14"/>
    <mergeCell ref="E12:E14"/>
    <mergeCell ref="B12:B14"/>
    <mergeCell ref="A4:A6"/>
    <mergeCell ref="N4:N6"/>
    <mergeCell ref="H5:M5"/>
    <mergeCell ref="D4:D6"/>
    <mergeCell ref="A3:N3"/>
    <mergeCell ref="A18:E18"/>
    <mergeCell ref="B4:B6"/>
    <mergeCell ref="C4:C6"/>
    <mergeCell ref="G4:M4"/>
    <mergeCell ref="F4:F6"/>
    <mergeCell ref="E4:E6"/>
    <mergeCell ref="G5:G6"/>
    <mergeCell ref="K6:L6"/>
    <mergeCell ref="D15:D17"/>
    <mergeCell ref="A15:A17"/>
    <mergeCell ref="B15:B17"/>
    <mergeCell ref="C15:C17"/>
    <mergeCell ref="J15:J17"/>
    <mergeCell ref="M15:M17"/>
    <mergeCell ref="N15:N17"/>
    <mergeCell ref="E15:E17"/>
    <mergeCell ref="F15:F17"/>
    <mergeCell ref="G15:G17"/>
    <mergeCell ref="H15:H17"/>
  </mergeCells>
  <printOptions/>
  <pageMargins left="0.51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G3" sqref="G3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53"/>
      <c r="F1" s="419"/>
      <c r="G1" s="419" t="s">
        <v>2</v>
      </c>
      <c r="H1" s="419"/>
    </row>
    <row r="3" ht="12" customHeight="1"/>
    <row r="4" spans="1:14" s="109" customFormat="1" ht="15" customHeight="1">
      <c r="A4" s="576" t="s">
        <v>182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</row>
    <row r="5" ht="23.25" customHeight="1" thickBot="1">
      <c r="G5" s="58" t="s">
        <v>463</v>
      </c>
    </row>
    <row r="6" spans="1:7" s="45" customFormat="1" ht="36.75" customHeight="1" thickBot="1">
      <c r="A6" s="187" t="s">
        <v>464</v>
      </c>
      <c r="B6" s="187" t="s">
        <v>349</v>
      </c>
      <c r="C6" s="188" t="s">
        <v>350</v>
      </c>
      <c r="D6" s="188" t="s">
        <v>628</v>
      </c>
      <c r="E6" s="189" t="s">
        <v>465</v>
      </c>
      <c r="F6" s="581" t="s">
        <v>177</v>
      </c>
      <c r="G6" s="581"/>
    </row>
    <row r="7" spans="1:7" s="114" customFormat="1" ht="9.75">
      <c r="A7" s="110">
        <v>1</v>
      </c>
      <c r="B7" s="111">
        <v>2</v>
      </c>
      <c r="C7" s="112">
        <v>3</v>
      </c>
      <c r="D7" s="112">
        <v>4</v>
      </c>
      <c r="E7" s="113">
        <v>5</v>
      </c>
      <c r="F7" s="582">
        <v>7</v>
      </c>
      <c r="G7" s="582"/>
    </row>
    <row r="8" spans="1:7" ht="57" customHeight="1">
      <c r="A8" s="191" t="s">
        <v>407</v>
      </c>
      <c r="B8" s="193">
        <v>750</v>
      </c>
      <c r="C8" s="191">
        <v>75020</v>
      </c>
      <c r="D8" s="191">
        <v>6649</v>
      </c>
      <c r="E8" s="192" t="s">
        <v>466</v>
      </c>
      <c r="F8" s="585">
        <v>42000</v>
      </c>
      <c r="G8" s="586"/>
    </row>
    <row r="9" spans="1:7" ht="54" customHeight="1" thickBot="1">
      <c r="A9" s="191" t="s">
        <v>408</v>
      </c>
      <c r="B9" s="193">
        <v>754</v>
      </c>
      <c r="C9" s="191">
        <v>75410</v>
      </c>
      <c r="D9" s="191">
        <v>6649</v>
      </c>
      <c r="E9" s="190" t="s">
        <v>178</v>
      </c>
      <c r="F9" s="583">
        <v>50223</v>
      </c>
      <c r="G9" s="584"/>
    </row>
    <row r="10" spans="1:7" ht="22.5" customHeight="1" thickBot="1">
      <c r="A10" s="577" t="s">
        <v>473</v>
      </c>
      <c r="B10" s="578"/>
      <c r="C10" s="578"/>
      <c r="D10" s="578"/>
      <c r="E10" s="579"/>
      <c r="F10" s="577">
        <f>F8+F9</f>
        <v>92223</v>
      </c>
      <c r="G10" s="579"/>
    </row>
    <row r="11" ht="12.75" hidden="1"/>
    <row r="13" spans="6:7" ht="12.75">
      <c r="F13" s="580" t="s">
        <v>624</v>
      </c>
      <c r="G13" s="580"/>
    </row>
    <row r="14" spans="6:7" ht="24" customHeight="1">
      <c r="F14" s="580"/>
      <c r="G14" s="580"/>
    </row>
    <row r="15" ht="12.75">
      <c r="F15" t="s">
        <v>642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B95">
      <selection activeCell="D95" sqref="D95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3.25390625" style="0" customWidth="1"/>
    <col min="5" max="5" width="17.37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5.75" customHeight="1">
      <c r="E1" s="588" t="s">
        <v>3</v>
      </c>
      <c r="F1" s="588"/>
      <c r="G1" s="588"/>
      <c r="H1" s="588"/>
      <c r="I1" s="588"/>
      <c r="J1" s="588"/>
      <c r="K1" s="588"/>
      <c r="L1" s="588"/>
    </row>
    <row r="2" ht="3" customHeight="1" hidden="1"/>
    <row r="3" ht="12.75" hidden="1"/>
    <row r="4" ht="12.75" hidden="1"/>
    <row r="5" spans="1:12" ht="16.5" customHeight="1">
      <c r="A5" s="589" t="s">
        <v>211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</row>
    <row r="6" s="22" customFormat="1" ht="10.5" customHeight="1" thickBot="1"/>
    <row r="7" spans="1:12" ht="12.75">
      <c r="A7" s="596" t="s">
        <v>346</v>
      </c>
      <c r="B7" s="597"/>
      <c r="C7" s="597"/>
      <c r="D7" s="594" t="s">
        <v>347</v>
      </c>
      <c r="E7" s="598" t="s">
        <v>7</v>
      </c>
      <c r="F7" s="602" t="s">
        <v>371</v>
      </c>
      <c r="G7" s="604" t="s">
        <v>311</v>
      </c>
      <c r="H7" s="604"/>
      <c r="I7" s="604"/>
      <c r="J7" s="604"/>
      <c r="K7" s="604"/>
      <c r="L7" s="592" t="s">
        <v>348</v>
      </c>
    </row>
    <row r="8" spans="1:12" ht="12.75">
      <c r="A8" s="392"/>
      <c r="B8" s="386"/>
      <c r="C8" s="386"/>
      <c r="D8" s="595"/>
      <c r="E8" s="599"/>
      <c r="F8" s="603"/>
      <c r="G8" s="600" t="s">
        <v>565</v>
      </c>
      <c r="H8" s="601" t="s">
        <v>394</v>
      </c>
      <c r="I8" s="601"/>
      <c r="J8" s="601"/>
      <c r="K8" s="605" t="s">
        <v>604</v>
      </c>
      <c r="L8" s="593"/>
    </row>
    <row r="9" spans="1:12" ht="32.25" customHeight="1">
      <c r="A9" s="393" t="s">
        <v>349</v>
      </c>
      <c r="B9" s="385" t="s">
        <v>350</v>
      </c>
      <c r="C9" s="385" t="s">
        <v>628</v>
      </c>
      <c r="D9" s="595"/>
      <c r="E9" s="599"/>
      <c r="F9" s="603"/>
      <c r="G9" s="600"/>
      <c r="H9" s="388" t="s">
        <v>160</v>
      </c>
      <c r="I9" s="387" t="s">
        <v>461</v>
      </c>
      <c r="J9" s="387" t="s">
        <v>462</v>
      </c>
      <c r="K9" s="605"/>
      <c r="L9" s="593"/>
    </row>
    <row r="10" spans="1:12" ht="11.25" customHeight="1">
      <c r="A10" s="35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/>
      <c r="H10" s="2"/>
      <c r="I10" s="2"/>
      <c r="J10" s="2"/>
      <c r="K10" s="2"/>
      <c r="L10" s="383">
        <v>7</v>
      </c>
    </row>
    <row r="11" spans="1:13" ht="17.25" customHeight="1">
      <c r="A11" s="278" t="s">
        <v>351</v>
      </c>
      <c r="B11" s="99"/>
      <c r="C11" s="99"/>
      <c r="D11" s="99" t="s">
        <v>352</v>
      </c>
      <c r="E11" s="93">
        <f>E12+E13</f>
        <v>146595</v>
      </c>
      <c r="F11" s="93">
        <v>0</v>
      </c>
      <c r="G11" s="93"/>
      <c r="H11" s="93"/>
      <c r="I11" s="93"/>
      <c r="J11" s="93"/>
      <c r="K11" s="93"/>
      <c r="L11" s="279">
        <f>L12+L13</f>
        <v>146595</v>
      </c>
      <c r="M11" t="s">
        <v>584</v>
      </c>
    </row>
    <row r="12" spans="1:12" ht="12.75">
      <c r="A12" s="280" t="s">
        <v>629</v>
      </c>
      <c r="B12" s="96" t="s">
        <v>536</v>
      </c>
      <c r="C12" s="96" t="s">
        <v>537</v>
      </c>
      <c r="D12" s="97" t="s">
        <v>538</v>
      </c>
      <c r="E12" s="83">
        <v>595</v>
      </c>
      <c r="F12" s="83">
        <v>0</v>
      </c>
      <c r="G12" s="83"/>
      <c r="H12" s="83"/>
      <c r="I12" s="83"/>
      <c r="J12" s="83"/>
      <c r="K12" s="83"/>
      <c r="L12" s="281">
        <v>595</v>
      </c>
    </row>
    <row r="13" spans="1:12" ht="25.5">
      <c r="A13" s="282">
        <v>700</v>
      </c>
      <c r="B13" s="97">
        <v>70005</v>
      </c>
      <c r="C13" s="97">
        <v>2350</v>
      </c>
      <c r="D13" s="98" t="s">
        <v>62</v>
      </c>
      <c r="E13" s="83">
        <v>146000</v>
      </c>
      <c r="F13" s="83">
        <v>0</v>
      </c>
      <c r="G13" s="83"/>
      <c r="H13" s="83"/>
      <c r="I13" s="83"/>
      <c r="J13" s="83"/>
      <c r="K13" s="83"/>
      <c r="L13" s="281">
        <v>146000</v>
      </c>
    </row>
    <row r="14" spans="1:12" ht="12.75">
      <c r="A14" s="278" t="s">
        <v>353</v>
      </c>
      <c r="B14" s="587" t="s">
        <v>354</v>
      </c>
      <c r="C14" s="587"/>
      <c r="D14" s="587"/>
      <c r="E14" s="587"/>
      <c r="F14" s="587"/>
      <c r="G14" s="203"/>
      <c r="H14" s="203"/>
      <c r="I14" s="203"/>
      <c r="J14" s="203"/>
      <c r="K14" s="203"/>
      <c r="L14" s="283"/>
    </row>
    <row r="15" spans="1:12" ht="25.5">
      <c r="A15" s="284" t="s">
        <v>629</v>
      </c>
      <c r="B15" s="94" t="s">
        <v>42</v>
      </c>
      <c r="C15" s="94" t="s">
        <v>194</v>
      </c>
      <c r="D15" s="95" t="s">
        <v>356</v>
      </c>
      <c r="E15" s="84">
        <f>'Z 1'!I19</f>
        <v>56000</v>
      </c>
      <c r="F15" s="84">
        <f aca="true" t="shared" si="0" ref="F15:K15">F16</f>
        <v>56000</v>
      </c>
      <c r="G15" s="84">
        <f t="shared" si="0"/>
        <v>56000</v>
      </c>
      <c r="H15" s="84">
        <f t="shared" si="0"/>
        <v>0</v>
      </c>
      <c r="I15" s="84">
        <f t="shared" si="0"/>
        <v>0</v>
      </c>
      <c r="J15" s="84">
        <f t="shared" si="0"/>
        <v>0</v>
      </c>
      <c r="K15" s="84">
        <f t="shared" si="0"/>
        <v>0</v>
      </c>
      <c r="L15" s="281">
        <v>0</v>
      </c>
    </row>
    <row r="16" spans="1:12" ht="12.75">
      <c r="A16" s="285"/>
      <c r="B16" s="16"/>
      <c r="C16" s="16" t="s">
        <v>34</v>
      </c>
      <c r="D16" s="60" t="s">
        <v>108</v>
      </c>
      <c r="E16" s="5">
        <v>0</v>
      </c>
      <c r="F16" s="5">
        <f>'Z 2 '!G11</f>
        <v>56000</v>
      </c>
      <c r="G16" s="5">
        <f>F16</f>
        <v>56000</v>
      </c>
      <c r="H16" s="5"/>
      <c r="I16" s="5"/>
      <c r="J16" s="5"/>
      <c r="K16" s="5"/>
      <c r="L16" s="286">
        <v>0</v>
      </c>
    </row>
    <row r="17" spans="1:12" ht="12.75" hidden="1">
      <c r="A17" s="287" t="s">
        <v>629</v>
      </c>
      <c r="B17" s="10" t="s">
        <v>632</v>
      </c>
      <c r="C17" s="10" t="s">
        <v>355</v>
      </c>
      <c r="D17" s="4" t="s">
        <v>364</v>
      </c>
      <c r="E17" s="4" t="e">
        <f>'Z 1'!#REF!</f>
        <v>#REF!</v>
      </c>
      <c r="F17" s="4">
        <f>F18+F19+F20+F21+F23+F22+F24+F25+F26+F27+F28+F29</f>
        <v>0</v>
      </c>
      <c r="G17" s="4"/>
      <c r="H17" s="4"/>
      <c r="I17" s="4"/>
      <c r="J17" s="4"/>
      <c r="K17" s="4"/>
      <c r="L17" s="288">
        <v>0</v>
      </c>
    </row>
    <row r="18" spans="1:12" ht="25.5" hidden="1">
      <c r="A18" s="285"/>
      <c r="B18" s="16"/>
      <c r="C18" s="16" t="s">
        <v>20</v>
      </c>
      <c r="D18" s="6" t="s">
        <v>21</v>
      </c>
      <c r="E18" s="5">
        <v>0</v>
      </c>
      <c r="F18" s="5">
        <v>0</v>
      </c>
      <c r="G18" s="5"/>
      <c r="H18" s="5"/>
      <c r="I18" s="5"/>
      <c r="J18" s="5"/>
      <c r="K18" s="5"/>
      <c r="L18" s="286">
        <v>0</v>
      </c>
    </row>
    <row r="19" spans="1:12" ht="25.5" hidden="1">
      <c r="A19" s="285"/>
      <c r="B19" s="16"/>
      <c r="C19" s="16" t="s">
        <v>22</v>
      </c>
      <c r="D19" s="6" t="s">
        <v>23</v>
      </c>
      <c r="E19" s="5">
        <v>0</v>
      </c>
      <c r="F19" s="5">
        <v>0</v>
      </c>
      <c r="G19" s="5"/>
      <c r="H19" s="5"/>
      <c r="I19" s="5"/>
      <c r="J19" s="5"/>
      <c r="K19" s="5"/>
      <c r="L19" s="286">
        <v>0</v>
      </c>
    </row>
    <row r="20" spans="1:12" ht="12.75" hidden="1">
      <c r="A20" s="285"/>
      <c r="B20" s="16"/>
      <c r="C20" s="16" t="s">
        <v>24</v>
      </c>
      <c r="D20" s="5" t="s">
        <v>365</v>
      </c>
      <c r="E20" s="5">
        <v>0</v>
      </c>
      <c r="F20" s="5">
        <v>0</v>
      </c>
      <c r="G20" s="5"/>
      <c r="H20" s="5"/>
      <c r="I20" s="5"/>
      <c r="J20" s="5"/>
      <c r="K20" s="5"/>
      <c r="L20" s="286">
        <v>0</v>
      </c>
    </row>
    <row r="21" spans="1:12" ht="12.75" hidden="1">
      <c r="A21" s="285"/>
      <c r="B21" s="16"/>
      <c r="C21" s="27" t="s">
        <v>51</v>
      </c>
      <c r="D21" s="6" t="s">
        <v>366</v>
      </c>
      <c r="E21" s="5">
        <v>0</v>
      </c>
      <c r="F21" s="5">
        <v>0</v>
      </c>
      <c r="G21" s="5"/>
      <c r="H21" s="5"/>
      <c r="I21" s="5"/>
      <c r="J21" s="5"/>
      <c r="K21" s="5"/>
      <c r="L21" s="286">
        <v>0</v>
      </c>
    </row>
    <row r="22" spans="1:12" ht="12.75" hidden="1">
      <c r="A22" s="285"/>
      <c r="B22" s="16"/>
      <c r="C22" s="27" t="s">
        <v>26</v>
      </c>
      <c r="D22" s="6" t="s">
        <v>27</v>
      </c>
      <c r="E22" s="5">
        <v>0</v>
      </c>
      <c r="F22" s="5">
        <v>0</v>
      </c>
      <c r="G22" s="5"/>
      <c r="H22" s="5"/>
      <c r="I22" s="5"/>
      <c r="J22" s="5"/>
      <c r="K22" s="5"/>
      <c r="L22" s="286">
        <v>0</v>
      </c>
    </row>
    <row r="23" spans="1:12" ht="12.75" hidden="1">
      <c r="A23" s="285"/>
      <c r="B23" s="16"/>
      <c r="C23" s="20">
        <v>4210</v>
      </c>
      <c r="D23" s="16" t="s">
        <v>29</v>
      </c>
      <c r="E23" s="5">
        <v>0</v>
      </c>
      <c r="F23" s="5">
        <v>0</v>
      </c>
      <c r="G23" s="5"/>
      <c r="H23" s="5"/>
      <c r="I23" s="5"/>
      <c r="J23" s="5"/>
      <c r="K23" s="5"/>
      <c r="L23" s="286">
        <v>0</v>
      </c>
    </row>
    <row r="24" spans="1:12" ht="12.75" hidden="1">
      <c r="A24" s="285"/>
      <c r="B24" s="16"/>
      <c r="C24" s="20">
        <v>4260</v>
      </c>
      <c r="D24" s="16" t="s">
        <v>106</v>
      </c>
      <c r="E24" s="5">
        <v>0</v>
      </c>
      <c r="F24" s="5">
        <v>0</v>
      </c>
      <c r="G24" s="5"/>
      <c r="H24" s="5"/>
      <c r="I24" s="5"/>
      <c r="J24" s="5"/>
      <c r="K24" s="5"/>
      <c r="L24" s="286">
        <v>0</v>
      </c>
    </row>
    <row r="25" spans="1:12" ht="12.75" hidden="1">
      <c r="A25" s="285"/>
      <c r="B25" s="16"/>
      <c r="C25" s="20">
        <v>4270</v>
      </c>
      <c r="D25" s="16" t="s">
        <v>107</v>
      </c>
      <c r="E25" s="5">
        <v>0</v>
      </c>
      <c r="F25" s="5">
        <v>0</v>
      </c>
      <c r="G25" s="5"/>
      <c r="H25" s="5"/>
      <c r="I25" s="5"/>
      <c r="J25" s="5"/>
      <c r="K25" s="5"/>
      <c r="L25" s="286">
        <v>0</v>
      </c>
    </row>
    <row r="26" spans="1:12" ht="12.75" hidden="1">
      <c r="A26" s="285"/>
      <c r="B26" s="16"/>
      <c r="C26" s="20">
        <v>4300</v>
      </c>
      <c r="D26" s="16" t="s">
        <v>108</v>
      </c>
      <c r="E26" s="5">
        <v>0</v>
      </c>
      <c r="F26" s="5">
        <v>0</v>
      </c>
      <c r="G26" s="5"/>
      <c r="H26" s="5"/>
      <c r="I26" s="5"/>
      <c r="J26" s="5"/>
      <c r="K26" s="5"/>
      <c r="L26" s="286">
        <v>0</v>
      </c>
    </row>
    <row r="27" spans="1:12" ht="12.75" hidden="1">
      <c r="A27" s="285"/>
      <c r="B27" s="16"/>
      <c r="C27" s="20">
        <v>4410</v>
      </c>
      <c r="D27" s="16" t="s">
        <v>37</v>
      </c>
      <c r="E27" s="5">
        <v>0</v>
      </c>
      <c r="F27" s="5">
        <v>0</v>
      </c>
      <c r="G27" s="5"/>
      <c r="H27" s="5"/>
      <c r="I27" s="5"/>
      <c r="J27" s="5"/>
      <c r="K27" s="5"/>
      <c r="L27" s="286">
        <v>0</v>
      </c>
    </row>
    <row r="28" spans="1:12" ht="12.75" hidden="1">
      <c r="A28" s="285"/>
      <c r="B28" s="16"/>
      <c r="C28" s="20">
        <v>4430</v>
      </c>
      <c r="D28" s="16" t="s">
        <v>39</v>
      </c>
      <c r="E28" s="5">
        <v>0</v>
      </c>
      <c r="F28" s="5">
        <v>0</v>
      </c>
      <c r="G28" s="5"/>
      <c r="H28" s="5"/>
      <c r="I28" s="5"/>
      <c r="J28" s="5"/>
      <c r="K28" s="5"/>
      <c r="L28" s="286">
        <v>0</v>
      </c>
    </row>
    <row r="29" spans="1:12" ht="12.75" hidden="1">
      <c r="A29" s="285"/>
      <c r="B29" s="16"/>
      <c r="C29" s="20">
        <v>4440</v>
      </c>
      <c r="D29" s="16" t="s">
        <v>41</v>
      </c>
      <c r="E29" s="5">
        <v>0</v>
      </c>
      <c r="F29" s="5">
        <v>0</v>
      </c>
      <c r="G29" s="5"/>
      <c r="H29" s="5"/>
      <c r="I29" s="5"/>
      <c r="J29" s="5"/>
      <c r="K29" s="5"/>
      <c r="L29" s="286">
        <v>0</v>
      </c>
    </row>
    <row r="30" spans="1:12" ht="15.75" customHeight="1" hidden="1">
      <c r="A30" s="287" t="s">
        <v>43</v>
      </c>
      <c r="B30" s="10" t="s">
        <v>45</v>
      </c>
      <c r="C30" s="10" t="s">
        <v>355</v>
      </c>
      <c r="D30" s="4" t="s">
        <v>46</v>
      </c>
      <c r="E30" s="4">
        <v>0</v>
      </c>
      <c r="F30" s="4">
        <f>F31</f>
        <v>0</v>
      </c>
      <c r="G30" s="4"/>
      <c r="H30" s="4"/>
      <c r="I30" s="4"/>
      <c r="J30" s="4"/>
      <c r="K30" s="4"/>
      <c r="L30" s="288">
        <v>0</v>
      </c>
    </row>
    <row r="31" spans="1:12" ht="15" customHeight="1" hidden="1">
      <c r="A31" s="285"/>
      <c r="B31" s="16"/>
      <c r="C31" s="16"/>
      <c r="D31" s="5" t="s">
        <v>144</v>
      </c>
      <c r="E31" s="5"/>
      <c r="F31" s="5">
        <v>0</v>
      </c>
      <c r="G31" s="5"/>
      <c r="H31" s="5"/>
      <c r="I31" s="5"/>
      <c r="J31" s="5"/>
      <c r="K31" s="5"/>
      <c r="L31" s="286">
        <v>0</v>
      </c>
    </row>
    <row r="32" spans="1:12" ht="23.25" customHeight="1">
      <c r="A32" s="284" t="s">
        <v>60</v>
      </c>
      <c r="B32" s="94" t="s">
        <v>61</v>
      </c>
      <c r="C32" s="94" t="s">
        <v>194</v>
      </c>
      <c r="D32" s="95" t="s">
        <v>62</v>
      </c>
      <c r="E32" s="84">
        <f>'Z 1'!I46</f>
        <v>80000</v>
      </c>
      <c r="F32" s="84">
        <f aca="true" t="shared" si="1" ref="F32:K32">F33+F34+F35+F36+F38+F39+F37</f>
        <v>80000</v>
      </c>
      <c r="G32" s="84">
        <f t="shared" si="1"/>
        <v>80000</v>
      </c>
      <c r="H32" s="84">
        <f t="shared" si="1"/>
        <v>0</v>
      </c>
      <c r="I32" s="84">
        <f t="shared" si="1"/>
        <v>0</v>
      </c>
      <c r="J32" s="84">
        <f t="shared" si="1"/>
        <v>0</v>
      </c>
      <c r="K32" s="84">
        <f t="shared" si="1"/>
        <v>0</v>
      </c>
      <c r="L32" s="289">
        <v>0</v>
      </c>
    </row>
    <row r="33" spans="1:12" ht="12.75">
      <c r="A33" s="287"/>
      <c r="B33" s="10"/>
      <c r="C33" s="18" t="s">
        <v>30</v>
      </c>
      <c r="D33" s="60" t="s">
        <v>106</v>
      </c>
      <c r="E33" s="12">
        <v>0</v>
      </c>
      <c r="F33" s="12">
        <f>'Z 2 '!G48</f>
        <v>4000</v>
      </c>
      <c r="G33" s="12">
        <f>F33</f>
        <v>4000</v>
      </c>
      <c r="H33" s="12"/>
      <c r="I33" s="12"/>
      <c r="J33" s="12"/>
      <c r="K33" s="12"/>
      <c r="L33" s="290">
        <v>0</v>
      </c>
    </row>
    <row r="34" spans="1:12" ht="12.75">
      <c r="A34" s="291"/>
      <c r="B34" s="18"/>
      <c r="C34" s="18" t="s">
        <v>34</v>
      </c>
      <c r="D34" s="60" t="s">
        <v>108</v>
      </c>
      <c r="E34" s="12">
        <v>0</v>
      </c>
      <c r="F34" s="12">
        <v>67300</v>
      </c>
      <c r="G34" s="12">
        <f>F34</f>
        <v>67300</v>
      </c>
      <c r="H34" s="12"/>
      <c r="I34" s="12"/>
      <c r="J34" s="12"/>
      <c r="K34" s="12"/>
      <c r="L34" s="292">
        <v>0</v>
      </c>
    </row>
    <row r="35" spans="1:12" ht="12.75">
      <c r="A35" s="287"/>
      <c r="B35" s="10"/>
      <c r="C35" s="18" t="s">
        <v>56</v>
      </c>
      <c r="D35" s="60" t="s">
        <v>57</v>
      </c>
      <c r="E35" s="12">
        <v>0</v>
      </c>
      <c r="F35" s="12">
        <v>3500</v>
      </c>
      <c r="G35" s="12">
        <f>F35</f>
        <v>3500</v>
      </c>
      <c r="H35" s="12"/>
      <c r="I35" s="12"/>
      <c r="J35" s="12"/>
      <c r="K35" s="12"/>
      <c r="L35" s="293">
        <v>0</v>
      </c>
    </row>
    <row r="36" spans="1:12" ht="12.75">
      <c r="A36" s="287"/>
      <c r="B36" s="10"/>
      <c r="C36" s="18" t="s">
        <v>91</v>
      </c>
      <c r="D36" s="60" t="s">
        <v>96</v>
      </c>
      <c r="E36" s="12">
        <v>0</v>
      </c>
      <c r="F36" s="12">
        <v>5000</v>
      </c>
      <c r="G36" s="12">
        <f>F36</f>
        <v>5000</v>
      </c>
      <c r="H36" s="12"/>
      <c r="I36" s="12"/>
      <c r="J36" s="12"/>
      <c r="K36" s="12"/>
      <c r="L36" s="293">
        <v>0</v>
      </c>
    </row>
    <row r="37" spans="1:12" ht="12.75">
      <c r="A37" s="287"/>
      <c r="B37" s="10"/>
      <c r="C37" s="18" t="s">
        <v>111</v>
      </c>
      <c r="D37" s="60" t="s">
        <v>209</v>
      </c>
      <c r="E37" s="12">
        <v>0</v>
      </c>
      <c r="F37" s="12">
        <v>200</v>
      </c>
      <c r="G37" s="12">
        <f>F37</f>
        <v>200</v>
      </c>
      <c r="H37" s="12"/>
      <c r="I37" s="12"/>
      <c r="J37" s="12"/>
      <c r="K37" s="12"/>
      <c r="L37" s="293">
        <v>0</v>
      </c>
    </row>
    <row r="38" spans="1:12" ht="12.75" hidden="1">
      <c r="A38" s="287"/>
      <c r="B38" s="10"/>
      <c r="C38" s="18" t="s">
        <v>608</v>
      </c>
      <c r="D38" s="17" t="s">
        <v>480</v>
      </c>
      <c r="E38" s="12">
        <v>0</v>
      </c>
      <c r="F38" s="12">
        <v>0</v>
      </c>
      <c r="G38" s="12"/>
      <c r="H38" s="12"/>
      <c r="I38" s="12"/>
      <c r="J38" s="12"/>
      <c r="K38" s="12"/>
      <c r="L38" s="293">
        <v>0</v>
      </c>
    </row>
    <row r="39" spans="1:12" ht="12.75" hidden="1">
      <c r="A39" s="287"/>
      <c r="B39" s="10"/>
      <c r="C39" s="18" t="s">
        <v>292</v>
      </c>
      <c r="D39" s="17" t="s">
        <v>609</v>
      </c>
      <c r="E39" s="12">
        <v>0</v>
      </c>
      <c r="F39" s="12">
        <v>0</v>
      </c>
      <c r="G39" s="12"/>
      <c r="H39" s="12"/>
      <c r="I39" s="12"/>
      <c r="J39" s="12"/>
      <c r="K39" s="12"/>
      <c r="L39" s="293">
        <v>0</v>
      </c>
    </row>
    <row r="40" spans="1:12" ht="25.5">
      <c r="A40" s="284" t="s">
        <v>64</v>
      </c>
      <c r="B40" s="94" t="s">
        <v>66</v>
      </c>
      <c r="C40" s="94" t="s">
        <v>194</v>
      </c>
      <c r="D40" s="95" t="s">
        <v>67</v>
      </c>
      <c r="E40" s="84">
        <f>'Z 1'!I49</f>
        <v>40000</v>
      </c>
      <c r="F40" s="84">
        <f>F41+F42</f>
        <v>40000</v>
      </c>
      <c r="G40" s="84">
        <f aca="true" t="shared" si="2" ref="G40:L40">G41+G42</f>
        <v>40000</v>
      </c>
      <c r="H40" s="84">
        <f t="shared" si="2"/>
        <v>10000</v>
      </c>
      <c r="I40" s="84">
        <f t="shared" si="2"/>
        <v>0</v>
      </c>
      <c r="J40" s="84">
        <f t="shared" si="2"/>
        <v>0</v>
      </c>
      <c r="K40" s="84">
        <f t="shared" si="2"/>
        <v>0</v>
      </c>
      <c r="L40" s="289">
        <f t="shared" si="2"/>
        <v>0</v>
      </c>
    </row>
    <row r="41" spans="1:12" ht="12.75">
      <c r="A41" s="375"/>
      <c r="B41" s="376"/>
      <c r="C41" s="376" t="s">
        <v>560</v>
      </c>
      <c r="D41" s="377" t="s">
        <v>561</v>
      </c>
      <c r="E41" s="378"/>
      <c r="F41" s="378">
        <f>'Z 2 '!G56</f>
        <v>10000</v>
      </c>
      <c r="G41" s="378">
        <f>F41</f>
        <v>10000</v>
      </c>
      <c r="H41" s="378">
        <f>G41</f>
        <v>10000</v>
      </c>
      <c r="I41" s="378"/>
      <c r="J41" s="378"/>
      <c r="K41" s="378"/>
      <c r="L41" s="379"/>
    </row>
    <row r="42" spans="1:12" ht="12.75">
      <c r="A42" s="287"/>
      <c r="B42" s="10"/>
      <c r="C42" s="18" t="s">
        <v>34</v>
      </c>
      <c r="D42" s="60" t="s">
        <v>108</v>
      </c>
      <c r="E42" s="12">
        <v>0</v>
      </c>
      <c r="F42" s="12">
        <f>'Z 2 '!G57</f>
        <v>30000</v>
      </c>
      <c r="G42" s="12">
        <f>F42</f>
        <v>30000</v>
      </c>
      <c r="H42" s="12"/>
      <c r="I42" s="12"/>
      <c r="J42" s="12"/>
      <c r="K42" s="12"/>
      <c r="L42" s="288">
        <v>0</v>
      </c>
    </row>
    <row r="43" spans="1:12" ht="25.5">
      <c r="A43" s="284" t="s">
        <v>64</v>
      </c>
      <c r="B43" s="94" t="s">
        <v>68</v>
      </c>
      <c r="C43" s="94" t="s">
        <v>194</v>
      </c>
      <c r="D43" s="95" t="s">
        <v>69</v>
      </c>
      <c r="E43" s="84">
        <v>20000</v>
      </c>
      <c r="F43" s="84">
        <f aca="true" t="shared" si="3" ref="F43:K43">F44</f>
        <v>20000</v>
      </c>
      <c r="G43" s="84">
        <f t="shared" si="3"/>
        <v>20000</v>
      </c>
      <c r="H43" s="84">
        <f t="shared" si="3"/>
        <v>0</v>
      </c>
      <c r="I43" s="84">
        <f t="shared" si="3"/>
        <v>0</v>
      </c>
      <c r="J43" s="84">
        <f t="shared" si="3"/>
        <v>0</v>
      </c>
      <c r="K43" s="84">
        <f t="shared" si="3"/>
        <v>0</v>
      </c>
      <c r="L43" s="281">
        <v>0</v>
      </c>
    </row>
    <row r="44" spans="1:12" ht="12.75">
      <c r="A44" s="291"/>
      <c r="B44" s="18"/>
      <c r="C44" s="18" t="s">
        <v>34</v>
      </c>
      <c r="D44" s="60" t="s">
        <v>108</v>
      </c>
      <c r="E44" s="12">
        <v>0</v>
      </c>
      <c r="F44" s="12">
        <v>20000</v>
      </c>
      <c r="G44" s="12">
        <f>F44</f>
        <v>20000</v>
      </c>
      <c r="H44" s="12"/>
      <c r="I44" s="12"/>
      <c r="J44" s="12"/>
      <c r="K44" s="12"/>
      <c r="L44" s="293">
        <v>0</v>
      </c>
    </row>
    <row r="45" spans="1:12" ht="12.75">
      <c r="A45" s="284" t="s">
        <v>64</v>
      </c>
      <c r="B45" s="94" t="s">
        <v>70</v>
      </c>
      <c r="C45" s="94" t="s">
        <v>194</v>
      </c>
      <c r="D45" s="84" t="s">
        <v>71</v>
      </c>
      <c r="E45" s="84">
        <f>'Z 1'!I54</f>
        <v>180056</v>
      </c>
      <c r="F45" s="84">
        <f aca="true" t="shared" si="4" ref="F45:K45">SUM(F46:F63)</f>
        <v>180056</v>
      </c>
      <c r="G45" s="84">
        <f t="shared" si="4"/>
        <v>180056</v>
      </c>
      <c r="H45" s="84">
        <f t="shared" si="4"/>
        <v>133350</v>
      </c>
      <c r="I45" s="84">
        <f t="shared" si="4"/>
        <v>27350</v>
      </c>
      <c r="J45" s="84">
        <f t="shared" si="4"/>
        <v>0</v>
      </c>
      <c r="K45" s="84">
        <f t="shared" si="4"/>
        <v>0</v>
      </c>
      <c r="L45" s="281">
        <v>0</v>
      </c>
    </row>
    <row r="46" spans="1:12" ht="12.75">
      <c r="A46" s="285"/>
      <c r="B46" s="10"/>
      <c r="C46" s="18" t="s">
        <v>20</v>
      </c>
      <c r="D46" s="60" t="s">
        <v>21</v>
      </c>
      <c r="E46" s="12">
        <v>0</v>
      </c>
      <c r="F46" s="12">
        <f>'Z 2 '!G61</f>
        <v>53040</v>
      </c>
      <c r="G46" s="12">
        <f>F46</f>
        <v>53040</v>
      </c>
      <c r="H46" s="12">
        <f>G46</f>
        <v>53040</v>
      </c>
      <c r="I46" s="12"/>
      <c r="J46" s="12"/>
      <c r="K46" s="12"/>
      <c r="L46" s="293">
        <v>0</v>
      </c>
    </row>
    <row r="47" spans="1:12" ht="12.75">
      <c r="A47" s="285"/>
      <c r="B47" s="10"/>
      <c r="C47" s="18" t="s">
        <v>22</v>
      </c>
      <c r="D47" s="60" t="s">
        <v>713</v>
      </c>
      <c r="E47" s="12">
        <v>0</v>
      </c>
      <c r="F47" s="12">
        <f>'Z 2 '!G62</f>
        <v>69360</v>
      </c>
      <c r="G47" s="12">
        <f aca="true" t="shared" si="5" ref="G47:H63">F47</f>
        <v>69360</v>
      </c>
      <c r="H47" s="12">
        <f t="shared" si="5"/>
        <v>69360</v>
      </c>
      <c r="I47" s="12"/>
      <c r="J47" s="12"/>
      <c r="K47" s="12"/>
      <c r="L47" s="293">
        <v>0</v>
      </c>
    </row>
    <row r="48" spans="1:12" ht="12.75">
      <c r="A48" s="285"/>
      <c r="B48" s="10"/>
      <c r="C48" s="18" t="s">
        <v>24</v>
      </c>
      <c r="D48" s="61" t="s">
        <v>365</v>
      </c>
      <c r="E48" s="12">
        <v>0</v>
      </c>
      <c r="F48" s="12">
        <f>'Z 2 '!G63</f>
        <v>10950</v>
      </c>
      <c r="G48" s="12">
        <f t="shared" si="5"/>
        <v>10950</v>
      </c>
      <c r="H48" s="12">
        <f t="shared" si="5"/>
        <v>10950</v>
      </c>
      <c r="I48" s="12"/>
      <c r="J48" s="12"/>
      <c r="K48" s="12"/>
      <c r="L48" s="293">
        <v>0</v>
      </c>
    </row>
    <row r="49" spans="1:12" ht="12.75">
      <c r="A49" s="285"/>
      <c r="B49" s="10"/>
      <c r="C49" s="56" t="s">
        <v>51</v>
      </c>
      <c r="D49" s="60" t="s">
        <v>86</v>
      </c>
      <c r="E49" s="12">
        <v>0</v>
      </c>
      <c r="F49" s="12">
        <f>'Z 2 '!G64</f>
        <v>24083</v>
      </c>
      <c r="G49" s="12">
        <f t="shared" si="5"/>
        <v>24083</v>
      </c>
      <c r="H49" s="12"/>
      <c r="I49" s="12">
        <f>G49</f>
        <v>24083</v>
      </c>
      <c r="J49" s="12"/>
      <c r="K49" s="12"/>
      <c r="L49" s="293">
        <v>0</v>
      </c>
    </row>
    <row r="50" spans="1:12" ht="13.5" customHeight="1">
      <c r="A50" s="285"/>
      <c r="B50" s="10"/>
      <c r="C50" s="56" t="s">
        <v>26</v>
      </c>
      <c r="D50" s="60" t="s">
        <v>27</v>
      </c>
      <c r="E50" s="12">
        <v>0</v>
      </c>
      <c r="F50" s="12">
        <f>'Z 2 '!G65</f>
        <v>3267</v>
      </c>
      <c r="G50" s="12">
        <f t="shared" si="5"/>
        <v>3267</v>
      </c>
      <c r="H50" s="12"/>
      <c r="I50" s="12">
        <f>G50</f>
        <v>3267</v>
      </c>
      <c r="J50" s="12"/>
      <c r="K50" s="12"/>
      <c r="L50" s="293">
        <v>0</v>
      </c>
    </row>
    <row r="51" spans="1:12" ht="15" customHeight="1">
      <c r="A51" s="285"/>
      <c r="B51" s="10"/>
      <c r="C51" s="18" t="s">
        <v>28</v>
      </c>
      <c r="D51" s="61" t="s">
        <v>29</v>
      </c>
      <c r="E51" s="12">
        <v>0</v>
      </c>
      <c r="F51" s="12">
        <f>'Z 2 '!G66</f>
        <v>2288</v>
      </c>
      <c r="G51" s="12">
        <f t="shared" si="5"/>
        <v>2288</v>
      </c>
      <c r="H51" s="12"/>
      <c r="I51" s="12"/>
      <c r="J51" s="12"/>
      <c r="K51" s="12"/>
      <c r="L51" s="293">
        <v>0</v>
      </c>
    </row>
    <row r="52" spans="1:12" ht="15" customHeight="1">
      <c r="A52" s="285"/>
      <c r="B52" s="10"/>
      <c r="C52" s="18" t="s">
        <v>30</v>
      </c>
      <c r="D52" s="60" t="s">
        <v>106</v>
      </c>
      <c r="E52" s="12">
        <v>0</v>
      </c>
      <c r="F52" s="12">
        <f>'Z 2 '!G67</f>
        <v>1936</v>
      </c>
      <c r="G52" s="12">
        <f t="shared" si="5"/>
        <v>1936</v>
      </c>
      <c r="H52" s="12"/>
      <c r="I52" s="12"/>
      <c r="J52" s="12"/>
      <c r="K52" s="12"/>
      <c r="L52" s="293">
        <v>0</v>
      </c>
    </row>
    <row r="53" spans="1:12" ht="15" customHeight="1">
      <c r="A53" s="285"/>
      <c r="B53" s="10"/>
      <c r="C53" s="18" t="s">
        <v>92</v>
      </c>
      <c r="D53" s="60" t="s">
        <v>93</v>
      </c>
      <c r="E53" s="12">
        <v>0</v>
      </c>
      <c r="F53" s="12">
        <f>'Z 2 '!G68</f>
        <v>150</v>
      </c>
      <c r="G53" s="12">
        <f t="shared" si="5"/>
        <v>150</v>
      </c>
      <c r="H53" s="12"/>
      <c r="I53" s="12"/>
      <c r="J53" s="12"/>
      <c r="K53" s="12"/>
      <c r="L53" s="293">
        <v>0</v>
      </c>
    </row>
    <row r="54" spans="1:12" ht="15" customHeight="1">
      <c r="A54" s="285"/>
      <c r="B54" s="10"/>
      <c r="C54" s="18" t="s">
        <v>34</v>
      </c>
      <c r="D54" s="61" t="s">
        <v>108</v>
      </c>
      <c r="E54" s="12">
        <v>0</v>
      </c>
      <c r="F54" s="12">
        <f>'Z 2 '!G69</f>
        <v>3338</v>
      </c>
      <c r="G54" s="12">
        <f t="shared" si="5"/>
        <v>3338</v>
      </c>
      <c r="H54" s="12"/>
      <c r="I54" s="12"/>
      <c r="J54" s="12"/>
      <c r="K54" s="12"/>
      <c r="L54" s="293">
        <v>0</v>
      </c>
    </row>
    <row r="55" spans="1:12" ht="15" customHeight="1">
      <c r="A55" s="285"/>
      <c r="B55" s="10"/>
      <c r="C55" s="18" t="s">
        <v>562</v>
      </c>
      <c r="D55" s="60" t="s">
        <v>563</v>
      </c>
      <c r="E55" s="12">
        <v>0</v>
      </c>
      <c r="F55" s="12">
        <f>'Z 2 '!G70</f>
        <v>780</v>
      </c>
      <c r="G55" s="12">
        <f t="shared" si="5"/>
        <v>780</v>
      </c>
      <c r="H55" s="12"/>
      <c r="I55" s="12"/>
      <c r="J55" s="12"/>
      <c r="K55" s="12"/>
      <c r="L55" s="293">
        <v>0</v>
      </c>
    </row>
    <row r="56" spans="1:12" ht="15" customHeight="1">
      <c r="A56" s="285"/>
      <c r="B56" s="10"/>
      <c r="C56" s="18" t="s">
        <v>272</v>
      </c>
      <c r="D56" s="60" t="s">
        <v>274</v>
      </c>
      <c r="E56" s="12">
        <v>0</v>
      </c>
      <c r="F56" s="12">
        <f>'Z 2 '!G71</f>
        <v>660</v>
      </c>
      <c r="G56" s="12">
        <f t="shared" si="5"/>
        <v>660</v>
      </c>
      <c r="H56" s="12"/>
      <c r="I56" s="12"/>
      <c r="J56" s="12"/>
      <c r="K56" s="12"/>
      <c r="L56" s="293">
        <v>0</v>
      </c>
    </row>
    <row r="57" spans="1:12" ht="15" customHeight="1">
      <c r="A57" s="285"/>
      <c r="B57" s="10"/>
      <c r="C57" s="18" t="s">
        <v>265</v>
      </c>
      <c r="D57" s="60" t="s">
        <v>269</v>
      </c>
      <c r="E57" s="12">
        <v>0</v>
      </c>
      <c r="F57" s="12">
        <f>'Z 2 '!G72</f>
        <v>2000</v>
      </c>
      <c r="G57" s="12">
        <f t="shared" si="5"/>
        <v>2000</v>
      </c>
      <c r="H57" s="12"/>
      <c r="I57" s="12"/>
      <c r="J57" s="12"/>
      <c r="K57" s="12"/>
      <c r="L57" s="293">
        <v>0</v>
      </c>
    </row>
    <row r="58" spans="1:12" ht="15" customHeight="1">
      <c r="A58" s="285"/>
      <c r="B58" s="10"/>
      <c r="C58" s="18" t="s">
        <v>279</v>
      </c>
      <c r="D58" s="60" t="s">
        <v>280</v>
      </c>
      <c r="E58" s="12">
        <v>0</v>
      </c>
      <c r="F58" s="12">
        <f>'Z 2 '!G73</f>
        <v>2004</v>
      </c>
      <c r="G58" s="12">
        <f t="shared" si="5"/>
        <v>2004</v>
      </c>
      <c r="H58" s="12"/>
      <c r="I58" s="12"/>
      <c r="J58" s="12"/>
      <c r="K58" s="12"/>
      <c r="L58" s="293">
        <v>0</v>
      </c>
    </row>
    <row r="59" spans="1:12" ht="15" customHeight="1">
      <c r="A59" s="285"/>
      <c r="B59" s="10"/>
      <c r="C59" s="18" t="s">
        <v>36</v>
      </c>
      <c r="D59" s="61" t="s">
        <v>37</v>
      </c>
      <c r="E59" s="12">
        <v>0</v>
      </c>
      <c r="F59" s="12">
        <f>'Z 2 '!G74</f>
        <v>500</v>
      </c>
      <c r="G59" s="12">
        <f t="shared" si="5"/>
        <v>500</v>
      </c>
      <c r="H59" s="12"/>
      <c r="I59" s="12"/>
      <c r="J59" s="12"/>
      <c r="K59" s="12"/>
      <c r="L59" s="293">
        <v>0</v>
      </c>
    </row>
    <row r="60" spans="1:12" ht="15" customHeight="1">
      <c r="A60" s="285"/>
      <c r="B60" s="10"/>
      <c r="C60" s="18" t="s">
        <v>38</v>
      </c>
      <c r="D60" s="61" t="s">
        <v>195</v>
      </c>
      <c r="E60" s="12">
        <v>0</v>
      </c>
      <c r="F60" s="12">
        <f>'Z 2 '!G75</f>
        <v>1932</v>
      </c>
      <c r="G60" s="12">
        <f t="shared" si="5"/>
        <v>1932</v>
      </c>
      <c r="H60" s="12"/>
      <c r="I60" s="12"/>
      <c r="J60" s="12"/>
      <c r="K60" s="12"/>
      <c r="L60" s="293">
        <v>0</v>
      </c>
    </row>
    <row r="61" spans="1:12" ht="15" customHeight="1">
      <c r="A61" s="285"/>
      <c r="B61" s="10"/>
      <c r="C61" s="18" t="s">
        <v>40</v>
      </c>
      <c r="D61" s="61" t="s">
        <v>41</v>
      </c>
      <c r="E61" s="12">
        <v>0</v>
      </c>
      <c r="F61" s="12">
        <f>'Z 2 '!G76</f>
        <v>3218</v>
      </c>
      <c r="G61" s="12">
        <f t="shared" si="5"/>
        <v>3218</v>
      </c>
      <c r="H61" s="12"/>
      <c r="I61" s="12"/>
      <c r="J61" s="12"/>
      <c r="K61" s="12"/>
      <c r="L61" s="293">
        <v>0</v>
      </c>
    </row>
    <row r="62" spans="1:12" ht="15" customHeight="1">
      <c r="A62" s="285"/>
      <c r="B62" s="10"/>
      <c r="C62" s="18" t="s">
        <v>267</v>
      </c>
      <c r="D62" s="60" t="s">
        <v>270</v>
      </c>
      <c r="E62" s="12">
        <v>0</v>
      </c>
      <c r="F62" s="12">
        <f>'Z 2 '!G77</f>
        <v>250</v>
      </c>
      <c r="G62" s="12">
        <f t="shared" si="5"/>
        <v>250</v>
      </c>
      <c r="H62" s="12"/>
      <c r="I62" s="12"/>
      <c r="J62" s="12"/>
      <c r="K62" s="12"/>
      <c r="L62" s="293">
        <v>0</v>
      </c>
    </row>
    <row r="63" spans="1:12" ht="15" customHeight="1">
      <c r="A63" s="285"/>
      <c r="B63" s="10"/>
      <c r="C63" s="18" t="s">
        <v>268</v>
      </c>
      <c r="D63" s="60" t="s">
        <v>271</v>
      </c>
      <c r="E63" s="12">
        <v>0</v>
      </c>
      <c r="F63" s="12">
        <f>'Z 2 '!G78</f>
        <v>300</v>
      </c>
      <c r="G63" s="12">
        <f t="shared" si="5"/>
        <v>300</v>
      </c>
      <c r="H63" s="12"/>
      <c r="I63" s="12"/>
      <c r="J63" s="12"/>
      <c r="K63" s="12"/>
      <c r="L63" s="293">
        <v>0</v>
      </c>
    </row>
    <row r="64" spans="1:12" ht="12.75">
      <c r="A64" s="284" t="s">
        <v>73</v>
      </c>
      <c r="B64" s="94" t="s">
        <v>75</v>
      </c>
      <c r="C64" s="94" t="s">
        <v>194</v>
      </c>
      <c r="D64" s="84" t="s">
        <v>76</v>
      </c>
      <c r="E64" s="84">
        <f>'Z 1'!I57</f>
        <v>102748</v>
      </c>
      <c r="F64" s="84">
        <f aca="true" t="shared" si="6" ref="F64:K64">F65+F66+F67+F68+F69+F70+F71+F72+F73</f>
        <v>102748</v>
      </c>
      <c r="G64" s="84">
        <f t="shared" si="6"/>
        <v>102748</v>
      </c>
      <c r="H64" s="84">
        <f t="shared" si="6"/>
        <v>82312</v>
      </c>
      <c r="I64" s="84">
        <f t="shared" si="6"/>
        <v>14782</v>
      </c>
      <c r="J64" s="84">
        <f t="shared" si="6"/>
        <v>0</v>
      </c>
      <c r="K64" s="84">
        <f t="shared" si="6"/>
        <v>0</v>
      </c>
      <c r="L64" s="281">
        <v>0</v>
      </c>
    </row>
    <row r="65" spans="1:12" ht="12.75">
      <c r="A65" s="285"/>
      <c r="B65" s="10"/>
      <c r="C65" s="18" t="s">
        <v>20</v>
      </c>
      <c r="D65" s="60" t="s">
        <v>21</v>
      </c>
      <c r="E65" s="12">
        <v>0</v>
      </c>
      <c r="F65" s="12">
        <f>'Z 2 '!G81</f>
        <v>70400</v>
      </c>
      <c r="G65" s="12">
        <f>F65</f>
        <v>70400</v>
      </c>
      <c r="H65" s="12">
        <f>G65</f>
        <v>70400</v>
      </c>
      <c r="I65" s="12"/>
      <c r="J65" s="12"/>
      <c r="K65" s="12"/>
      <c r="L65" s="293">
        <v>0</v>
      </c>
    </row>
    <row r="66" spans="1:12" ht="12.75">
      <c r="A66" s="285"/>
      <c r="B66" s="10"/>
      <c r="C66" s="18" t="s">
        <v>24</v>
      </c>
      <c r="D66" s="61" t="s">
        <v>365</v>
      </c>
      <c r="E66" s="12">
        <v>0</v>
      </c>
      <c r="F66" s="12">
        <f>'Z 2 '!G82</f>
        <v>4712</v>
      </c>
      <c r="G66" s="12">
        <f aca="true" t="shared" si="7" ref="G66:G73">F66</f>
        <v>4712</v>
      </c>
      <c r="H66" s="12">
        <f>G66</f>
        <v>4712</v>
      </c>
      <c r="I66" s="12"/>
      <c r="J66" s="12"/>
      <c r="K66" s="12"/>
      <c r="L66" s="293">
        <v>0</v>
      </c>
    </row>
    <row r="67" spans="1:12" ht="12.75">
      <c r="A67" s="285"/>
      <c r="B67" s="10"/>
      <c r="C67" s="56" t="s">
        <v>51</v>
      </c>
      <c r="D67" s="60" t="s">
        <v>86</v>
      </c>
      <c r="E67" s="12">
        <v>0</v>
      </c>
      <c r="F67" s="12">
        <f>'Z 2 '!G83</f>
        <v>12942</v>
      </c>
      <c r="G67" s="12">
        <f t="shared" si="7"/>
        <v>12942</v>
      </c>
      <c r="H67" s="12"/>
      <c r="I67" s="12">
        <f>G67</f>
        <v>12942</v>
      </c>
      <c r="J67" s="12"/>
      <c r="K67" s="12"/>
      <c r="L67" s="293">
        <v>0</v>
      </c>
    </row>
    <row r="68" spans="1:12" ht="12.75">
      <c r="A68" s="285"/>
      <c r="B68" s="10"/>
      <c r="C68" s="56" t="s">
        <v>26</v>
      </c>
      <c r="D68" s="60" t="s">
        <v>27</v>
      </c>
      <c r="E68" s="12">
        <v>0</v>
      </c>
      <c r="F68" s="12">
        <f>'Z 2 '!G84</f>
        <v>1840</v>
      </c>
      <c r="G68" s="12">
        <f t="shared" si="7"/>
        <v>1840</v>
      </c>
      <c r="H68" s="12"/>
      <c r="I68" s="12">
        <f>G68</f>
        <v>1840</v>
      </c>
      <c r="J68" s="12"/>
      <c r="K68" s="12"/>
      <c r="L68" s="293">
        <v>0</v>
      </c>
    </row>
    <row r="69" spans="1:12" ht="12.75">
      <c r="A69" s="285"/>
      <c r="B69" s="10"/>
      <c r="C69" s="56" t="s">
        <v>560</v>
      </c>
      <c r="D69" s="60" t="s">
        <v>561</v>
      </c>
      <c r="E69" s="12">
        <v>0</v>
      </c>
      <c r="F69" s="12">
        <f>'Z 2 '!G85</f>
        <v>7200</v>
      </c>
      <c r="G69" s="12">
        <f t="shared" si="7"/>
        <v>7200</v>
      </c>
      <c r="H69" s="12">
        <f>G69</f>
        <v>7200</v>
      </c>
      <c r="I69" s="12"/>
      <c r="J69" s="12"/>
      <c r="K69" s="12"/>
      <c r="L69" s="293">
        <v>0</v>
      </c>
    </row>
    <row r="70" spans="1:12" ht="12.75">
      <c r="A70" s="285"/>
      <c r="B70" s="10"/>
      <c r="C70" s="18" t="s">
        <v>28</v>
      </c>
      <c r="D70" s="61" t="s">
        <v>29</v>
      </c>
      <c r="E70" s="12">
        <v>0</v>
      </c>
      <c r="F70" s="12">
        <f>'Z 2 '!G86</f>
        <v>1279</v>
      </c>
      <c r="G70" s="12">
        <f t="shared" si="7"/>
        <v>1279</v>
      </c>
      <c r="H70" s="12"/>
      <c r="I70" s="12"/>
      <c r="J70" s="12"/>
      <c r="K70" s="12"/>
      <c r="L70" s="293">
        <v>0</v>
      </c>
    </row>
    <row r="71" spans="1:12" ht="12.75">
      <c r="A71" s="285"/>
      <c r="B71" s="10"/>
      <c r="C71" s="18" t="s">
        <v>34</v>
      </c>
      <c r="D71" s="61" t="s">
        <v>108</v>
      </c>
      <c r="E71" s="12">
        <v>0</v>
      </c>
      <c r="F71" s="12">
        <f>'Z 2 '!G87</f>
        <v>1061</v>
      </c>
      <c r="G71" s="12">
        <f t="shared" si="7"/>
        <v>1061</v>
      </c>
      <c r="H71" s="12"/>
      <c r="I71" s="12"/>
      <c r="J71" s="12"/>
      <c r="K71" s="12"/>
      <c r="L71" s="293">
        <v>0</v>
      </c>
    </row>
    <row r="72" spans="1:12" ht="12.75">
      <c r="A72" s="285"/>
      <c r="B72" s="10"/>
      <c r="C72" s="18" t="s">
        <v>36</v>
      </c>
      <c r="D72" s="61" t="s">
        <v>37</v>
      </c>
      <c r="E72" s="12">
        <v>0</v>
      </c>
      <c r="F72" s="12">
        <f>'Z 2 '!G88</f>
        <v>680</v>
      </c>
      <c r="G72" s="12">
        <f t="shared" si="7"/>
        <v>680</v>
      </c>
      <c r="H72" s="12"/>
      <c r="I72" s="12"/>
      <c r="J72" s="12"/>
      <c r="K72" s="12"/>
      <c r="L72" s="293">
        <v>0</v>
      </c>
    </row>
    <row r="73" spans="1:12" ht="12.75">
      <c r="A73" s="285"/>
      <c r="B73" s="10"/>
      <c r="C73" s="18" t="s">
        <v>40</v>
      </c>
      <c r="D73" s="61" t="s">
        <v>41</v>
      </c>
      <c r="E73" s="12">
        <v>0</v>
      </c>
      <c r="F73" s="12">
        <f>'Z 2 '!G89</f>
        <v>2634</v>
      </c>
      <c r="G73" s="12">
        <f t="shared" si="7"/>
        <v>2634</v>
      </c>
      <c r="H73" s="12"/>
      <c r="I73" s="12"/>
      <c r="J73" s="12"/>
      <c r="K73" s="12"/>
      <c r="L73" s="293">
        <v>0</v>
      </c>
    </row>
    <row r="74" spans="1:12" ht="15.75" customHeight="1">
      <c r="A74" s="284" t="s">
        <v>73</v>
      </c>
      <c r="B74" s="94" t="s">
        <v>84</v>
      </c>
      <c r="C74" s="94" t="s">
        <v>194</v>
      </c>
      <c r="D74" s="84" t="s">
        <v>85</v>
      </c>
      <c r="E74" s="84">
        <f>'Z 1'!I65</f>
        <v>14000</v>
      </c>
      <c r="F74" s="84">
        <f aca="true" t="shared" si="8" ref="F74:K74">SUM(F75:F82)</f>
        <v>14000</v>
      </c>
      <c r="G74" s="84">
        <f t="shared" si="8"/>
        <v>14000</v>
      </c>
      <c r="H74" s="84">
        <f t="shared" si="8"/>
        <v>5800</v>
      </c>
      <c r="I74" s="84">
        <f t="shared" si="8"/>
        <v>958</v>
      </c>
      <c r="J74" s="84">
        <f t="shared" si="8"/>
        <v>0</v>
      </c>
      <c r="K74" s="84">
        <f t="shared" si="8"/>
        <v>0</v>
      </c>
      <c r="L74" s="281">
        <v>0</v>
      </c>
    </row>
    <row r="75" spans="1:12" ht="15.75" customHeight="1">
      <c r="A75" s="287"/>
      <c r="B75" s="10"/>
      <c r="C75" s="18" t="s">
        <v>19</v>
      </c>
      <c r="D75" s="61" t="s">
        <v>372</v>
      </c>
      <c r="E75" s="12">
        <v>0</v>
      </c>
      <c r="F75" s="12">
        <f>'Z 2 '!G130</f>
        <v>5330</v>
      </c>
      <c r="G75" s="12">
        <f>F75</f>
        <v>5330</v>
      </c>
      <c r="H75" s="12"/>
      <c r="I75" s="12"/>
      <c r="J75" s="12"/>
      <c r="K75" s="12"/>
      <c r="L75" s="293">
        <v>0</v>
      </c>
    </row>
    <row r="76" spans="1:12" ht="15.75" customHeight="1">
      <c r="A76" s="287"/>
      <c r="B76" s="10"/>
      <c r="C76" s="18" t="s">
        <v>51</v>
      </c>
      <c r="D76" s="61" t="s">
        <v>86</v>
      </c>
      <c r="E76" s="12">
        <v>0</v>
      </c>
      <c r="F76" s="12">
        <f>'Z 2 '!G131</f>
        <v>838</v>
      </c>
      <c r="G76" s="12">
        <f aca="true" t="shared" si="9" ref="G76:G82">F76</f>
        <v>838</v>
      </c>
      <c r="H76" s="12"/>
      <c r="I76" s="12">
        <f>G76</f>
        <v>838</v>
      </c>
      <c r="J76" s="12"/>
      <c r="K76" s="12"/>
      <c r="L76" s="293">
        <v>0</v>
      </c>
    </row>
    <row r="77" spans="1:12" ht="15.75" customHeight="1">
      <c r="A77" s="287"/>
      <c r="B77" s="10"/>
      <c r="C77" s="18" t="s">
        <v>26</v>
      </c>
      <c r="D77" s="61" t="s">
        <v>27</v>
      </c>
      <c r="E77" s="12">
        <v>0</v>
      </c>
      <c r="F77" s="12">
        <f>'Z 2 '!G132</f>
        <v>120</v>
      </c>
      <c r="G77" s="12">
        <f t="shared" si="9"/>
        <v>120</v>
      </c>
      <c r="H77" s="12"/>
      <c r="I77" s="12">
        <f>G77</f>
        <v>120</v>
      </c>
      <c r="J77" s="12"/>
      <c r="K77" s="12"/>
      <c r="L77" s="293">
        <v>0</v>
      </c>
    </row>
    <row r="78" spans="1:12" ht="15.75" customHeight="1">
      <c r="A78" s="287"/>
      <c r="B78" s="10"/>
      <c r="C78" s="18" t="s">
        <v>560</v>
      </c>
      <c r="D78" s="61" t="s">
        <v>561</v>
      </c>
      <c r="E78" s="12">
        <v>0</v>
      </c>
      <c r="F78" s="12">
        <f>'Z 2 '!G133</f>
        <v>5800</v>
      </c>
      <c r="G78" s="12">
        <f t="shared" si="9"/>
        <v>5800</v>
      </c>
      <c r="H78" s="12">
        <f>G78</f>
        <v>5800</v>
      </c>
      <c r="I78" s="12"/>
      <c r="J78" s="12"/>
      <c r="K78" s="12"/>
      <c r="L78" s="293">
        <v>0</v>
      </c>
    </row>
    <row r="79" spans="1:12" ht="15.75" customHeight="1">
      <c r="A79" s="287"/>
      <c r="B79" s="10"/>
      <c r="C79" s="18" t="s">
        <v>28</v>
      </c>
      <c r="D79" s="61" t="s">
        <v>29</v>
      </c>
      <c r="E79" s="12">
        <v>0</v>
      </c>
      <c r="F79" s="12">
        <f>'Z 2 '!G134</f>
        <v>821</v>
      </c>
      <c r="G79" s="12">
        <f t="shared" si="9"/>
        <v>821</v>
      </c>
      <c r="H79" s="12"/>
      <c r="I79" s="12"/>
      <c r="J79" s="12"/>
      <c r="K79" s="12"/>
      <c r="L79" s="293">
        <v>0</v>
      </c>
    </row>
    <row r="80" spans="1:12" ht="15.75" customHeight="1">
      <c r="A80" s="287"/>
      <c r="B80" s="10"/>
      <c r="C80" s="18" t="s">
        <v>34</v>
      </c>
      <c r="D80" s="61" t="s">
        <v>108</v>
      </c>
      <c r="E80" s="12">
        <v>0</v>
      </c>
      <c r="F80" s="12">
        <f>'Z 2 '!G135</f>
        <v>932</v>
      </c>
      <c r="G80" s="12">
        <f t="shared" si="9"/>
        <v>932</v>
      </c>
      <c r="H80" s="12"/>
      <c r="I80" s="12"/>
      <c r="J80" s="12"/>
      <c r="K80" s="12"/>
      <c r="L80" s="293">
        <v>0</v>
      </c>
    </row>
    <row r="81" spans="1:12" ht="15.75" customHeight="1">
      <c r="A81" s="287"/>
      <c r="B81" s="10"/>
      <c r="C81" s="18" t="s">
        <v>265</v>
      </c>
      <c r="D81" s="60" t="s">
        <v>269</v>
      </c>
      <c r="E81" s="12">
        <v>0</v>
      </c>
      <c r="F81" s="12">
        <f>'Z 2 '!G136</f>
        <v>100</v>
      </c>
      <c r="G81" s="12">
        <f t="shared" si="9"/>
        <v>100</v>
      </c>
      <c r="H81" s="12"/>
      <c r="I81" s="12"/>
      <c r="J81" s="12"/>
      <c r="K81" s="12"/>
      <c r="L81" s="293"/>
    </row>
    <row r="82" spans="1:12" ht="16.5" customHeight="1">
      <c r="A82" s="285"/>
      <c r="B82" s="16"/>
      <c r="C82" s="16" t="s">
        <v>267</v>
      </c>
      <c r="D82" s="60" t="s">
        <v>270</v>
      </c>
      <c r="E82" s="5">
        <v>0</v>
      </c>
      <c r="F82" s="12">
        <f>'Z 2 '!G137</f>
        <v>59</v>
      </c>
      <c r="G82" s="12">
        <f t="shared" si="9"/>
        <v>59</v>
      </c>
      <c r="H82" s="12"/>
      <c r="I82" s="12"/>
      <c r="J82" s="12"/>
      <c r="K82" s="12"/>
      <c r="L82" s="286"/>
    </row>
    <row r="83" spans="1:12" ht="24.75" customHeight="1">
      <c r="A83" s="284" t="s">
        <v>89</v>
      </c>
      <c r="B83" s="94" t="s">
        <v>109</v>
      </c>
      <c r="C83" s="94" t="s">
        <v>194</v>
      </c>
      <c r="D83" s="95" t="s">
        <v>376</v>
      </c>
      <c r="E83" s="84">
        <f>'Z 1'!I71</f>
        <v>2215000</v>
      </c>
      <c r="F83" s="84">
        <f aca="true" t="shared" si="10" ref="F83:K83">SUM(F84:F104)</f>
        <v>2215000</v>
      </c>
      <c r="G83" s="84">
        <f t="shared" si="10"/>
        <v>2215000</v>
      </c>
      <c r="H83" s="84">
        <f t="shared" si="10"/>
        <v>1845000</v>
      </c>
      <c r="I83" s="84">
        <f t="shared" si="10"/>
        <v>4000</v>
      </c>
      <c r="J83" s="84">
        <f t="shared" si="10"/>
        <v>0</v>
      </c>
      <c r="K83" s="84">
        <f t="shared" si="10"/>
        <v>0</v>
      </c>
      <c r="L83" s="281">
        <v>0</v>
      </c>
    </row>
    <row r="84" spans="1:12" ht="17.25" customHeight="1">
      <c r="A84" s="294"/>
      <c r="B84" s="158"/>
      <c r="C84" s="152" t="s">
        <v>443</v>
      </c>
      <c r="D84" s="60" t="s">
        <v>591</v>
      </c>
      <c r="E84" s="153">
        <v>0</v>
      </c>
      <c r="F84" s="153">
        <f>'Z 2 '!G150</f>
        <v>155000</v>
      </c>
      <c r="G84" s="153">
        <f>F84</f>
        <v>155000</v>
      </c>
      <c r="H84" s="153">
        <f>G84</f>
        <v>155000</v>
      </c>
      <c r="I84" s="153"/>
      <c r="J84" s="153"/>
      <c r="K84" s="153"/>
      <c r="L84" s="295"/>
    </row>
    <row r="85" spans="1:12" ht="16.5" customHeight="1">
      <c r="A85" s="287"/>
      <c r="B85" s="18"/>
      <c r="C85" s="18" t="s">
        <v>22</v>
      </c>
      <c r="D85" s="60" t="s">
        <v>377</v>
      </c>
      <c r="E85" s="12">
        <v>0</v>
      </c>
      <c r="F85" s="153">
        <f>'Z 2 '!G151</f>
        <v>19000</v>
      </c>
      <c r="G85" s="153">
        <f aca="true" t="shared" si="11" ref="G85:H104">F85</f>
        <v>19000</v>
      </c>
      <c r="H85" s="153">
        <f t="shared" si="11"/>
        <v>19000</v>
      </c>
      <c r="I85" s="153"/>
      <c r="J85" s="153"/>
      <c r="K85" s="153"/>
      <c r="L85" s="293">
        <v>0</v>
      </c>
    </row>
    <row r="86" spans="1:12" ht="14.25" customHeight="1">
      <c r="A86" s="287"/>
      <c r="B86" s="18"/>
      <c r="C86" s="18" t="s">
        <v>24</v>
      </c>
      <c r="D86" s="60" t="s">
        <v>373</v>
      </c>
      <c r="E86" s="12">
        <v>0</v>
      </c>
      <c r="F86" s="153">
        <f>'Z 2 '!G152</f>
        <v>2000</v>
      </c>
      <c r="G86" s="153">
        <f t="shared" si="11"/>
        <v>2000</v>
      </c>
      <c r="H86" s="153">
        <f t="shared" si="11"/>
        <v>2000</v>
      </c>
      <c r="I86" s="153"/>
      <c r="J86" s="153"/>
      <c r="K86" s="153"/>
      <c r="L86" s="293">
        <v>0</v>
      </c>
    </row>
    <row r="87" spans="1:12" ht="21" customHeight="1">
      <c r="A87" s="287"/>
      <c r="B87" s="18"/>
      <c r="C87" s="18" t="s">
        <v>97</v>
      </c>
      <c r="D87" s="60" t="s">
        <v>210</v>
      </c>
      <c r="E87" s="12">
        <v>0</v>
      </c>
      <c r="F87" s="153">
        <f>'Z 2 '!G153</f>
        <v>1415000</v>
      </c>
      <c r="G87" s="153">
        <f t="shared" si="11"/>
        <v>1415000</v>
      </c>
      <c r="H87" s="153">
        <f t="shared" si="11"/>
        <v>1415000</v>
      </c>
      <c r="I87" s="153"/>
      <c r="J87" s="153"/>
      <c r="K87" s="153"/>
      <c r="L87" s="293">
        <v>0</v>
      </c>
    </row>
    <row r="88" spans="1:12" ht="17.25" customHeight="1">
      <c r="A88" s="287"/>
      <c r="B88" s="18"/>
      <c r="C88" s="18" t="s">
        <v>99</v>
      </c>
      <c r="D88" s="61" t="s">
        <v>374</v>
      </c>
      <c r="E88" s="12">
        <v>0</v>
      </c>
      <c r="F88" s="153">
        <f>'Z 2 '!G154</f>
        <v>137000</v>
      </c>
      <c r="G88" s="153">
        <f t="shared" si="11"/>
        <v>137000</v>
      </c>
      <c r="H88" s="153">
        <f t="shared" si="11"/>
        <v>137000</v>
      </c>
      <c r="I88" s="153"/>
      <c r="J88" s="153"/>
      <c r="K88" s="153"/>
      <c r="L88" s="293">
        <v>0</v>
      </c>
    </row>
    <row r="89" spans="1:12" ht="14.25" customHeight="1">
      <c r="A89" s="287"/>
      <c r="B89" s="18"/>
      <c r="C89" s="16" t="s">
        <v>101</v>
      </c>
      <c r="D89" s="61" t="s">
        <v>102</v>
      </c>
      <c r="E89" s="12">
        <v>0</v>
      </c>
      <c r="F89" s="153">
        <f>'Z 2 '!G155</f>
        <v>117000</v>
      </c>
      <c r="G89" s="153">
        <f t="shared" si="11"/>
        <v>117000</v>
      </c>
      <c r="H89" s="153">
        <f t="shared" si="11"/>
        <v>117000</v>
      </c>
      <c r="I89" s="153"/>
      <c r="J89" s="153"/>
      <c r="K89" s="153"/>
      <c r="L89" s="293">
        <v>0</v>
      </c>
    </row>
    <row r="90" spans="1:12" ht="15.75" customHeight="1">
      <c r="A90" s="287"/>
      <c r="B90" s="18"/>
      <c r="C90" s="27" t="s">
        <v>51</v>
      </c>
      <c r="D90" s="60" t="s">
        <v>375</v>
      </c>
      <c r="E90" s="12">
        <v>0</v>
      </c>
      <c r="F90" s="153">
        <f>'Z 2 '!G156</f>
        <v>3500</v>
      </c>
      <c r="G90" s="153">
        <f t="shared" si="11"/>
        <v>3500</v>
      </c>
      <c r="H90" s="153"/>
      <c r="I90" s="153">
        <f>G90</f>
        <v>3500</v>
      </c>
      <c r="J90" s="153"/>
      <c r="K90" s="153"/>
      <c r="L90" s="293">
        <v>0</v>
      </c>
    </row>
    <row r="91" spans="1:12" ht="16.5" customHeight="1">
      <c r="A91" s="287"/>
      <c r="B91" s="18"/>
      <c r="C91" s="27" t="s">
        <v>26</v>
      </c>
      <c r="D91" s="60" t="s">
        <v>27</v>
      </c>
      <c r="E91" s="12">
        <v>0</v>
      </c>
      <c r="F91" s="153">
        <f>'Z 2 '!G157</f>
        <v>500</v>
      </c>
      <c r="G91" s="153">
        <f t="shared" si="11"/>
        <v>500</v>
      </c>
      <c r="H91" s="153"/>
      <c r="I91" s="153">
        <f>G91</f>
        <v>500</v>
      </c>
      <c r="J91" s="153"/>
      <c r="K91" s="153"/>
      <c r="L91" s="293">
        <v>0</v>
      </c>
    </row>
    <row r="92" spans="1:12" ht="13.5" customHeight="1">
      <c r="A92" s="287"/>
      <c r="B92" s="18"/>
      <c r="C92" s="18" t="s">
        <v>445</v>
      </c>
      <c r="D92" s="60" t="s">
        <v>446</v>
      </c>
      <c r="E92" s="12">
        <v>0</v>
      </c>
      <c r="F92" s="153">
        <f>'Z 2 '!G158</f>
        <v>92000</v>
      </c>
      <c r="G92" s="153">
        <f t="shared" si="11"/>
        <v>92000</v>
      </c>
      <c r="H92" s="153"/>
      <c r="I92" s="153"/>
      <c r="J92" s="153"/>
      <c r="K92" s="153"/>
      <c r="L92" s="293">
        <v>0</v>
      </c>
    </row>
    <row r="93" spans="1:12" ht="15" customHeight="1">
      <c r="A93" s="287"/>
      <c r="B93" s="10"/>
      <c r="C93" s="18" t="s">
        <v>28</v>
      </c>
      <c r="D93" s="61" t="s">
        <v>29</v>
      </c>
      <c r="E93" s="12">
        <v>0</v>
      </c>
      <c r="F93" s="153">
        <v>137840</v>
      </c>
      <c r="G93" s="153">
        <f t="shared" si="11"/>
        <v>137840</v>
      </c>
      <c r="H93" s="153"/>
      <c r="I93" s="153"/>
      <c r="J93" s="153"/>
      <c r="K93" s="153"/>
      <c r="L93" s="296">
        <v>0</v>
      </c>
    </row>
    <row r="94" spans="1:12" ht="15.75" customHeight="1">
      <c r="A94" s="287"/>
      <c r="B94" s="10"/>
      <c r="C94" s="18" t="s">
        <v>104</v>
      </c>
      <c r="D94" s="61" t="s">
        <v>105</v>
      </c>
      <c r="E94" s="12">
        <v>0</v>
      </c>
      <c r="F94" s="153">
        <f>'Z 2 '!G160</f>
        <v>20000</v>
      </c>
      <c r="G94" s="153">
        <f t="shared" si="11"/>
        <v>20000</v>
      </c>
      <c r="H94" s="153"/>
      <c r="I94" s="153"/>
      <c r="J94" s="153"/>
      <c r="K94" s="153"/>
      <c r="L94" s="296">
        <v>0</v>
      </c>
    </row>
    <row r="95" spans="1:12" ht="15" customHeight="1">
      <c r="A95" s="287"/>
      <c r="B95" s="10"/>
      <c r="C95" s="18" t="s">
        <v>30</v>
      </c>
      <c r="D95" s="61" t="s">
        <v>106</v>
      </c>
      <c r="E95" s="12">
        <v>0</v>
      </c>
      <c r="F95" s="153">
        <f>'Z 2 '!G161</f>
        <v>18000</v>
      </c>
      <c r="G95" s="153">
        <f t="shared" si="11"/>
        <v>18000</v>
      </c>
      <c r="H95" s="153"/>
      <c r="I95" s="153"/>
      <c r="J95" s="153"/>
      <c r="K95" s="153"/>
      <c r="L95" s="296">
        <v>0</v>
      </c>
    </row>
    <row r="96" spans="1:12" ht="16.5" customHeight="1">
      <c r="A96" s="287"/>
      <c r="B96" s="10"/>
      <c r="C96" s="18" t="s">
        <v>32</v>
      </c>
      <c r="D96" s="61" t="s">
        <v>107</v>
      </c>
      <c r="E96" s="12">
        <v>0</v>
      </c>
      <c r="F96" s="153">
        <f>'Z 2 '!G162</f>
        <v>12000</v>
      </c>
      <c r="G96" s="153">
        <f t="shared" si="11"/>
        <v>12000</v>
      </c>
      <c r="H96" s="153"/>
      <c r="I96" s="153"/>
      <c r="J96" s="153"/>
      <c r="K96" s="153"/>
      <c r="L96" s="296">
        <v>0</v>
      </c>
    </row>
    <row r="97" spans="1:12" ht="15.75" customHeight="1">
      <c r="A97" s="287"/>
      <c r="B97" s="10"/>
      <c r="C97" s="18" t="s">
        <v>92</v>
      </c>
      <c r="D97" s="61" t="s">
        <v>93</v>
      </c>
      <c r="E97" s="12">
        <v>0</v>
      </c>
      <c r="F97" s="153">
        <f>'Z 2 '!G163</f>
        <v>14000</v>
      </c>
      <c r="G97" s="153">
        <f t="shared" si="11"/>
        <v>14000</v>
      </c>
      <c r="H97" s="153"/>
      <c r="I97" s="153"/>
      <c r="J97" s="153"/>
      <c r="K97" s="153"/>
      <c r="L97" s="296"/>
    </row>
    <row r="98" spans="1:12" ht="15" customHeight="1">
      <c r="A98" s="287"/>
      <c r="B98" s="10"/>
      <c r="C98" s="18" t="s">
        <v>34</v>
      </c>
      <c r="D98" s="61" t="s">
        <v>108</v>
      </c>
      <c r="E98" s="12">
        <v>0</v>
      </c>
      <c r="F98" s="153">
        <f>'Z 2 '!G164</f>
        <v>47550</v>
      </c>
      <c r="G98" s="153">
        <f t="shared" si="11"/>
        <v>47550</v>
      </c>
      <c r="H98" s="153"/>
      <c r="I98" s="153"/>
      <c r="J98" s="153"/>
      <c r="K98" s="153"/>
      <c r="L98" s="296">
        <v>0</v>
      </c>
    </row>
    <row r="99" spans="1:12" ht="14.25" customHeight="1">
      <c r="A99" s="287"/>
      <c r="B99" s="10"/>
      <c r="C99" s="18" t="s">
        <v>562</v>
      </c>
      <c r="D99" s="60" t="s">
        <v>563</v>
      </c>
      <c r="E99" s="12"/>
      <c r="F99" s="153">
        <f>'Z 2 '!G165</f>
        <v>1450</v>
      </c>
      <c r="G99" s="153">
        <f t="shared" si="11"/>
        <v>1450</v>
      </c>
      <c r="H99" s="153"/>
      <c r="I99" s="153"/>
      <c r="J99" s="153"/>
      <c r="K99" s="153"/>
      <c r="L99" s="296"/>
    </row>
    <row r="100" spans="1:12" ht="14.25" customHeight="1">
      <c r="A100" s="287"/>
      <c r="B100" s="10"/>
      <c r="C100" s="18" t="s">
        <v>36</v>
      </c>
      <c r="D100" s="61" t="s">
        <v>37</v>
      </c>
      <c r="E100" s="12">
        <v>0</v>
      </c>
      <c r="F100" s="153">
        <f>'Z 2 '!G166</f>
        <v>7000</v>
      </c>
      <c r="G100" s="153">
        <f t="shared" si="11"/>
        <v>7000</v>
      </c>
      <c r="H100" s="153"/>
      <c r="I100" s="153"/>
      <c r="J100" s="153"/>
      <c r="K100" s="153"/>
      <c r="L100" s="296">
        <v>0</v>
      </c>
    </row>
    <row r="101" spans="1:12" ht="13.5" customHeight="1">
      <c r="A101" s="287"/>
      <c r="B101" s="10"/>
      <c r="C101" s="18" t="s">
        <v>38</v>
      </c>
      <c r="D101" s="61" t="s">
        <v>39</v>
      </c>
      <c r="E101" s="12">
        <v>0</v>
      </c>
      <c r="F101" s="153">
        <f>'Z 2 '!G167</f>
        <v>4000</v>
      </c>
      <c r="G101" s="153">
        <f t="shared" si="11"/>
        <v>4000</v>
      </c>
      <c r="H101" s="153"/>
      <c r="I101" s="153"/>
      <c r="J101" s="153"/>
      <c r="K101" s="153"/>
      <c r="L101" s="296">
        <v>0</v>
      </c>
    </row>
    <row r="102" spans="1:12" ht="12" customHeight="1">
      <c r="A102" s="287"/>
      <c r="B102" s="10"/>
      <c r="C102" s="18" t="s">
        <v>40</v>
      </c>
      <c r="D102" s="61" t="s">
        <v>41</v>
      </c>
      <c r="E102" s="12">
        <v>0</v>
      </c>
      <c r="F102" s="153">
        <f>'Z 2 '!G168</f>
        <v>1000</v>
      </c>
      <c r="G102" s="153">
        <f t="shared" si="11"/>
        <v>1000</v>
      </c>
      <c r="H102" s="153"/>
      <c r="I102" s="153"/>
      <c r="J102" s="153"/>
      <c r="K102" s="153"/>
      <c r="L102" s="296">
        <v>0</v>
      </c>
    </row>
    <row r="103" spans="1:12" ht="14.25" customHeight="1">
      <c r="A103" s="287"/>
      <c r="B103" s="10"/>
      <c r="C103" s="18" t="s">
        <v>91</v>
      </c>
      <c r="D103" s="61" t="s">
        <v>96</v>
      </c>
      <c r="E103" s="12">
        <v>0</v>
      </c>
      <c r="F103" s="153">
        <f>'Z 2 '!G169</f>
        <v>11000</v>
      </c>
      <c r="G103" s="153">
        <f t="shared" si="11"/>
        <v>11000</v>
      </c>
      <c r="H103" s="153"/>
      <c r="I103" s="153"/>
      <c r="J103" s="153"/>
      <c r="K103" s="153"/>
      <c r="L103" s="296">
        <v>0</v>
      </c>
    </row>
    <row r="104" spans="1:12" ht="14.25" customHeight="1">
      <c r="A104" s="287"/>
      <c r="B104" s="10"/>
      <c r="C104" s="18" t="s">
        <v>111</v>
      </c>
      <c r="D104" s="61" t="s">
        <v>378</v>
      </c>
      <c r="E104" s="12">
        <v>0</v>
      </c>
      <c r="F104" s="153">
        <f>'Z 2 '!G170</f>
        <v>160</v>
      </c>
      <c r="G104" s="153">
        <f t="shared" si="11"/>
        <v>160</v>
      </c>
      <c r="H104" s="153"/>
      <c r="I104" s="153"/>
      <c r="J104" s="153"/>
      <c r="K104" s="153"/>
      <c r="L104" s="296">
        <v>0</v>
      </c>
    </row>
    <row r="105" spans="1:12" ht="21.75" customHeight="1" hidden="1">
      <c r="A105" s="287"/>
      <c r="B105" s="10"/>
      <c r="C105" s="18" t="s">
        <v>58</v>
      </c>
      <c r="D105" s="12" t="s">
        <v>379</v>
      </c>
      <c r="E105" s="12">
        <v>0</v>
      </c>
      <c r="F105" s="153" t="e">
        <f>#REF!</f>
        <v>#REF!</v>
      </c>
      <c r="G105" s="153"/>
      <c r="H105" s="153"/>
      <c r="I105" s="153"/>
      <c r="J105" s="153"/>
      <c r="K105" s="153"/>
      <c r="L105" s="296">
        <v>0</v>
      </c>
    </row>
    <row r="106" spans="1:12" ht="25.5" customHeight="1">
      <c r="A106" s="284" t="s">
        <v>221</v>
      </c>
      <c r="B106" s="94" t="s">
        <v>232</v>
      </c>
      <c r="C106" s="94" t="s">
        <v>194</v>
      </c>
      <c r="D106" s="95" t="s">
        <v>380</v>
      </c>
      <c r="E106" s="84">
        <f>'Z 1'!I113</f>
        <v>757335</v>
      </c>
      <c r="F106" s="84">
        <f aca="true" t="shared" si="12" ref="F106:K106">F107</f>
        <v>757335</v>
      </c>
      <c r="G106" s="84">
        <f t="shared" si="12"/>
        <v>757335</v>
      </c>
      <c r="H106" s="84">
        <f t="shared" si="12"/>
        <v>0</v>
      </c>
      <c r="I106" s="84">
        <f t="shared" si="12"/>
        <v>0</v>
      </c>
      <c r="J106" s="84">
        <f t="shared" si="12"/>
        <v>757335</v>
      </c>
      <c r="K106" s="84">
        <f t="shared" si="12"/>
        <v>0</v>
      </c>
      <c r="L106" s="297">
        <v>0</v>
      </c>
    </row>
    <row r="107" spans="1:12" ht="20.25" customHeight="1">
      <c r="A107" s="287"/>
      <c r="B107" s="10"/>
      <c r="C107" s="18" t="s">
        <v>234</v>
      </c>
      <c r="D107" s="60" t="s">
        <v>381</v>
      </c>
      <c r="E107" s="12">
        <v>0</v>
      </c>
      <c r="F107" s="12">
        <v>757335</v>
      </c>
      <c r="G107" s="12">
        <f>F107</f>
        <v>757335</v>
      </c>
      <c r="H107" s="12"/>
      <c r="I107" s="12"/>
      <c r="J107" s="12">
        <f>G107</f>
        <v>757335</v>
      </c>
      <c r="K107" s="12"/>
      <c r="L107" s="296">
        <v>0</v>
      </c>
    </row>
    <row r="108" spans="1:12" ht="25.5" hidden="1">
      <c r="A108" s="287" t="s">
        <v>236</v>
      </c>
      <c r="B108" s="10" t="s">
        <v>246</v>
      </c>
      <c r="C108" s="10" t="s">
        <v>355</v>
      </c>
      <c r="D108" s="3" t="s">
        <v>247</v>
      </c>
      <c r="E108" s="4" t="e">
        <f>'Z 1'!#REF!</f>
        <v>#REF!</v>
      </c>
      <c r="F108" s="4">
        <f>F109+F111+F110+F112+F113+F114+F115+F116+F117</f>
        <v>0</v>
      </c>
      <c r="G108" s="4"/>
      <c r="H108" s="4"/>
      <c r="I108" s="4"/>
      <c r="J108" s="4"/>
      <c r="K108" s="4"/>
      <c r="L108" s="288">
        <v>0</v>
      </c>
    </row>
    <row r="109" spans="1:12" ht="25.5" hidden="1">
      <c r="A109" s="285"/>
      <c r="B109" s="10"/>
      <c r="C109" s="18" t="s">
        <v>20</v>
      </c>
      <c r="D109" s="17" t="s">
        <v>21</v>
      </c>
      <c r="E109" s="12">
        <v>0</v>
      </c>
      <c r="F109" s="12">
        <v>0</v>
      </c>
      <c r="G109" s="12"/>
      <c r="H109" s="12"/>
      <c r="I109" s="12"/>
      <c r="J109" s="12"/>
      <c r="K109" s="12"/>
      <c r="L109" s="293">
        <v>0</v>
      </c>
    </row>
    <row r="110" spans="1:12" ht="12.75" hidden="1">
      <c r="A110" s="285"/>
      <c r="B110" s="10"/>
      <c r="C110" s="18" t="s">
        <v>24</v>
      </c>
      <c r="D110" s="17" t="s">
        <v>365</v>
      </c>
      <c r="E110" s="12">
        <v>0</v>
      </c>
      <c r="F110" s="12">
        <v>0</v>
      </c>
      <c r="G110" s="12"/>
      <c r="H110" s="12"/>
      <c r="I110" s="12"/>
      <c r="J110" s="12"/>
      <c r="K110" s="12"/>
      <c r="L110" s="293">
        <v>0</v>
      </c>
    </row>
    <row r="111" spans="1:12" ht="12.75" hidden="1">
      <c r="A111" s="285"/>
      <c r="B111" s="10"/>
      <c r="C111" s="56" t="s">
        <v>51</v>
      </c>
      <c r="D111" s="17" t="s">
        <v>86</v>
      </c>
      <c r="E111" s="12">
        <v>0</v>
      </c>
      <c r="F111" s="12">
        <v>0</v>
      </c>
      <c r="G111" s="12"/>
      <c r="H111" s="12"/>
      <c r="I111" s="12"/>
      <c r="J111" s="12"/>
      <c r="K111" s="12"/>
      <c r="L111" s="293">
        <v>0</v>
      </c>
    </row>
    <row r="112" spans="1:12" ht="12.75" hidden="1">
      <c r="A112" s="285"/>
      <c r="B112" s="10"/>
      <c r="C112" s="56" t="s">
        <v>26</v>
      </c>
      <c r="D112" s="17" t="s">
        <v>27</v>
      </c>
      <c r="E112" s="12">
        <v>0</v>
      </c>
      <c r="F112" s="12">
        <v>0</v>
      </c>
      <c r="G112" s="12"/>
      <c r="H112" s="12"/>
      <c r="I112" s="12"/>
      <c r="J112" s="12"/>
      <c r="K112" s="12"/>
      <c r="L112" s="293">
        <v>0</v>
      </c>
    </row>
    <row r="113" spans="1:12" ht="13.5" customHeight="1" hidden="1">
      <c r="A113" s="285"/>
      <c r="B113" s="10"/>
      <c r="C113" s="56" t="s">
        <v>28</v>
      </c>
      <c r="D113" s="17" t="s">
        <v>29</v>
      </c>
      <c r="E113" s="12">
        <v>0</v>
      </c>
      <c r="F113" s="12">
        <v>0</v>
      </c>
      <c r="G113" s="12"/>
      <c r="H113" s="12"/>
      <c r="I113" s="12"/>
      <c r="J113" s="12"/>
      <c r="K113" s="12"/>
      <c r="L113" s="293">
        <v>0</v>
      </c>
    </row>
    <row r="114" spans="1:12" ht="12.75" hidden="1">
      <c r="A114" s="285"/>
      <c r="B114" s="10"/>
      <c r="C114" s="56" t="s">
        <v>30</v>
      </c>
      <c r="D114" s="17" t="s">
        <v>106</v>
      </c>
      <c r="E114" s="12">
        <v>0</v>
      </c>
      <c r="F114" s="12">
        <v>0</v>
      </c>
      <c r="G114" s="12"/>
      <c r="H114" s="12"/>
      <c r="I114" s="12"/>
      <c r="J114" s="12"/>
      <c r="K114" s="12"/>
      <c r="L114" s="293">
        <v>0</v>
      </c>
    </row>
    <row r="115" spans="1:12" ht="12.75" hidden="1">
      <c r="A115" s="285"/>
      <c r="B115" s="10"/>
      <c r="C115" s="56" t="s">
        <v>34</v>
      </c>
      <c r="D115" s="17" t="s">
        <v>108</v>
      </c>
      <c r="E115" s="12">
        <v>0</v>
      </c>
      <c r="F115" s="12">
        <v>0</v>
      </c>
      <c r="G115" s="12"/>
      <c r="H115" s="12"/>
      <c r="I115" s="12"/>
      <c r="J115" s="12"/>
      <c r="K115" s="12"/>
      <c r="L115" s="293">
        <v>0</v>
      </c>
    </row>
    <row r="116" spans="1:12" ht="12.75" hidden="1">
      <c r="A116" s="285"/>
      <c r="B116" s="10"/>
      <c r="C116" s="56" t="s">
        <v>36</v>
      </c>
      <c r="D116" s="17" t="s">
        <v>37</v>
      </c>
      <c r="E116" s="12">
        <v>0</v>
      </c>
      <c r="F116" s="12">
        <v>0</v>
      </c>
      <c r="G116" s="12"/>
      <c r="H116" s="12"/>
      <c r="I116" s="12"/>
      <c r="J116" s="12"/>
      <c r="K116" s="12"/>
      <c r="L116" s="293">
        <v>0</v>
      </c>
    </row>
    <row r="117" spans="1:12" ht="12.75" hidden="1">
      <c r="A117" s="285"/>
      <c r="B117" s="10"/>
      <c r="C117" s="56" t="s">
        <v>40</v>
      </c>
      <c r="D117" s="17" t="s">
        <v>41</v>
      </c>
      <c r="E117" s="12">
        <v>0</v>
      </c>
      <c r="F117" s="12">
        <v>0</v>
      </c>
      <c r="G117" s="12"/>
      <c r="H117" s="12"/>
      <c r="I117" s="12"/>
      <c r="J117" s="12"/>
      <c r="K117" s="12"/>
      <c r="L117" s="293">
        <v>0</v>
      </c>
    </row>
    <row r="118" spans="1:12" ht="12.75" hidden="1">
      <c r="A118" s="287" t="s">
        <v>236</v>
      </c>
      <c r="B118" s="10" t="s">
        <v>285</v>
      </c>
      <c r="C118" s="10" t="s">
        <v>355</v>
      </c>
      <c r="D118" s="4" t="s">
        <v>286</v>
      </c>
      <c r="E118" s="4" t="e">
        <f>'Z 1'!#REF!</f>
        <v>#REF!</v>
      </c>
      <c r="F118" s="4">
        <f>F119+F120+F121+F122+F123+F124+F126+F127+F128+F129+F130</f>
        <v>0</v>
      </c>
      <c r="G118" s="4"/>
      <c r="H118" s="4"/>
      <c r="I118" s="4"/>
      <c r="J118" s="4"/>
      <c r="K118" s="4"/>
      <c r="L118" s="288">
        <v>0</v>
      </c>
    </row>
    <row r="119" spans="1:12" ht="25.5" hidden="1">
      <c r="A119" s="285"/>
      <c r="B119" s="10"/>
      <c r="C119" s="18" t="s">
        <v>20</v>
      </c>
      <c r="D119" s="17" t="s">
        <v>21</v>
      </c>
      <c r="E119" s="12">
        <v>0</v>
      </c>
      <c r="F119" s="12">
        <v>0</v>
      </c>
      <c r="G119" s="12"/>
      <c r="H119" s="12"/>
      <c r="I119" s="12"/>
      <c r="J119" s="12"/>
      <c r="K119" s="12"/>
      <c r="L119" s="293">
        <v>0</v>
      </c>
    </row>
    <row r="120" spans="1:12" ht="12.75" hidden="1">
      <c r="A120" s="285"/>
      <c r="B120" s="10"/>
      <c r="C120" s="18" t="s">
        <v>24</v>
      </c>
      <c r="D120" s="12" t="s">
        <v>365</v>
      </c>
      <c r="E120" s="12">
        <v>0</v>
      </c>
      <c r="F120" s="12">
        <v>0</v>
      </c>
      <c r="G120" s="12"/>
      <c r="H120" s="12"/>
      <c r="I120" s="12"/>
      <c r="J120" s="12"/>
      <c r="K120" s="12"/>
      <c r="L120" s="293">
        <v>0</v>
      </c>
    </row>
    <row r="121" spans="1:12" ht="12.75" hidden="1">
      <c r="A121" s="285"/>
      <c r="B121" s="10"/>
      <c r="C121" s="56" t="s">
        <v>51</v>
      </c>
      <c r="D121" s="17" t="s">
        <v>86</v>
      </c>
      <c r="E121" s="12">
        <v>0</v>
      </c>
      <c r="F121" s="12">
        <v>0</v>
      </c>
      <c r="G121" s="12"/>
      <c r="H121" s="12"/>
      <c r="I121" s="12"/>
      <c r="J121" s="12"/>
      <c r="K121" s="12"/>
      <c r="L121" s="293">
        <v>0</v>
      </c>
    </row>
    <row r="122" spans="1:12" ht="12.75" hidden="1">
      <c r="A122" s="285"/>
      <c r="B122" s="10"/>
      <c r="C122" s="56" t="s">
        <v>26</v>
      </c>
      <c r="D122" s="17" t="s">
        <v>27</v>
      </c>
      <c r="E122" s="12">
        <v>0</v>
      </c>
      <c r="F122" s="12">
        <v>0</v>
      </c>
      <c r="G122" s="12"/>
      <c r="H122" s="12"/>
      <c r="I122" s="12"/>
      <c r="J122" s="12"/>
      <c r="K122" s="12"/>
      <c r="L122" s="293">
        <v>0</v>
      </c>
    </row>
    <row r="123" spans="1:12" ht="12.75" hidden="1">
      <c r="A123" s="285"/>
      <c r="B123" s="16"/>
      <c r="C123" s="18" t="s">
        <v>28</v>
      </c>
      <c r="D123" s="12" t="s">
        <v>29</v>
      </c>
      <c r="E123" s="12">
        <v>0</v>
      </c>
      <c r="F123" s="12">
        <v>0</v>
      </c>
      <c r="G123" s="12"/>
      <c r="H123" s="12"/>
      <c r="I123" s="12"/>
      <c r="J123" s="12"/>
      <c r="K123" s="12"/>
      <c r="L123" s="293">
        <v>0</v>
      </c>
    </row>
    <row r="124" spans="1:12" ht="12.75" hidden="1">
      <c r="A124" s="285"/>
      <c r="B124" s="16"/>
      <c r="C124" s="18" t="s">
        <v>30</v>
      </c>
      <c r="D124" s="12" t="s">
        <v>106</v>
      </c>
      <c r="E124" s="12">
        <v>0</v>
      </c>
      <c r="F124" s="12">
        <v>0</v>
      </c>
      <c r="G124" s="12"/>
      <c r="H124" s="12"/>
      <c r="I124" s="12"/>
      <c r="J124" s="12"/>
      <c r="K124" s="12"/>
      <c r="L124" s="293">
        <v>0</v>
      </c>
    </row>
    <row r="125" spans="1:12" ht="12.75" hidden="1">
      <c r="A125" s="285"/>
      <c r="B125" s="16"/>
      <c r="C125" s="18" t="s">
        <v>32</v>
      </c>
      <c r="D125" s="12" t="s">
        <v>107</v>
      </c>
      <c r="E125" s="12">
        <v>0</v>
      </c>
      <c r="F125" s="12">
        <v>15074</v>
      </c>
      <c r="G125" s="12"/>
      <c r="H125" s="12"/>
      <c r="I125" s="12"/>
      <c r="J125" s="12"/>
      <c r="K125" s="12"/>
      <c r="L125" s="293">
        <v>0</v>
      </c>
    </row>
    <row r="126" spans="1:12" ht="12.75" hidden="1">
      <c r="A126" s="285"/>
      <c r="B126" s="16"/>
      <c r="C126" s="18" t="s">
        <v>34</v>
      </c>
      <c r="D126" s="12" t="s">
        <v>108</v>
      </c>
      <c r="E126" s="12">
        <v>0</v>
      </c>
      <c r="F126" s="12">
        <v>0</v>
      </c>
      <c r="G126" s="12"/>
      <c r="H126" s="12"/>
      <c r="I126" s="12"/>
      <c r="J126" s="12"/>
      <c r="K126" s="12"/>
      <c r="L126" s="293">
        <v>0</v>
      </c>
    </row>
    <row r="127" spans="1:12" ht="12.75" hidden="1">
      <c r="A127" s="285"/>
      <c r="B127" s="16"/>
      <c r="C127" s="18" t="s">
        <v>36</v>
      </c>
      <c r="D127" s="12" t="s">
        <v>37</v>
      </c>
      <c r="E127" s="12">
        <v>0</v>
      </c>
      <c r="F127" s="12">
        <v>0</v>
      </c>
      <c r="G127" s="12"/>
      <c r="H127" s="12"/>
      <c r="I127" s="12"/>
      <c r="J127" s="12"/>
      <c r="K127" s="12"/>
      <c r="L127" s="293">
        <v>0</v>
      </c>
    </row>
    <row r="128" spans="1:12" ht="12.75" hidden="1">
      <c r="A128" s="285"/>
      <c r="B128" s="16"/>
      <c r="C128" s="18" t="s">
        <v>38</v>
      </c>
      <c r="D128" s="12" t="s">
        <v>39</v>
      </c>
      <c r="E128" s="12">
        <v>0</v>
      </c>
      <c r="F128" s="12">
        <v>0</v>
      </c>
      <c r="G128" s="12"/>
      <c r="H128" s="12"/>
      <c r="I128" s="12"/>
      <c r="J128" s="12"/>
      <c r="K128" s="12"/>
      <c r="L128" s="293">
        <v>0</v>
      </c>
    </row>
    <row r="129" spans="1:12" ht="12.75" hidden="1">
      <c r="A129" s="285"/>
      <c r="B129" s="16"/>
      <c r="C129" s="18" t="s">
        <v>40</v>
      </c>
      <c r="D129" s="12" t="s">
        <v>41</v>
      </c>
      <c r="E129" s="12">
        <v>0</v>
      </c>
      <c r="F129" s="12">
        <v>0</v>
      </c>
      <c r="G129" s="12"/>
      <c r="H129" s="12"/>
      <c r="I129" s="12"/>
      <c r="J129" s="12"/>
      <c r="K129" s="12"/>
      <c r="L129" s="293">
        <v>0</v>
      </c>
    </row>
    <row r="130" spans="1:12" ht="12.75" hidden="1">
      <c r="A130" s="285"/>
      <c r="B130" s="16"/>
      <c r="C130" s="18" t="s">
        <v>56</v>
      </c>
      <c r="D130" s="12" t="s">
        <v>57</v>
      </c>
      <c r="E130" s="12">
        <v>0</v>
      </c>
      <c r="F130" s="12">
        <v>0</v>
      </c>
      <c r="G130" s="12"/>
      <c r="H130" s="12"/>
      <c r="I130" s="12"/>
      <c r="J130" s="12"/>
      <c r="K130" s="12"/>
      <c r="L130" s="293">
        <v>0</v>
      </c>
    </row>
    <row r="131" spans="1:12" ht="18" customHeight="1">
      <c r="A131" s="394" t="s">
        <v>113</v>
      </c>
      <c r="B131" s="389" t="s">
        <v>257</v>
      </c>
      <c r="C131" s="389" t="s">
        <v>194</v>
      </c>
      <c r="D131" s="389" t="s">
        <v>502</v>
      </c>
      <c r="E131" s="390">
        <f>'Z 1'!I124</f>
        <v>300000</v>
      </c>
      <c r="F131" s="391">
        <f>F132+F133+F134+F136+F135+F137+F138+F139+F140+F141+F142+F143+F144</f>
        <v>300000</v>
      </c>
      <c r="G131" s="391">
        <f aca="true" t="shared" si="13" ref="G131:L131">G132+G133+G134+G136+G135+G137+G138+G139+G140+G141+G142+G143+G144</f>
        <v>300000</v>
      </c>
      <c r="H131" s="391">
        <f t="shared" si="13"/>
        <v>139646</v>
      </c>
      <c r="I131" s="391">
        <f t="shared" si="13"/>
        <v>24950</v>
      </c>
      <c r="J131" s="391">
        <f t="shared" si="13"/>
        <v>0</v>
      </c>
      <c r="K131" s="391">
        <f t="shared" si="13"/>
        <v>0</v>
      </c>
      <c r="L131" s="391">
        <f t="shared" si="13"/>
        <v>0</v>
      </c>
    </row>
    <row r="132" spans="1:12" ht="12.75">
      <c r="A132" s="285"/>
      <c r="B132" s="16"/>
      <c r="C132" s="18" t="s">
        <v>20</v>
      </c>
      <c r="D132" s="60" t="s">
        <v>21</v>
      </c>
      <c r="E132" s="12"/>
      <c r="F132" s="12">
        <f>'Z 2 '!G419</f>
        <v>121646</v>
      </c>
      <c r="G132" s="12">
        <f>F132</f>
        <v>121646</v>
      </c>
      <c r="H132" s="12">
        <f>G132</f>
        <v>121646</v>
      </c>
      <c r="I132" s="12"/>
      <c r="J132" s="12"/>
      <c r="K132" s="12"/>
      <c r="L132" s="293"/>
    </row>
    <row r="133" spans="1:12" ht="12.75">
      <c r="A133" s="285"/>
      <c r="B133" s="16"/>
      <c r="C133" s="18" t="s">
        <v>51</v>
      </c>
      <c r="D133" s="60" t="s">
        <v>375</v>
      </c>
      <c r="E133" s="12"/>
      <c r="F133" s="12">
        <f>'Z 2 '!G420</f>
        <v>21970</v>
      </c>
      <c r="G133" s="12">
        <f aca="true" t="shared" si="14" ref="G133:G144">F133</f>
        <v>21970</v>
      </c>
      <c r="H133" s="12"/>
      <c r="I133" s="12">
        <f>G133</f>
        <v>21970</v>
      </c>
      <c r="J133" s="12"/>
      <c r="K133" s="12"/>
      <c r="L133" s="293"/>
    </row>
    <row r="134" spans="1:12" ht="12.75">
      <c r="A134" s="285"/>
      <c r="B134" s="16"/>
      <c r="C134" s="18" t="s">
        <v>26</v>
      </c>
      <c r="D134" s="60" t="s">
        <v>27</v>
      </c>
      <c r="E134" s="12"/>
      <c r="F134" s="12">
        <f>'Z 2 '!G421</f>
        <v>2980</v>
      </c>
      <c r="G134" s="12">
        <f t="shared" si="14"/>
        <v>2980</v>
      </c>
      <c r="H134" s="12"/>
      <c r="I134" s="12">
        <f>G134</f>
        <v>2980</v>
      </c>
      <c r="J134" s="12"/>
      <c r="K134" s="12"/>
      <c r="L134" s="293"/>
    </row>
    <row r="135" spans="1:12" ht="12.75">
      <c r="A135" s="285"/>
      <c r="B135" s="16"/>
      <c r="C135" s="18" t="s">
        <v>560</v>
      </c>
      <c r="D135" s="61" t="s">
        <v>561</v>
      </c>
      <c r="E135" s="12"/>
      <c r="F135" s="12">
        <f>'Z 2 '!G422</f>
        <v>18000</v>
      </c>
      <c r="G135" s="12">
        <f t="shared" si="14"/>
        <v>18000</v>
      </c>
      <c r="H135" s="12">
        <f>G135</f>
        <v>18000</v>
      </c>
      <c r="I135" s="12"/>
      <c r="J135" s="12"/>
      <c r="K135" s="12"/>
      <c r="L135" s="293"/>
    </row>
    <row r="136" spans="1:12" ht="12.75">
      <c r="A136" s="285"/>
      <c r="B136" s="16"/>
      <c r="C136" s="18" t="s">
        <v>28</v>
      </c>
      <c r="D136" s="61" t="s">
        <v>29</v>
      </c>
      <c r="E136" s="12"/>
      <c r="F136" s="12">
        <f>'Z 2 '!G423</f>
        <v>102445</v>
      </c>
      <c r="G136" s="12">
        <f t="shared" si="14"/>
        <v>102445</v>
      </c>
      <c r="H136" s="12"/>
      <c r="I136" s="12"/>
      <c r="J136" s="12"/>
      <c r="K136" s="12"/>
      <c r="L136" s="293"/>
    </row>
    <row r="137" spans="1:12" ht="12.75">
      <c r="A137" s="285"/>
      <c r="B137" s="16"/>
      <c r="C137" s="18" t="s">
        <v>243</v>
      </c>
      <c r="D137" s="12" t="s">
        <v>727</v>
      </c>
      <c r="E137" s="12"/>
      <c r="F137" s="12">
        <f>'Z 2 '!G424</f>
        <v>400</v>
      </c>
      <c r="G137" s="12">
        <f t="shared" si="14"/>
        <v>400</v>
      </c>
      <c r="H137" s="12"/>
      <c r="I137" s="12"/>
      <c r="J137" s="12"/>
      <c r="K137" s="12"/>
      <c r="L137" s="293"/>
    </row>
    <row r="138" spans="1:12" ht="12.75">
      <c r="A138" s="285"/>
      <c r="B138" s="16"/>
      <c r="C138" s="18" t="s">
        <v>30</v>
      </c>
      <c r="D138" s="61" t="s">
        <v>106</v>
      </c>
      <c r="E138" s="12"/>
      <c r="F138" s="12">
        <f>'Z 2 '!G425</f>
        <v>15960</v>
      </c>
      <c r="G138" s="12">
        <f t="shared" si="14"/>
        <v>15960</v>
      </c>
      <c r="H138" s="12"/>
      <c r="I138" s="12"/>
      <c r="J138" s="12"/>
      <c r="K138" s="12"/>
      <c r="L138" s="293"/>
    </row>
    <row r="139" spans="1:12" ht="12.75">
      <c r="A139" s="285"/>
      <c r="B139" s="16"/>
      <c r="C139" s="18" t="s">
        <v>92</v>
      </c>
      <c r="D139" s="12" t="s">
        <v>93</v>
      </c>
      <c r="E139" s="12"/>
      <c r="F139" s="12">
        <f>'Z 2 '!G426</f>
        <v>210</v>
      </c>
      <c r="G139" s="12">
        <f t="shared" si="14"/>
        <v>210</v>
      </c>
      <c r="H139" s="12"/>
      <c r="I139" s="12"/>
      <c r="J139" s="12"/>
      <c r="K139" s="12"/>
      <c r="L139" s="293"/>
    </row>
    <row r="140" spans="1:12" ht="12.75">
      <c r="A140" s="285"/>
      <c r="B140" s="16"/>
      <c r="C140" s="18" t="s">
        <v>34</v>
      </c>
      <c r="D140" s="61" t="s">
        <v>108</v>
      </c>
      <c r="E140" s="12"/>
      <c r="F140" s="12">
        <f>'Z 2 '!G427</f>
        <v>960</v>
      </c>
      <c r="G140" s="12">
        <f t="shared" si="14"/>
        <v>960</v>
      </c>
      <c r="H140" s="12"/>
      <c r="I140" s="12"/>
      <c r="J140" s="12"/>
      <c r="K140" s="12"/>
      <c r="L140" s="293"/>
    </row>
    <row r="141" spans="1:12" ht="12.75">
      <c r="A141" s="285"/>
      <c r="B141" s="16"/>
      <c r="C141" s="18" t="s">
        <v>265</v>
      </c>
      <c r="D141" s="12" t="s">
        <v>269</v>
      </c>
      <c r="E141" s="12"/>
      <c r="F141" s="12">
        <f>'Z 2 '!G428</f>
        <v>4200</v>
      </c>
      <c r="G141" s="12">
        <f t="shared" si="14"/>
        <v>4200</v>
      </c>
      <c r="H141" s="12"/>
      <c r="I141" s="12"/>
      <c r="J141" s="12"/>
      <c r="K141" s="12"/>
      <c r="L141" s="293"/>
    </row>
    <row r="142" spans="1:12" ht="12.75">
      <c r="A142" s="285"/>
      <c r="B142" s="16"/>
      <c r="C142" s="18" t="s">
        <v>36</v>
      </c>
      <c r="D142" s="61" t="s">
        <v>37</v>
      </c>
      <c r="E142" s="12"/>
      <c r="F142" s="12">
        <f>'Z 2 '!G429</f>
        <v>2000</v>
      </c>
      <c r="G142" s="12">
        <f t="shared" si="14"/>
        <v>2000</v>
      </c>
      <c r="H142" s="12"/>
      <c r="I142" s="12"/>
      <c r="J142" s="12"/>
      <c r="K142" s="12"/>
      <c r="L142" s="293"/>
    </row>
    <row r="143" spans="1:12" ht="12.75">
      <c r="A143" s="285"/>
      <c r="B143" s="16"/>
      <c r="C143" s="18" t="s">
        <v>40</v>
      </c>
      <c r="D143" s="61" t="s">
        <v>41</v>
      </c>
      <c r="E143" s="12"/>
      <c r="F143" s="12">
        <f>'Z 2 '!G430</f>
        <v>5029</v>
      </c>
      <c r="G143" s="12">
        <f t="shared" si="14"/>
        <v>5029</v>
      </c>
      <c r="H143" s="12"/>
      <c r="I143" s="12"/>
      <c r="J143" s="12"/>
      <c r="K143" s="12"/>
      <c r="L143" s="293"/>
    </row>
    <row r="144" spans="1:12" ht="12.75">
      <c r="A144" s="285"/>
      <c r="B144" s="16"/>
      <c r="C144" s="18" t="s">
        <v>266</v>
      </c>
      <c r="D144" s="12" t="s">
        <v>728</v>
      </c>
      <c r="E144" s="12"/>
      <c r="F144" s="12">
        <f>'Z 2 '!G431</f>
        <v>4200</v>
      </c>
      <c r="G144" s="12">
        <f t="shared" si="14"/>
        <v>4200</v>
      </c>
      <c r="H144" s="12"/>
      <c r="I144" s="12"/>
      <c r="J144" s="12"/>
      <c r="K144" s="12"/>
      <c r="L144" s="293"/>
    </row>
    <row r="145" spans="1:12" ht="21" customHeight="1" thickBot="1">
      <c r="A145" s="590" t="s">
        <v>382</v>
      </c>
      <c r="B145" s="591"/>
      <c r="C145" s="591"/>
      <c r="D145" s="591"/>
      <c r="E145" s="368">
        <f>E15+E32+E40+E43+E45+E64+E74+E83+E106+E131</f>
        <v>3765139</v>
      </c>
      <c r="F145" s="368">
        <f aca="true" t="shared" si="15" ref="F145:L145">F15+F32+F40+F43+F45+F64+F74+F83+F106+F131</f>
        <v>3765139</v>
      </c>
      <c r="G145" s="368">
        <f t="shared" si="15"/>
        <v>3765139</v>
      </c>
      <c r="H145" s="368">
        <f t="shared" si="15"/>
        <v>2216108</v>
      </c>
      <c r="I145" s="368">
        <f t="shared" si="15"/>
        <v>72040</v>
      </c>
      <c r="J145" s="368">
        <f t="shared" si="15"/>
        <v>757335</v>
      </c>
      <c r="K145" s="368">
        <f t="shared" si="15"/>
        <v>0</v>
      </c>
      <c r="L145" s="384">
        <f t="shared" si="15"/>
        <v>0</v>
      </c>
    </row>
    <row r="146" spans="1:12" ht="21" customHeight="1">
      <c r="A146" s="299"/>
      <c r="B146" s="299"/>
      <c r="C146" s="299"/>
      <c r="D146" s="299"/>
      <c r="E146" s="320"/>
      <c r="F146" s="320"/>
      <c r="G146" s="320"/>
      <c r="H146" s="320"/>
      <c r="I146" s="320"/>
      <c r="J146" s="320"/>
      <c r="K146" s="320"/>
      <c r="L146" s="320"/>
    </row>
    <row r="147" spans="1:12" ht="21" customHeight="1">
      <c r="A147" s="299"/>
      <c r="B147" s="299"/>
      <c r="C147" s="299"/>
      <c r="D147" s="299"/>
      <c r="E147" s="320"/>
      <c r="F147" s="320"/>
      <c r="G147" s="320"/>
      <c r="H147" s="320"/>
      <c r="I147" s="320"/>
      <c r="J147" s="321" t="s">
        <v>624</v>
      </c>
      <c r="K147" s="320"/>
      <c r="L147" s="320"/>
    </row>
    <row r="148" spans="1:12" ht="21" customHeight="1">
      <c r="A148" s="299"/>
      <c r="B148" s="299"/>
      <c r="C148" s="299"/>
      <c r="D148" s="299"/>
      <c r="E148" s="320"/>
      <c r="F148" s="320"/>
      <c r="G148" s="320"/>
      <c r="H148" s="320"/>
      <c r="I148" s="320"/>
      <c r="J148" s="321"/>
      <c r="K148" s="320"/>
      <c r="L148" s="320"/>
    </row>
    <row r="149" spans="1:12" ht="21" customHeight="1">
      <c r="A149" s="299"/>
      <c r="B149" s="299"/>
      <c r="C149" s="299"/>
      <c r="D149" s="299"/>
      <c r="E149" s="320"/>
      <c r="F149" s="320"/>
      <c r="G149" s="320"/>
      <c r="H149" s="320"/>
      <c r="I149" s="320"/>
      <c r="J149" s="321" t="s">
        <v>17</v>
      </c>
      <c r="K149" s="320"/>
      <c r="L149" s="320"/>
    </row>
  </sheetData>
  <mergeCells count="13">
    <mergeCell ref="F7:F9"/>
    <mergeCell ref="G7:K7"/>
    <mergeCell ref="K8:K9"/>
    <mergeCell ref="B14:F14"/>
    <mergeCell ref="E1:L1"/>
    <mergeCell ref="A5:L5"/>
    <mergeCell ref="A145:D145"/>
    <mergeCell ref="L7:L9"/>
    <mergeCell ref="D7:D9"/>
    <mergeCell ref="A7:C7"/>
    <mergeCell ref="E7:E9"/>
    <mergeCell ref="G8:G9"/>
    <mergeCell ref="H8:J8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3" sqref="A3:K3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30.00390625" style="0" customWidth="1"/>
    <col min="5" max="11" width="12.75390625" style="0" customWidth="1"/>
    <col min="12" max="12" width="9.625" style="0" bestFit="1" customWidth="1"/>
  </cols>
  <sheetData>
    <row r="1" spans="4:11" ht="40.5" customHeight="1">
      <c r="D1" s="1"/>
      <c r="E1" s="512" t="s">
        <v>4</v>
      </c>
      <c r="F1" s="512"/>
      <c r="G1" s="512"/>
      <c r="H1" s="512"/>
      <c r="I1" s="512"/>
      <c r="J1" s="512"/>
      <c r="K1" s="512"/>
    </row>
    <row r="2" spans="5:11" ht="12.75">
      <c r="E2" s="1"/>
      <c r="F2" s="1"/>
      <c r="G2" s="1"/>
      <c r="H2" s="1"/>
      <c r="I2" s="1"/>
      <c r="J2" s="1"/>
      <c r="K2" s="1"/>
    </row>
    <row r="3" spans="1:11" ht="38.25" customHeight="1" thickBot="1">
      <c r="A3" s="612" t="s">
        <v>640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</row>
    <row r="4" spans="1:11" ht="9.75" customHeight="1" thickBot="1">
      <c r="A4" s="613" t="s">
        <v>346</v>
      </c>
      <c r="B4" s="614"/>
      <c r="C4" s="615"/>
      <c r="D4" s="616" t="s">
        <v>347</v>
      </c>
      <c r="E4" s="619" t="s">
        <v>212</v>
      </c>
      <c r="F4" s="619" t="s">
        <v>371</v>
      </c>
      <c r="G4" s="616" t="s">
        <v>229</v>
      </c>
      <c r="H4" s="622"/>
      <c r="I4" s="622"/>
      <c r="J4" s="622"/>
      <c r="K4" s="623"/>
    </row>
    <row r="5" spans="1:11" ht="9.75" customHeight="1" thickBot="1">
      <c r="A5" s="211"/>
      <c r="B5" s="212"/>
      <c r="C5" s="213"/>
      <c r="D5" s="617"/>
      <c r="E5" s="620"/>
      <c r="F5" s="620"/>
      <c r="G5" s="624" t="s">
        <v>565</v>
      </c>
      <c r="H5" s="606" t="s">
        <v>394</v>
      </c>
      <c r="I5" s="607"/>
      <c r="J5" s="608"/>
      <c r="K5" s="624" t="s">
        <v>604</v>
      </c>
    </row>
    <row r="6" spans="1:11" ht="18.75" thickBot="1">
      <c r="A6" s="214" t="s">
        <v>349</v>
      </c>
      <c r="B6" s="212" t="s">
        <v>350</v>
      </c>
      <c r="C6" s="214" t="s">
        <v>628</v>
      </c>
      <c r="D6" s="618"/>
      <c r="E6" s="621"/>
      <c r="F6" s="621"/>
      <c r="G6" s="621"/>
      <c r="H6" s="215" t="s">
        <v>230</v>
      </c>
      <c r="I6" s="216" t="s">
        <v>461</v>
      </c>
      <c r="J6" s="216" t="s">
        <v>462</v>
      </c>
      <c r="K6" s="621"/>
    </row>
    <row r="7" spans="1:11" ht="11.25" customHeight="1">
      <c r="A7" s="219">
        <v>1</v>
      </c>
      <c r="B7" s="220">
        <v>2</v>
      </c>
      <c r="C7" s="220">
        <v>3</v>
      </c>
      <c r="D7" s="106">
        <v>4</v>
      </c>
      <c r="E7" s="221">
        <v>5</v>
      </c>
      <c r="F7" s="222">
        <v>6</v>
      </c>
      <c r="G7" s="222">
        <v>7</v>
      </c>
      <c r="H7" s="222">
        <v>8</v>
      </c>
      <c r="I7" s="222">
        <v>9</v>
      </c>
      <c r="J7" s="222">
        <v>10</v>
      </c>
      <c r="K7" s="222">
        <v>11</v>
      </c>
    </row>
    <row r="8" spans="1:11" ht="24" customHeight="1">
      <c r="A8" s="459">
        <v>852</v>
      </c>
      <c r="B8" s="83">
        <v>85202</v>
      </c>
      <c r="C8" s="83">
        <v>2130</v>
      </c>
      <c r="D8" s="100" t="s">
        <v>242</v>
      </c>
      <c r="E8" s="101">
        <f>'Z 1'!I122</f>
        <v>404062</v>
      </c>
      <c r="F8" s="101">
        <f aca="true" t="shared" si="0" ref="F8:K8">SUM(F9:F24)</f>
        <v>404062</v>
      </c>
      <c r="G8" s="101">
        <f t="shared" si="0"/>
        <v>404062</v>
      </c>
      <c r="H8" s="101">
        <f t="shared" si="0"/>
        <v>347998</v>
      </c>
      <c r="I8" s="101">
        <f t="shared" si="0"/>
        <v>37190</v>
      </c>
      <c r="J8" s="101">
        <f t="shared" si="0"/>
        <v>0</v>
      </c>
      <c r="K8" s="460">
        <f t="shared" si="0"/>
        <v>0</v>
      </c>
    </row>
    <row r="9" spans="1:11" ht="18.75" customHeight="1">
      <c r="A9" s="457"/>
      <c r="B9" s="11"/>
      <c r="C9" s="165">
        <v>4010</v>
      </c>
      <c r="D9" s="69" t="s">
        <v>21</v>
      </c>
      <c r="E9" s="49">
        <v>0</v>
      </c>
      <c r="F9" s="49">
        <v>320514</v>
      </c>
      <c r="G9" s="49">
        <f>F9</f>
        <v>320514</v>
      </c>
      <c r="H9" s="49">
        <f>G9</f>
        <v>320514</v>
      </c>
      <c r="I9" s="49"/>
      <c r="J9" s="49"/>
      <c r="K9" s="458"/>
    </row>
    <row r="10" spans="1:11" ht="18" customHeight="1">
      <c r="A10" s="457"/>
      <c r="B10" s="11"/>
      <c r="C10" s="165">
        <v>4040</v>
      </c>
      <c r="D10" s="69" t="s">
        <v>373</v>
      </c>
      <c r="E10" s="49">
        <v>0</v>
      </c>
      <c r="F10" s="49">
        <v>27484</v>
      </c>
      <c r="G10" s="49">
        <f aca="true" t="shared" si="1" ref="G10:G24">F10</f>
        <v>27484</v>
      </c>
      <c r="H10" s="49">
        <f>G10</f>
        <v>27484</v>
      </c>
      <c r="I10" s="49"/>
      <c r="J10" s="49"/>
      <c r="K10" s="458"/>
    </row>
    <row r="11" spans="1:11" ht="15.75" customHeight="1">
      <c r="A11" s="457"/>
      <c r="B11" s="11"/>
      <c r="C11" s="217">
        <v>4110</v>
      </c>
      <c r="D11" s="69" t="s">
        <v>86</v>
      </c>
      <c r="E11" s="49">
        <v>0</v>
      </c>
      <c r="F11" s="49">
        <v>28300</v>
      </c>
      <c r="G11" s="49">
        <f t="shared" si="1"/>
        <v>28300</v>
      </c>
      <c r="H11" s="49"/>
      <c r="I11" s="49">
        <f>G11</f>
        <v>28300</v>
      </c>
      <c r="J11" s="49"/>
      <c r="K11" s="458"/>
    </row>
    <row r="12" spans="1:11" ht="15.75" customHeight="1">
      <c r="A12" s="457"/>
      <c r="B12" s="11"/>
      <c r="C12" s="217">
        <v>4120</v>
      </c>
      <c r="D12" s="69" t="s">
        <v>27</v>
      </c>
      <c r="E12" s="49">
        <v>0</v>
      </c>
      <c r="F12" s="49">
        <v>8890</v>
      </c>
      <c r="G12" s="49">
        <f t="shared" si="1"/>
        <v>8890</v>
      </c>
      <c r="H12" s="49"/>
      <c r="I12" s="49">
        <f>G12</f>
        <v>8890</v>
      </c>
      <c r="J12" s="49"/>
      <c r="K12" s="458"/>
    </row>
    <row r="13" spans="1:11" ht="15" customHeight="1">
      <c r="A13" s="457"/>
      <c r="B13" s="11"/>
      <c r="C13" s="165">
        <v>4210</v>
      </c>
      <c r="D13" s="69" t="s">
        <v>29</v>
      </c>
      <c r="E13" s="49">
        <v>0</v>
      </c>
      <c r="F13" s="49">
        <v>1686</v>
      </c>
      <c r="G13" s="49">
        <f t="shared" si="1"/>
        <v>1686</v>
      </c>
      <c r="H13" s="49"/>
      <c r="I13" s="49"/>
      <c r="J13" s="49"/>
      <c r="K13" s="458"/>
    </row>
    <row r="14" spans="1:11" ht="17.25" customHeight="1">
      <c r="A14" s="457"/>
      <c r="B14" s="11"/>
      <c r="C14" s="165">
        <v>4230</v>
      </c>
      <c r="D14" s="69" t="s">
        <v>559</v>
      </c>
      <c r="E14" s="49">
        <v>0</v>
      </c>
      <c r="F14" s="49">
        <v>1000</v>
      </c>
      <c r="G14" s="49">
        <f t="shared" si="1"/>
        <v>1000</v>
      </c>
      <c r="H14" s="49"/>
      <c r="I14" s="49"/>
      <c r="J14" s="49"/>
      <c r="K14" s="458"/>
    </row>
    <row r="15" spans="1:11" ht="16.5" customHeight="1">
      <c r="A15" s="457"/>
      <c r="B15" s="11"/>
      <c r="C15" s="165">
        <v>4260</v>
      </c>
      <c r="D15" s="69" t="s">
        <v>106</v>
      </c>
      <c r="E15" s="49">
        <v>0</v>
      </c>
      <c r="F15" s="49">
        <v>5000</v>
      </c>
      <c r="G15" s="49">
        <f t="shared" si="1"/>
        <v>5000</v>
      </c>
      <c r="H15" s="49"/>
      <c r="I15" s="49"/>
      <c r="J15" s="49"/>
      <c r="K15" s="458"/>
    </row>
    <row r="16" spans="1:11" ht="12.75" hidden="1">
      <c r="A16" s="457"/>
      <c r="B16" s="11"/>
      <c r="C16" s="165">
        <v>4270</v>
      </c>
      <c r="D16" s="69" t="s">
        <v>107</v>
      </c>
      <c r="E16" s="49">
        <v>0</v>
      </c>
      <c r="F16" s="49"/>
      <c r="G16" s="49">
        <f t="shared" si="1"/>
        <v>0</v>
      </c>
      <c r="H16" s="49"/>
      <c r="I16" s="49"/>
      <c r="J16" s="49"/>
      <c r="K16" s="458"/>
    </row>
    <row r="17" spans="1:11" ht="17.25" customHeight="1">
      <c r="A17" s="457"/>
      <c r="B17" s="11"/>
      <c r="C17" s="165">
        <v>4300</v>
      </c>
      <c r="D17" s="69" t="s">
        <v>108</v>
      </c>
      <c r="E17" s="49">
        <v>0</v>
      </c>
      <c r="F17" s="49">
        <v>6000</v>
      </c>
      <c r="G17" s="49">
        <f t="shared" si="1"/>
        <v>6000</v>
      </c>
      <c r="H17" s="49"/>
      <c r="I17" s="49"/>
      <c r="J17" s="49"/>
      <c r="K17" s="458"/>
    </row>
    <row r="18" spans="1:11" ht="16.5" customHeight="1">
      <c r="A18" s="457"/>
      <c r="B18" s="11"/>
      <c r="C18" s="165">
        <v>4350</v>
      </c>
      <c r="D18" s="60" t="s">
        <v>563</v>
      </c>
      <c r="E18" s="49">
        <v>0</v>
      </c>
      <c r="F18" s="49">
        <v>700</v>
      </c>
      <c r="G18" s="49">
        <f t="shared" si="1"/>
        <v>700</v>
      </c>
      <c r="H18" s="49"/>
      <c r="I18" s="49"/>
      <c r="J18" s="49"/>
      <c r="K18" s="458"/>
    </row>
    <row r="19" spans="1:11" ht="16.5" customHeight="1">
      <c r="A19" s="457"/>
      <c r="B19" s="11"/>
      <c r="C19" s="165">
        <v>4360</v>
      </c>
      <c r="D19" s="60" t="s">
        <v>274</v>
      </c>
      <c r="E19" s="49">
        <v>0</v>
      </c>
      <c r="F19" s="49">
        <v>500</v>
      </c>
      <c r="G19" s="49">
        <f t="shared" si="1"/>
        <v>500</v>
      </c>
      <c r="H19" s="49"/>
      <c r="I19" s="49"/>
      <c r="J19" s="49"/>
      <c r="K19" s="458"/>
    </row>
    <row r="20" spans="1:11" ht="16.5" customHeight="1">
      <c r="A20" s="457"/>
      <c r="B20" s="11"/>
      <c r="C20" s="165">
        <v>4370</v>
      </c>
      <c r="D20" s="60" t="s">
        <v>269</v>
      </c>
      <c r="E20" s="49">
        <v>0</v>
      </c>
      <c r="F20" s="49">
        <v>1500</v>
      </c>
      <c r="G20" s="49">
        <f t="shared" si="1"/>
        <v>1500</v>
      </c>
      <c r="H20" s="49"/>
      <c r="I20" s="49"/>
      <c r="J20" s="49"/>
      <c r="K20" s="458"/>
    </row>
    <row r="21" spans="1:11" ht="16.5" customHeight="1">
      <c r="A21" s="457"/>
      <c r="B21" s="11"/>
      <c r="C21" s="165">
        <v>4410</v>
      </c>
      <c r="D21" s="61" t="s">
        <v>37</v>
      </c>
      <c r="E21" s="49">
        <v>0</v>
      </c>
      <c r="F21" s="49">
        <v>0</v>
      </c>
      <c r="G21" s="49">
        <f t="shared" si="1"/>
        <v>0</v>
      </c>
      <c r="H21" s="49"/>
      <c r="I21" s="49"/>
      <c r="J21" s="49"/>
      <c r="K21" s="458"/>
    </row>
    <row r="22" spans="1:11" ht="16.5" customHeight="1">
      <c r="A22" s="457"/>
      <c r="B22" s="11"/>
      <c r="C22" s="165">
        <v>4440</v>
      </c>
      <c r="D22" s="69" t="s">
        <v>41</v>
      </c>
      <c r="E22" s="49">
        <v>0</v>
      </c>
      <c r="F22" s="49">
        <v>2062</v>
      </c>
      <c r="G22" s="49">
        <f t="shared" si="1"/>
        <v>2062</v>
      </c>
      <c r="H22" s="49"/>
      <c r="I22" s="49"/>
      <c r="J22" s="49"/>
      <c r="K22" s="458"/>
    </row>
    <row r="23" spans="1:11" ht="15.75" customHeight="1">
      <c r="A23" s="457"/>
      <c r="B23" s="11"/>
      <c r="C23" s="165">
        <v>4480</v>
      </c>
      <c r="D23" s="69" t="s">
        <v>57</v>
      </c>
      <c r="E23" s="49">
        <v>0</v>
      </c>
      <c r="F23" s="49">
        <v>0</v>
      </c>
      <c r="G23" s="49">
        <f t="shared" si="1"/>
        <v>0</v>
      </c>
      <c r="H23" s="49"/>
      <c r="I23" s="49"/>
      <c r="J23" s="49"/>
      <c r="K23" s="458"/>
    </row>
    <row r="24" spans="1:11" ht="18.75" customHeight="1">
      <c r="A24" s="457"/>
      <c r="B24" s="11"/>
      <c r="C24" s="165">
        <v>4520</v>
      </c>
      <c r="D24" s="69" t="s">
        <v>378</v>
      </c>
      <c r="E24" s="49">
        <v>0</v>
      </c>
      <c r="F24" s="49">
        <v>426</v>
      </c>
      <c r="G24" s="49">
        <f t="shared" si="1"/>
        <v>426</v>
      </c>
      <c r="H24" s="49"/>
      <c r="I24" s="49"/>
      <c r="J24" s="49"/>
      <c r="K24" s="458"/>
    </row>
    <row r="25" spans="1:11" ht="18.75" customHeight="1">
      <c r="A25" s="459">
        <v>854</v>
      </c>
      <c r="B25" s="459">
        <v>85415</v>
      </c>
      <c r="C25" s="459">
        <v>2130</v>
      </c>
      <c r="D25" s="461" t="s">
        <v>506</v>
      </c>
      <c r="E25" s="459">
        <f>'Z 1'!I153</f>
        <v>67600</v>
      </c>
      <c r="F25" s="459">
        <f aca="true" t="shared" si="2" ref="F25:K25">F26</f>
        <v>67600</v>
      </c>
      <c r="G25" s="459">
        <f t="shared" si="2"/>
        <v>67600</v>
      </c>
      <c r="H25" s="459">
        <f t="shared" si="2"/>
        <v>0</v>
      </c>
      <c r="I25" s="459">
        <f t="shared" si="2"/>
        <v>0</v>
      </c>
      <c r="J25" s="459">
        <f t="shared" si="2"/>
        <v>0</v>
      </c>
      <c r="K25" s="459">
        <f t="shared" si="2"/>
        <v>0</v>
      </c>
    </row>
    <row r="26" spans="1:11" ht="18.75" customHeight="1">
      <c r="A26" s="457"/>
      <c r="B26" s="11"/>
      <c r="C26" s="165">
        <v>3240</v>
      </c>
      <c r="D26" s="60" t="s">
        <v>339</v>
      </c>
      <c r="E26" s="49"/>
      <c r="F26" s="49">
        <v>67600</v>
      </c>
      <c r="G26" s="49">
        <v>67600</v>
      </c>
      <c r="H26" s="49"/>
      <c r="I26" s="49"/>
      <c r="J26" s="49"/>
      <c r="K26" s="458"/>
    </row>
    <row r="27" spans="1:11" ht="18" customHeight="1" thickBot="1">
      <c r="A27" s="610" t="s">
        <v>564</v>
      </c>
      <c r="B27" s="611"/>
      <c r="C27" s="611"/>
      <c r="D27" s="611"/>
      <c r="E27" s="456">
        <f>E8+E25</f>
        <v>471662</v>
      </c>
      <c r="F27" s="456">
        <f aca="true" t="shared" si="3" ref="F27:K27">F8+F25</f>
        <v>471662</v>
      </c>
      <c r="G27" s="456">
        <f t="shared" si="3"/>
        <v>471662</v>
      </c>
      <c r="H27" s="456">
        <f t="shared" si="3"/>
        <v>347998</v>
      </c>
      <c r="I27" s="456">
        <f t="shared" si="3"/>
        <v>37190</v>
      </c>
      <c r="J27" s="456">
        <f t="shared" si="3"/>
        <v>0</v>
      </c>
      <c r="K27" s="456">
        <f t="shared" si="3"/>
        <v>0</v>
      </c>
    </row>
    <row r="28" ht="0.75" customHeight="1" hidden="1">
      <c r="C28" s="51"/>
    </row>
    <row r="29" spans="3:11" ht="12.75" hidden="1">
      <c r="C29" s="51"/>
      <c r="E29" s="58"/>
      <c r="F29" s="58"/>
      <c r="G29" s="58"/>
      <c r="H29" s="58"/>
      <c r="I29" s="58"/>
      <c r="J29" s="58"/>
      <c r="K29" s="58"/>
    </row>
    <row r="30" spans="1:11" ht="18.75" customHeight="1" hidden="1">
      <c r="A30" s="609"/>
      <c r="B30" s="609"/>
      <c r="C30" s="609"/>
      <c r="D30" s="609"/>
      <c r="E30" s="609"/>
      <c r="F30" s="609"/>
      <c r="G30" s="609"/>
      <c r="H30" s="609"/>
      <c r="I30" s="609"/>
      <c r="J30" s="609"/>
      <c r="K30" s="609"/>
    </row>
    <row r="31" spans="3:9" ht="12.75">
      <c r="C31" s="51"/>
      <c r="I31" t="s">
        <v>624</v>
      </c>
    </row>
    <row r="32" ht="4.5" customHeight="1">
      <c r="C32" s="51"/>
    </row>
    <row r="33" spans="3:9" ht="12.75">
      <c r="C33" s="51"/>
      <c r="I33" t="s">
        <v>17</v>
      </c>
    </row>
    <row r="34" ht="12.75">
      <c r="C34" s="51"/>
    </row>
  </sheetData>
  <mergeCells count="12">
    <mergeCell ref="G5:G6"/>
    <mergeCell ref="K5:K6"/>
    <mergeCell ref="H5:J5"/>
    <mergeCell ref="E1:K1"/>
    <mergeCell ref="A30:K30"/>
    <mergeCell ref="A27:D27"/>
    <mergeCell ref="A3:K3"/>
    <mergeCell ref="A4:C4"/>
    <mergeCell ref="D4:D6"/>
    <mergeCell ref="E4:E6"/>
    <mergeCell ref="F4:F6"/>
    <mergeCell ref="G4:K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7"/>
  <sheetViews>
    <sheetView workbookViewId="0" topLeftCell="A77">
      <selection activeCell="C104" sqref="C104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5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13.5" customHeight="1">
      <c r="C1" s="625" t="s">
        <v>5</v>
      </c>
      <c r="D1" s="625"/>
      <c r="E1" s="625"/>
      <c r="F1" s="625"/>
      <c r="G1" s="625"/>
      <c r="H1" s="625"/>
      <c r="I1" s="625"/>
      <c r="J1" s="625"/>
      <c r="K1" s="625"/>
      <c r="L1" s="204"/>
    </row>
    <row r="2" spans="1:12" ht="14.25" customHeight="1">
      <c r="A2" s="626" t="s">
        <v>226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104"/>
    </row>
    <row r="3" spans="1:12" ht="22.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0.5" customHeight="1">
      <c r="A4" s="627" t="s">
        <v>346</v>
      </c>
      <c r="B4" s="628"/>
      <c r="C4" s="628"/>
      <c r="D4" s="634" t="s">
        <v>347</v>
      </c>
      <c r="E4" s="631" t="s">
        <v>732</v>
      </c>
      <c r="F4" s="631" t="s">
        <v>736</v>
      </c>
      <c r="G4" s="634" t="s">
        <v>460</v>
      </c>
      <c r="H4" s="634"/>
      <c r="I4" s="634"/>
      <c r="J4" s="634"/>
      <c r="K4" s="635"/>
      <c r="L4" s="47"/>
    </row>
    <row r="5" spans="1:13" ht="9.75" customHeight="1">
      <c r="A5" s="629"/>
      <c r="B5" s="630"/>
      <c r="C5" s="630"/>
      <c r="D5" s="633"/>
      <c r="E5" s="632"/>
      <c r="F5" s="632"/>
      <c r="G5" s="632" t="s">
        <v>565</v>
      </c>
      <c r="H5" s="633" t="s">
        <v>394</v>
      </c>
      <c r="I5" s="633"/>
      <c r="J5" s="633"/>
      <c r="K5" s="639" t="s">
        <v>604</v>
      </c>
      <c r="L5" s="301"/>
      <c r="M5" s="86"/>
    </row>
    <row r="6" spans="1:13" ht="35.25" customHeight="1">
      <c r="A6" s="449" t="s">
        <v>349</v>
      </c>
      <c r="B6" s="450" t="s">
        <v>350</v>
      </c>
      <c r="C6" s="450" t="s">
        <v>628</v>
      </c>
      <c r="D6" s="633"/>
      <c r="E6" s="632"/>
      <c r="F6" s="632"/>
      <c r="G6" s="632"/>
      <c r="H6" s="451" t="s">
        <v>160</v>
      </c>
      <c r="I6" s="452" t="s">
        <v>227</v>
      </c>
      <c r="J6" s="451" t="s">
        <v>228</v>
      </c>
      <c r="K6" s="639"/>
      <c r="L6" s="301"/>
      <c r="M6" s="86"/>
    </row>
    <row r="7" spans="1:13" ht="11.25" customHeight="1">
      <c r="A7" s="305">
        <v>1</v>
      </c>
      <c r="B7" s="52">
        <v>2</v>
      </c>
      <c r="C7" s="52">
        <v>3</v>
      </c>
      <c r="D7" s="52">
        <v>4</v>
      </c>
      <c r="E7" s="210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306"/>
      <c r="L7" s="298"/>
      <c r="M7" s="86"/>
    </row>
    <row r="8" spans="1:13" ht="15" customHeight="1">
      <c r="A8" s="420"/>
      <c r="B8" s="421"/>
      <c r="C8" s="421"/>
      <c r="D8" s="422" t="s">
        <v>540</v>
      </c>
      <c r="E8" s="422">
        <f>E9+E29</f>
        <v>588578</v>
      </c>
      <c r="F8" s="422">
        <f aca="true" t="shared" si="0" ref="F8:K8">F9+F29</f>
        <v>588578</v>
      </c>
      <c r="G8" s="422">
        <f t="shared" si="0"/>
        <v>588578</v>
      </c>
      <c r="H8" s="422">
        <f t="shared" si="0"/>
        <v>20965</v>
      </c>
      <c r="I8" s="422">
        <f t="shared" si="0"/>
        <v>4237</v>
      </c>
      <c r="J8" s="422">
        <f t="shared" si="0"/>
        <v>0</v>
      </c>
      <c r="K8" s="423">
        <f t="shared" si="0"/>
        <v>0</v>
      </c>
      <c r="L8" s="299"/>
      <c r="M8" s="86"/>
    </row>
    <row r="9" spans="1:13" ht="15" customHeight="1">
      <c r="A9" s="424">
        <v>803</v>
      </c>
      <c r="B9" s="425">
        <v>80309</v>
      </c>
      <c r="C9" s="426"/>
      <c r="D9" s="160" t="s">
        <v>419</v>
      </c>
      <c r="E9" s="427">
        <f>E11+E12</f>
        <v>388048</v>
      </c>
      <c r="F9" s="427">
        <f aca="true" t="shared" si="1" ref="F9:K9">SUM(F13:F28)</f>
        <v>388048</v>
      </c>
      <c r="G9" s="427">
        <f t="shared" si="1"/>
        <v>388048</v>
      </c>
      <c r="H9" s="427">
        <f t="shared" si="1"/>
        <v>14400</v>
      </c>
      <c r="I9" s="427">
        <f t="shared" si="1"/>
        <v>2952</v>
      </c>
      <c r="J9" s="427">
        <f t="shared" si="1"/>
        <v>0</v>
      </c>
      <c r="K9" s="428">
        <f t="shared" si="1"/>
        <v>0</v>
      </c>
      <c r="L9" s="299"/>
      <c r="M9" s="86"/>
    </row>
    <row r="10" spans="1:13" ht="9" customHeight="1">
      <c r="A10" s="429"/>
      <c r="B10" s="430"/>
      <c r="C10" s="431"/>
      <c r="D10" s="448" t="s">
        <v>394</v>
      </c>
      <c r="E10" s="431"/>
      <c r="F10" s="431"/>
      <c r="G10" s="431"/>
      <c r="H10" s="431"/>
      <c r="I10" s="431"/>
      <c r="J10" s="431"/>
      <c r="K10" s="432"/>
      <c r="L10" s="300"/>
      <c r="M10" s="86"/>
    </row>
    <row r="11" spans="1:13" ht="14.25" customHeight="1">
      <c r="A11" s="433"/>
      <c r="B11" s="116"/>
      <c r="C11" s="431">
        <v>2338</v>
      </c>
      <c r="D11" s="159" t="s">
        <v>148</v>
      </c>
      <c r="E11" s="431">
        <f>'Z 1'!I103</f>
        <v>291037</v>
      </c>
      <c r="F11" s="431"/>
      <c r="G11" s="431"/>
      <c r="H11" s="431"/>
      <c r="I11" s="431"/>
      <c r="J11" s="431"/>
      <c r="K11" s="432"/>
      <c r="L11" s="300"/>
      <c r="M11" s="86"/>
    </row>
    <row r="12" spans="1:13" ht="13.5" customHeight="1">
      <c r="A12" s="433"/>
      <c r="B12" s="116"/>
      <c r="C12" s="431">
        <v>2339</v>
      </c>
      <c r="D12" s="159" t="s">
        <v>148</v>
      </c>
      <c r="E12" s="431">
        <f>'Z 1'!I104</f>
        <v>97011</v>
      </c>
      <c r="F12" s="431"/>
      <c r="G12" s="431"/>
      <c r="H12" s="431"/>
      <c r="I12" s="431"/>
      <c r="J12" s="431"/>
      <c r="K12" s="432"/>
      <c r="L12" s="300"/>
      <c r="M12" s="86"/>
    </row>
    <row r="13" spans="1:13" ht="13.5" customHeight="1">
      <c r="A13" s="433"/>
      <c r="B13" s="116"/>
      <c r="C13" s="71" t="s">
        <v>322</v>
      </c>
      <c r="D13" s="61" t="s">
        <v>323</v>
      </c>
      <c r="E13" s="431"/>
      <c r="F13" s="431">
        <f>'Z 2 '!G344</f>
        <v>269514</v>
      </c>
      <c r="G13" s="431">
        <f>F13</f>
        <v>269514</v>
      </c>
      <c r="H13" s="431"/>
      <c r="I13" s="431"/>
      <c r="J13" s="431"/>
      <c r="K13" s="432"/>
      <c r="L13" s="300"/>
      <c r="M13" s="86"/>
    </row>
    <row r="14" spans="1:13" ht="13.5" customHeight="1">
      <c r="A14" s="433"/>
      <c r="B14" s="116"/>
      <c r="C14" s="71" t="s">
        <v>324</v>
      </c>
      <c r="D14" s="61" t="s">
        <v>323</v>
      </c>
      <c r="E14" s="431"/>
      <c r="F14" s="431">
        <v>87674</v>
      </c>
      <c r="G14" s="431">
        <f aca="true" t="shared" si="2" ref="G14:G28">F14</f>
        <v>87674</v>
      </c>
      <c r="H14" s="431"/>
      <c r="I14" s="431"/>
      <c r="J14" s="431"/>
      <c r="K14" s="432"/>
      <c r="L14" s="300"/>
      <c r="M14" s="86"/>
    </row>
    <row r="15" spans="1:13" ht="13.5" customHeight="1">
      <c r="A15" s="433"/>
      <c r="B15" s="116"/>
      <c r="C15" s="71" t="s">
        <v>251</v>
      </c>
      <c r="D15" s="60" t="s">
        <v>336</v>
      </c>
      <c r="E15" s="431"/>
      <c r="F15" s="431">
        <f>'Z 2 '!G346</f>
        <v>7425</v>
      </c>
      <c r="G15" s="431">
        <f t="shared" si="2"/>
        <v>7425</v>
      </c>
      <c r="H15" s="431">
        <f>G15</f>
        <v>7425</v>
      </c>
      <c r="I15" s="431"/>
      <c r="J15" s="431"/>
      <c r="K15" s="432"/>
      <c r="L15" s="300"/>
      <c r="M15" s="86"/>
    </row>
    <row r="16" spans="1:13" ht="13.5" customHeight="1">
      <c r="A16" s="433"/>
      <c r="B16" s="116"/>
      <c r="C16" s="71" t="s">
        <v>252</v>
      </c>
      <c r="D16" s="60" t="s">
        <v>336</v>
      </c>
      <c r="E16" s="431"/>
      <c r="F16" s="431">
        <f>'Z 2 '!G347</f>
        <v>2475</v>
      </c>
      <c r="G16" s="431">
        <f t="shared" si="2"/>
        <v>2475</v>
      </c>
      <c r="H16" s="431">
        <f>G16</f>
        <v>2475</v>
      </c>
      <c r="I16" s="431"/>
      <c r="J16" s="431"/>
      <c r="K16" s="432"/>
      <c r="L16" s="300"/>
      <c r="M16" s="86"/>
    </row>
    <row r="17" spans="1:13" ht="13.5" customHeight="1">
      <c r="A17" s="433"/>
      <c r="B17" s="116"/>
      <c r="C17" s="71" t="s">
        <v>253</v>
      </c>
      <c r="D17" s="60" t="s">
        <v>86</v>
      </c>
      <c r="E17" s="431"/>
      <c r="F17" s="431">
        <f>'Z 2 '!G348</f>
        <v>1950</v>
      </c>
      <c r="G17" s="431">
        <f t="shared" si="2"/>
        <v>1950</v>
      </c>
      <c r="H17" s="431"/>
      <c r="I17" s="431">
        <f>G17</f>
        <v>1950</v>
      </c>
      <c r="J17" s="431"/>
      <c r="K17" s="432"/>
      <c r="L17" s="300"/>
      <c r="M17" s="86"/>
    </row>
    <row r="18" spans="1:13" ht="13.5" customHeight="1">
      <c r="A18" s="433"/>
      <c r="B18" s="116"/>
      <c r="C18" s="71" t="s">
        <v>254</v>
      </c>
      <c r="D18" s="60" t="s">
        <v>86</v>
      </c>
      <c r="E18" s="431"/>
      <c r="F18" s="431">
        <f>'Z 2 '!G349</f>
        <v>650</v>
      </c>
      <c r="G18" s="431">
        <f t="shared" si="2"/>
        <v>650</v>
      </c>
      <c r="H18" s="431"/>
      <c r="I18" s="431">
        <f>G18</f>
        <v>650</v>
      </c>
      <c r="J18" s="431"/>
      <c r="K18" s="432"/>
      <c r="L18" s="300"/>
      <c r="M18" s="86"/>
    </row>
    <row r="19" spans="1:13" ht="13.5" customHeight="1">
      <c r="A19" s="433"/>
      <c r="B19" s="116"/>
      <c r="C19" s="71" t="s">
        <v>255</v>
      </c>
      <c r="D19" s="60" t="s">
        <v>27</v>
      </c>
      <c r="E19" s="431"/>
      <c r="F19" s="431">
        <f>'Z 2 '!G350</f>
        <v>264</v>
      </c>
      <c r="G19" s="431">
        <f t="shared" si="2"/>
        <v>264</v>
      </c>
      <c r="H19" s="431"/>
      <c r="I19" s="431">
        <f>G19</f>
        <v>264</v>
      </c>
      <c r="J19" s="431"/>
      <c r="K19" s="432"/>
      <c r="L19" s="300"/>
      <c r="M19" s="86"/>
    </row>
    <row r="20" spans="1:13" ht="11.25" customHeight="1">
      <c r="A20" s="433"/>
      <c r="B20" s="116"/>
      <c r="C20" s="71" t="s">
        <v>256</v>
      </c>
      <c r="D20" s="60" t="s">
        <v>27</v>
      </c>
      <c r="E20" s="431"/>
      <c r="F20" s="431">
        <f>'Z 2 '!G351</f>
        <v>88</v>
      </c>
      <c r="G20" s="431">
        <f t="shared" si="2"/>
        <v>88</v>
      </c>
      <c r="H20" s="431"/>
      <c r="I20" s="431">
        <f>G20</f>
        <v>88</v>
      </c>
      <c r="J20" s="431"/>
      <c r="K20" s="432"/>
      <c r="L20" s="300"/>
      <c r="M20" s="86"/>
    </row>
    <row r="21" spans="1:13" ht="13.5" customHeight="1">
      <c r="A21" s="433"/>
      <c r="B21" s="116"/>
      <c r="C21" s="71" t="s">
        <v>325</v>
      </c>
      <c r="D21" s="61" t="s">
        <v>561</v>
      </c>
      <c r="E21" s="431"/>
      <c r="F21" s="431">
        <f>'Z 2 '!G352</f>
        <v>3375</v>
      </c>
      <c r="G21" s="431">
        <f t="shared" si="2"/>
        <v>3375</v>
      </c>
      <c r="H21" s="431">
        <f>G21</f>
        <v>3375</v>
      </c>
      <c r="I21" s="431"/>
      <c r="J21" s="431"/>
      <c r="K21" s="432"/>
      <c r="L21" s="300"/>
      <c r="M21" s="86"/>
    </row>
    <row r="22" spans="1:13" ht="13.5" customHeight="1">
      <c r="A22" s="433"/>
      <c r="B22" s="116"/>
      <c r="C22" s="71" t="s">
        <v>326</v>
      </c>
      <c r="D22" s="61" t="s">
        <v>561</v>
      </c>
      <c r="E22" s="431"/>
      <c r="F22" s="431">
        <f>'Z 2 '!G353</f>
        <v>1125</v>
      </c>
      <c r="G22" s="431">
        <f t="shared" si="2"/>
        <v>1125</v>
      </c>
      <c r="H22" s="431">
        <f>G22</f>
        <v>1125</v>
      </c>
      <c r="I22" s="431"/>
      <c r="J22" s="431"/>
      <c r="K22" s="432"/>
      <c r="L22" s="300"/>
      <c r="M22" s="86"/>
    </row>
    <row r="23" spans="1:13" ht="13.5" customHeight="1">
      <c r="A23" s="433"/>
      <c r="B23" s="116"/>
      <c r="C23" s="71" t="s">
        <v>327</v>
      </c>
      <c r="D23" s="61" t="s">
        <v>29</v>
      </c>
      <c r="E23" s="431"/>
      <c r="F23" s="431">
        <f>'Z 2 '!G354</f>
        <v>3677</v>
      </c>
      <c r="G23" s="431">
        <f t="shared" si="2"/>
        <v>3677</v>
      </c>
      <c r="H23" s="431"/>
      <c r="I23" s="431"/>
      <c r="J23" s="431"/>
      <c r="K23" s="432"/>
      <c r="L23" s="300"/>
      <c r="M23" s="86"/>
    </row>
    <row r="24" spans="1:13" ht="13.5" customHeight="1">
      <c r="A24" s="433"/>
      <c r="B24" s="116"/>
      <c r="C24" s="71" t="s">
        <v>330</v>
      </c>
      <c r="D24" s="61" t="s">
        <v>29</v>
      </c>
      <c r="E24" s="431"/>
      <c r="F24" s="431">
        <f>'Z 2 '!G355</f>
        <v>1225</v>
      </c>
      <c r="G24" s="431">
        <f t="shared" si="2"/>
        <v>1225</v>
      </c>
      <c r="H24" s="431"/>
      <c r="I24" s="431"/>
      <c r="J24" s="431"/>
      <c r="K24" s="432"/>
      <c r="L24" s="300"/>
      <c r="M24" s="86"/>
    </row>
    <row r="25" spans="1:13" ht="13.5" customHeight="1">
      <c r="A25" s="433"/>
      <c r="B25" s="116"/>
      <c r="C25" s="71" t="s">
        <v>328</v>
      </c>
      <c r="D25" s="61" t="s">
        <v>108</v>
      </c>
      <c r="E25" s="431"/>
      <c r="F25" s="431">
        <f>'Z 2 '!G356</f>
        <v>5852</v>
      </c>
      <c r="G25" s="431">
        <f t="shared" si="2"/>
        <v>5852</v>
      </c>
      <c r="H25" s="431"/>
      <c r="I25" s="431"/>
      <c r="J25" s="431"/>
      <c r="K25" s="432"/>
      <c r="L25" s="300"/>
      <c r="M25" s="86"/>
    </row>
    <row r="26" spans="1:13" ht="13.5" customHeight="1">
      <c r="A26" s="433"/>
      <c r="B26" s="116"/>
      <c r="C26" s="71" t="s">
        <v>329</v>
      </c>
      <c r="D26" s="61" t="s">
        <v>108</v>
      </c>
      <c r="E26" s="431"/>
      <c r="F26" s="431">
        <f>'Z 2 '!G357</f>
        <v>1954</v>
      </c>
      <c r="G26" s="431">
        <f t="shared" si="2"/>
        <v>1954</v>
      </c>
      <c r="H26" s="431"/>
      <c r="I26" s="431"/>
      <c r="J26" s="431"/>
      <c r="K26" s="432"/>
      <c r="L26" s="300"/>
      <c r="M26" s="86"/>
    </row>
    <row r="27" spans="1:13" ht="13.5" customHeight="1">
      <c r="A27" s="433"/>
      <c r="B27" s="116"/>
      <c r="C27" s="71" t="s">
        <v>283</v>
      </c>
      <c r="D27" s="60" t="s">
        <v>270</v>
      </c>
      <c r="E27" s="431"/>
      <c r="F27" s="431">
        <f>'Z 2 '!G358</f>
        <v>600</v>
      </c>
      <c r="G27" s="431">
        <f t="shared" si="2"/>
        <v>600</v>
      </c>
      <c r="H27" s="431"/>
      <c r="I27" s="431"/>
      <c r="J27" s="431"/>
      <c r="K27" s="432"/>
      <c r="L27" s="300"/>
      <c r="M27" s="86"/>
    </row>
    <row r="28" spans="1:13" ht="13.5" customHeight="1">
      <c r="A28" s="433"/>
      <c r="B28" s="116"/>
      <c r="C28" s="71" t="s">
        <v>284</v>
      </c>
      <c r="D28" s="60" t="s">
        <v>270</v>
      </c>
      <c r="E28" s="431"/>
      <c r="F28" s="431">
        <f>'Z 2 '!G359</f>
        <v>200</v>
      </c>
      <c r="G28" s="431">
        <f t="shared" si="2"/>
        <v>200</v>
      </c>
      <c r="H28" s="431"/>
      <c r="I28" s="431"/>
      <c r="J28" s="431"/>
      <c r="K28" s="432"/>
      <c r="L28" s="300"/>
      <c r="M28" s="86"/>
    </row>
    <row r="29" spans="1:13" ht="18" customHeight="1">
      <c r="A29" s="424">
        <v>854</v>
      </c>
      <c r="B29" s="425">
        <v>85415</v>
      </c>
      <c r="C29" s="426"/>
      <c r="D29" s="160" t="s">
        <v>530</v>
      </c>
      <c r="E29" s="427">
        <f>E31+E32</f>
        <v>200530</v>
      </c>
      <c r="F29" s="427">
        <f aca="true" t="shared" si="3" ref="F29:K29">SUM(F33:F42)</f>
        <v>200530</v>
      </c>
      <c r="G29" s="427">
        <f t="shared" si="3"/>
        <v>200530</v>
      </c>
      <c r="H29" s="427">
        <f t="shared" si="3"/>
        <v>6565</v>
      </c>
      <c r="I29" s="427">
        <f t="shared" si="3"/>
        <v>1285</v>
      </c>
      <c r="J29" s="427">
        <f t="shared" si="3"/>
        <v>0</v>
      </c>
      <c r="K29" s="428">
        <f t="shared" si="3"/>
        <v>0</v>
      </c>
      <c r="L29" s="299"/>
      <c r="M29" s="86"/>
    </row>
    <row r="30" spans="1:13" ht="9.75" customHeight="1">
      <c r="A30" s="433"/>
      <c r="B30" s="116"/>
      <c r="C30" s="431"/>
      <c r="D30" s="448" t="s">
        <v>394</v>
      </c>
      <c r="E30" s="431"/>
      <c r="F30" s="431"/>
      <c r="G30" s="431"/>
      <c r="H30" s="431"/>
      <c r="I30" s="431"/>
      <c r="J30" s="431"/>
      <c r="K30" s="432"/>
      <c r="L30" s="300"/>
      <c r="M30" s="86"/>
    </row>
    <row r="31" spans="1:13" ht="12" customHeight="1">
      <c r="A31" s="433"/>
      <c r="B31" s="116"/>
      <c r="C31" s="431">
        <v>2338</v>
      </c>
      <c r="D31" s="159" t="s">
        <v>148</v>
      </c>
      <c r="E31" s="431">
        <f>'Z 1'!I154</f>
        <v>136360</v>
      </c>
      <c r="F31" s="431"/>
      <c r="G31" s="431"/>
      <c r="H31" s="431"/>
      <c r="I31" s="431"/>
      <c r="J31" s="431"/>
      <c r="K31" s="432"/>
      <c r="L31" s="300"/>
      <c r="M31" s="86"/>
    </row>
    <row r="32" spans="1:13" ht="13.5" customHeight="1">
      <c r="A32" s="433"/>
      <c r="B32" s="116"/>
      <c r="C32" s="431">
        <v>2339</v>
      </c>
      <c r="D32" s="159" t="s">
        <v>148</v>
      </c>
      <c r="E32" s="431">
        <f>'Z 1'!I155</f>
        <v>64170</v>
      </c>
      <c r="F32" s="431"/>
      <c r="G32" s="431"/>
      <c r="H32" s="431"/>
      <c r="I32" s="431"/>
      <c r="J32" s="431"/>
      <c r="K32" s="432"/>
      <c r="L32" s="300"/>
      <c r="M32" s="86"/>
    </row>
    <row r="33" spans="1:13" ht="12.75" customHeight="1">
      <c r="A33" s="433"/>
      <c r="B33" s="116"/>
      <c r="C33" s="247" t="s">
        <v>340</v>
      </c>
      <c r="D33" s="60" t="s">
        <v>339</v>
      </c>
      <c r="E33" s="431"/>
      <c r="F33" s="431">
        <f>'Z 2 '!G562</f>
        <v>127296</v>
      </c>
      <c r="G33" s="431">
        <f>F33</f>
        <v>127296</v>
      </c>
      <c r="H33" s="431"/>
      <c r="I33" s="431"/>
      <c r="J33" s="431"/>
      <c r="K33" s="432"/>
      <c r="L33" s="300"/>
      <c r="M33" s="86"/>
    </row>
    <row r="34" spans="1:13" ht="15" customHeight="1">
      <c r="A34" s="433"/>
      <c r="B34" s="116"/>
      <c r="C34" s="247" t="s">
        <v>341</v>
      </c>
      <c r="D34" s="60" t="s">
        <v>339</v>
      </c>
      <c r="E34" s="431"/>
      <c r="F34" s="431">
        <f>'Z 2 '!G563</f>
        <v>59904</v>
      </c>
      <c r="G34" s="431">
        <f aca="true" t="shared" si="4" ref="G34:G42">F34</f>
        <v>59904</v>
      </c>
      <c r="H34" s="431"/>
      <c r="I34" s="431"/>
      <c r="J34" s="431"/>
      <c r="K34" s="432"/>
      <c r="L34" s="300"/>
      <c r="M34" s="86"/>
    </row>
    <row r="35" spans="1:13" ht="13.5" customHeight="1">
      <c r="A35" s="433"/>
      <c r="B35" s="116"/>
      <c r="C35" s="247" t="s">
        <v>251</v>
      </c>
      <c r="D35" s="60" t="s">
        <v>607</v>
      </c>
      <c r="E35" s="431"/>
      <c r="F35" s="431">
        <f>'Z 2 '!G564</f>
        <v>4464</v>
      </c>
      <c r="G35" s="431">
        <f t="shared" si="4"/>
        <v>4464</v>
      </c>
      <c r="H35" s="431">
        <f>G35</f>
        <v>4464</v>
      </c>
      <c r="I35" s="431"/>
      <c r="J35" s="431"/>
      <c r="K35" s="432"/>
      <c r="L35" s="300"/>
      <c r="M35" s="86"/>
    </row>
    <row r="36" spans="1:13" ht="12.75" customHeight="1">
      <c r="A36" s="433"/>
      <c r="B36" s="116"/>
      <c r="C36" s="247" t="s">
        <v>252</v>
      </c>
      <c r="D36" s="60" t="s">
        <v>607</v>
      </c>
      <c r="E36" s="431"/>
      <c r="F36" s="431">
        <f>'Z 2 '!G565</f>
        <v>2101</v>
      </c>
      <c r="G36" s="431">
        <f t="shared" si="4"/>
        <v>2101</v>
      </c>
      <c r="H36" s="431">
        <f>G36</f>
        <v>2101</v>
      </c>
      <c r="I36" s="431"/>
      <c r="J36" s="431"/>
      <c r="K36" s="432"/>
      <c r="L36" s="300"/>
      <c r="M36" s="86"/>
    </row>
    <row r="37" spans="1:13" ht="14.25" customHeight="1">
      <c r="A37" s="433"/>
      <c r="B37" s="116"/>
      <c r="C37" s="247" t="s">
        <v>253</v>
      </c>
      <c r="D37" s="60" t="s">
        <v>86</v>
      </c>
      <c r="E37" s="431"/>
      <c r="F37" s="431">
        <f>'Z 2 '!G566</f>
        <v>764</v>
      </c>
      <c r="G37" s="431">
        <f t="shared" si="4"/>
        <v>764</v>
      </c>
      <c r="H37" s="431"/>
      <c r="I37" s="431">
        <f>G37</f>
        <v>764</v>
      </c>
      <c r="J37" s="431"/>
      <c r="K37" s="432"/>
      <c r="L37" s="300"/>
      <c r="M37" s="86"/>
    </row>
    <row r="38" spans="1:13" ht="13.5" customHeight="1">
      <c r="A38" s="433"/>
      <c r="B38" s="116"/>
      <c r="C38" s="247" t="s">
        <v>254</v>
      </c>
      <c r="D38" s="60" t="s">
        <v>86</v>
      </c>
      <c r="E38" s="431"/>
      <c r="F38" s="431">
        <f>'Z 2 '!G567</f>
        <v>360</v>
      </c>
      <c r="G38" s="431">
        <f t="shared" si="4"/>
        <v>360</v>
      </c>
      <c r="H38" s="431"/>
      <c r="I38" s="431">
        <f>G38</f>
        <v>360</v>
      </c>
      <c r="J38" s="431"/>
      <c r="K38" s="432"/>
      <c r="L38" s="300"/>
      <c r="M38" s="86"/>
    </row>
    <row r="39" spans="1:13" ht="11.25" customHeight="1">
      <c r="A39" s="433"/>
      <c r="B39" s="116"/>
      <c r="C39" s="247" t="s">
        <v>255</v>
      </c>
      <c r="D39" s="60" t="s">
        <v>27</v>
      </c>
      <c r="E39" s="431"/>
      <c r="F39" s="431">
        <f>'Z 2 '!G568</f>
        <v>109</v>
      </c>
      <c r="G39" s="431">
        <f t="shared" si="4"/>
        <v>109</v>
      </c>
      <c r="H39" s="431"/>
      <c r="I39" s="431">
        <f>G39</f>
        <v>109</v>
      </c>
      <c r="J39" s="431"/>
      <c r="K39" s="432"/>
      <c r="L39" s="300"/>
      <c r="M39" s="86"/>
    </row>
    <row r="40" spans="1:13" ht="15" customHeight="1">
      <c r="A40" s="433"/>
      <c r="B40" s="116"/>
      <c r="C40" s="247" t="s">
        <v>256</v>
      </c>
      <c r="D40" s="60" t="s">
        <v>27</v>
      </c>
      <c r="E40" s="431"/>
      <c r="F40" s="431">
        <f>'Z 2 '!G569</f>
        <v>52</v>
      </c>
      <c r="G40" s="431">
        <f t="shared" si="4"/>
        <v>52</v>
      </c>
      <c r="H40" s="431"/>
      <c r="I40" s="431">
        <f>G40</f>
        <v>52</v>
      </c>
      <c r="J40" s="431"/>
      <c r="K40" s="432"/>
      <c r="L40" s="300"/>
      <c r="M40" s="86"/>
    </row>
    <row r="41" spans="1:13" ht="12.75" customHeight="1">
      <c r="A41" s="433"/>
      <c r="B41" s="116"/>
      <c r="C41" s="247" t="s">
        <v>328</v>
      </c>
      <c r="D41" s="60" t="s">
        <v>108</v>
      </c>
      <c r="E41" s="431"/>
      <c r="F41" s="431">
        <f>'Z 2 '!G570</f>
        <v>3727</v>
      </c>
      <c r="G41" s="431">
        <f t="shared" si="4"/>
        <v>3727</v>
      </c>
      <c r="H41" s="431"/>
      <c r="I41" s="431"/>
      <c r="J41" s="431"/>
      <c r="K41" s="432"/>
      <c r="L41" s="300"/>
      <c r="M41" s="86"/>
    </row>
    <row r="42" spans="1:13" ht="15" customHeight="1">
      <c r="A42" s="433"/>
      <c r="B42" s="116"/>
      <c r="C42" s="247" t="s">
        <v>329</v>
      </c>
      <c r="D42" s="60" t="s">
        <v>108</v>
      </c>
      <c r="E42" s="431"/>
      <c r="F42" s="431">
        <f>'Z 2 '!G571</f>
        <v>1753</v>
      </c>
      <c r="G42" s="431">
        <f t="shared" si="4"/>
        <v>1753</v>
      </c>
      <c r="H42" s="431"/>
      <c r="I42" s="431"/>
      <c r="J42" s="431"/>
      <c r="K42" s="432"/>
      <c r="L42" s="300"/>
      <c r="M42" s="86"/>
    </row>
    <row r="43" spans="1:13" ht="16.5" customHeight="1">
      <c r="A43" s="420"/>
      <c r="B43" s="421"/>
      <c r="C43" s="421"/>
      <c r="D43" s="422" t="s">
        <v>541</v>
      </c>
      <c r="E43" s="422">
        <f>E44+E48+E51+E55+E58+E73+E85+E88+E92+E99+E103+E110+E113+E116</f>
        <v>1118915</v>
      </c>
      <c r="F43" s="422">
        <f aca="true" t="shared" si="5" ref="F43:K43">F44+F48+F51+F55+F58+F73+F85+F88+F92+F99+F103+F110+F113+F116</f>
        <v>1431087</v>
      </c>
      <c r="G43" s="422">
        <f t="shared" si="5"/>
        <v>600666</v>
      </c>
      <c r="H43" s="422">
        <f t="shared" si="5"/>
        <v>93405</v>
      </c>
      <c r="I43" s="422">
        <f t="shared" si="5"/>
        <v>14479</v>
      </c>
      <c r="J43" s="422">
        <f t="shared" si="5"/>
        <v>312172</v>
      </c>
      <c r="K43" s="422">
        <f t="shared" si="5"/>
        <v>830421</v>
      </c>
      <c r="L43" s="299"/>
      <c r="M43" s="86"/>
    </row>
    <row r="44" spans="1:13" ht="15.75" customHeight="1">
      <c r="A44" s="434">
        <v>600</v>
      </c>
      <c r="B44" s="427">
        <v>60014</v>
      </c>
      <c r="C44" s="427"/>
      <c r="D44" s="435" t="s">
        <v>619</v>
      </c>
      <c r="E44" s="427">
        <f>E46</f>
        <v>25000</v>
      </c>
      <c r="F44" s="427">
        <f aca="true" t="shared" si="6" ref="F44:K44">F47</f>
        <v>25000</v>
      </c>
      <c r="G44" s="427">
        <f t="shared" si="6"/>
        <v>25000</v>
      </c>
      <c r="H44" s="427">
        <f t="shared" si="6"/>
        <v>0</v>
      </c>
      <c r="I44" s="427">
        <f t="shared" si="6"/>
        <v>0</v>
      </c>
      <c r="J44" s="427">
        <f t="shared" si="6"/>
        <v>0</v>
      </c>
      <c r="K44" s="428">
        <f t="shared" si="6"/>
        <v>0</v>
      </c>
      <c r="L44" s="299"/>
      <c r="M44" s="86"/>
    </row>
    <row r="45" spans="1:13" ht="9.75" customHeight="1">
      <c r="A45" s="436"/>
      <c r="B45" s="431"/>
      <c r="C45" s="431"/>
      <c r="D45" s="448" t="s">
        <v>394</v>
      </c>
      <c r="E45" s="431"/>
      <c r="F45" s="431"/>
      <c r="G45" s="431"/>
      <c r="H45" s="431"/>
      <c r="I45" s="431"/>
      <c r="J45" s="431"/>
      <c r="K45" s="432"/>
      <c r="L45" s="300"/>
      <c r="M45" s="86"/>
    </row>
    <row r="46" spans="1:13" ht="13.5" customHeight="1">
      <c r="A46" s="436"/>
      <c r="B46" s="431"/>
      <c r="C46" s="431">
        <v>2310</v>
      </c>
      <c r="D46" s="437" t="s">
        <v>726</v>
      </c>
      <c r="E46" s="431">
        <v>25000</v>
      </c>
      <c r="F46" s="431">
        <v>0</v>
      </c>
      <c r="G46" s="431">
        <f>F46</f>
        <v>0</v>
      </c>
      <c r="H46" s="431"/>
      <c r="I46" s="431"/>
      <c r="J46" s="431">
        <f>G46</f>
        <v>0</v>
      </c>
      <c r="K46" s="432"/>
      <c r="L46" s="300"/>
      <c r="M46" s="86"/>
    </row>
    <row r="47" spans="1:13" ht="13.5" customHeight="1">
      <c r="A47" s="436"/>
      <c r="B47" s="431"/>
      <c r="C47" s="437">
        <v>4300</v>
      </c>
      <c r="D47" s="60" t="s">
        <v>108</v>
      </c>
      <c r="E47" s="431"/>
      <c r="F47" s="431">
        <v>25000</v>
      </c>
      <c r="G47" s="431">
        <f>F47</f>
        <v>25000</v>
      </c>
      <c r="H47" s="431"/>
      <c r="I47" s="431"/>
      <c r="J47" s="431"/>
      <c r="K47" s="432"/>
      <c r="L47" s="300"/>
      <c r="M47" s="86"/>
    </row>
    <row r="48" spans="1:13" ht="15.75" customHeight="1">
      <c r="A48" s="438" t="s">
        <v>629</v>
      </c>
      <c r="B48" s="439" t="s">
        <v>482</v>
      </c>
      <c r="C48" s="427">
        <v>2310</v>
      </c>
      <c r="D48" s="440" t="s">
        <v>88</v>
      </c>
      <c r="E48" s="427">
        <f>E50</f>
        <v>0</v>
      </c>
      <c r="F48" s="427">
        <f aca="true" t="shared" si="7" ref="F48:K48">F50</f>
        <v>1700</v>
      </c>
      <c r="G48" s="427">
        <f t="shared" si="7"/>
        <v>1700</v>
      </c>
      <c r="H48" s="427">
        <f t="shared" si="7"/>
        <v>0</v>
      </c>
      <c r="I48" s="427">
        <f t="shared" si="7"/>
        <v>0</v>
      </c>
      <c r="J48" s="427">
        <f t="shared" si="7"/>
        <v>1700</v>
      </c>
      <c r="K48" s="428">
        <f t="shared" si="7"/>
        <v>0</v>
      </c>
      <c r="L48" s="299"/>
      <c r="M48" s="86"/>
    </row>
    <row r="49" spans="1:13" ht="9.75" customHeight="1">
      <c r="A49" s="436"/>
      <c r="B49" s="431"/>
      <c r="C49" s="431"/>
      <c r="D49" s="448" t="s">
        <v>394</v>
      </c>
      <c r="E49" s="431"/>
      <c r="F49" s="431"/>
      <c r="G49" s="431"/>
      <c r="H49" s="431"/>
      <c r="I49" s="431"/>
      <c r="J49" s="431"/>
      <c r="K49" s="432"/>
      <c r="L49" s="300"/>
      <c r="M49" s="86"/>
    </row>
    <row r="50" spans="1:13" ht="12.75" customHeight="1">
      <c r="A50" s="436"/>
      <c r="B50" s="431"/>
      <c r="C50" s="437">
        <v>2310</v>
      </c>
      <c r="D50" s="437" t="s">
        <v>592</v>
      </c>
      <c r="E50" s="431">
        <v>0</v>
      </c>
      <c r="F50" s="431">
        <f>'Z 2 '!G13</f>
        <v>1700</v>
      </c>
      <c r="G50" s="431">
        <f>F50</f>
        <v>1700</v>
      </c>
      <c r="H50" s="431"/>
      <c r="I50" s="431"/>
      <c r="J50" s="431">
        <f>G50</f>
        <v>1700</v>
      </c>
      <c r="K50" s="432"/>
      <c r="L50" s="300"/>
      <c r="M50" s="86"/>
    </row>
    <row r="51" spans="1:13" ht="14.25" customHeight="1">
      <c r="A51" s="434">
        <v>600</v>
      </c>
      <c r="B51" s="427">
        <v>60014</v>
      </c>
      <c r="C51" s="427">
        <v>6610</v>
      </c>
      <c r="D51" s="435" t="s">
        <v>619</v>
      </c>
      <c r="E51" s="427">
        <f>E53</f>
        <v>85000</v>
      </c>
      <c r="F51" s="427">
        <f aca="true" t="shared" si="8" ref="F51:K51">F54</f>
        <v>85000</v>
      </c>
      <c r="G51" s="427">
        <f t="shared" si="8"/>
        <v>0</v>
      </c>
      <c r="H51" s="427">
        <f t="shared" si="8"/>
        <v>0</v>
      </c>
      <c r="I51" s="427">
        <f t="shared" si="8"/>
        <v>0</v>
      </c>
      <c r="J51" s="427">
        <f t="shared" si="8"/>
        <v>0</v>
      </c>
      <c r="K51" s="428">
        <f t="shared" si="8"/>
        <v>85000</v>
      </c>
      <c r="L51" s="299"/>
      <c r="M51" s="86"/>
    </row>
    <row r="52" spans="1:13" ht="12" customHeight="1">
      <c r="A52" s="436"/>
      <c r="B52" s="431"/>
      <c r="C52" s="431"/>
      <c r="D52" s="448" t="s">
        <v>394</v>
      </c>
      <c r="E52" s="431"/>
      <c r="F52" s="431"/>
      <c r="G52" s="431"/>
      <c r="H52" s="431"/>
      <c r="I52" s="431"/>
      <c r="J52" s="431"/>
      <c r="K52" s="432"/>
      <c r="L52" s="300"/>
      <c r="M52" s="86"/>
    </row>
    <row r="53" spans="1:13" ht="12.75" customHeight="1">
      <c r="A53" s="441"/>
      <c r="B53" s="437"/>
      <c r="C53" s="431">
        <v>6610</v>
      </c>
      <c r="D53" s="437" t="s">
        <v>593</v>
      </c>
      <c r="E53" s="431">
        <v>85000</v>
      </c>
      <c r="F53" s="431"/>
      <c r="G53" s="431"/>
      <c r="H53" s="431"/>
      <c r="I53" s="431">
        <f>H53</f>
        <v>0</v>
      </c>
      <c r="J53" s="431">
        <f>I53</f>
        <v>0</v>
      </c>
      <c r="K53" s="432"/>
      <c r="L53" s="300"/>
      <c r="M53" s="86"/>
    </row>
    <row r="54" spans="1:13" ht="12.75" customHeight="1">
      <c r="A54" s="441"/>
      <c r="B54" s="437"/>
      <c r="C54" s="431">
        <v>6050</v>
      </c>
      <c r="D54" s="60" t="s">
        <v>59</v>
      </c>
      <c r="E54" s="431"/>
      <c r="F54" s="431">
        <v>85000</v>
      </c>
      <c r="G54" s="431"/>
      <c r="H54" s="431"/>
      <c r="I54" s="431"/>
      <c r="J54" s="431"/>
      <c r="K54" s="432">
        <f>F54</f>
        <v>85000</v>
      </c>
      <c r="L54" s="300"/>
      <c r="M54" s="86"/>
    </row>
    <row r="55" spans="1:13" ht="16.5" customHeight="1">
      <c r="A55" s="442">
        <v>801</v>
      </c>
      <c r="B55" s="443">
        <v>80146</v>
      </c>
      <c r="C55" s="427">
        <v>2320</v>
      </c>
      <c r="D55" s="444" t="s">
        <v>94</v>
      </c>
      <c r="E55" s="427">
        <f>E57</f>
        <v>0</v>
      </c>
      <c r="F55" s="427">
        <f aca="true" t="shared" si="9" ref="F55:K55">F57</f>
        <v>12000</v>
      </c>
      <c r="G55" s="427">
        <f t="shared" si="9"/>
        <v>12000</v>
      </c>
      <c r="H55" s="427">
        <f t="shared" si="9"/>
        <v>0</v>
      </c>
      <c r="I55" s="427">
        <f t="shared" si="9"/>
        <v>0</v>
      </c>
      <c r="J55" s="427">
        <f t="shared" si="9"/>
        <v>12000</v>
      </c>
      <c r="K55" s="428">
        <f t="shared" si="9"/>
        <v>0</v>
      </c>
      <c r="L55" s="299"/>
      <c r="M55" s="86"/>
    </row>
    <row r="56" spans="1:13" ht="10.5" customHeight="1">
      <c r="A56" s="436"/>
      <c r="B56" s="431"/>
      <c r="C56" s="431"/>
      <c r="D56" s="448" t="s">
        <v>394</v>
      </c>
      <c r="E56" s="431"/>
      <c r="F56" s="431"/>
      <c r="G56" s="431"/>
      <c r="H56" s="431"/>
      <c r="I56" s="431"/>
      <c r="J56" s="431"/>
      <c r="K56" s="432"/>
      <c r="L56" s="302"/>
      <c r="M56" s="86"/>
    </row>
    <row r="57" spans="1:13" ht="13.5" customHeight="1">
      <c r="A57" s="436"/>
      <c r="B57" s="431"/>
      <c r="C57" s="431">
        <v>2320</v>
      </c>
      <c r="D57" s="414" t="s">
        <v>594</v>
      </c>
      <c r="E57" s="431">
        <v>0</v>
      </c>
      <c r="F57" s="431">
        <f>'Z 2 '!G334</f>
        <v>12000</v>
      </c>
      <c r="G57" s="431">
        <f>F57</f>
        <v>12000</v>
      </c>
      <c r="H57" s="431"/>
      <c r="I57" s="431"/>
      <c r="J57" s="431">
        <f>G57</f>
        <v>12000</v>
      </c>
      <c r="K57" s="432"/>
      <c r="L57" s="302"/>
      <c r="M57" s="86"/>
    </row>
    <row r="58" spans="1:13" ht="18.75" customHeight="1">
      <c r="A58" s="434">
        <v>852</v>
      </c>
      <c r="B58" s="443">
        <v>85201</v>
      </c>
      <c r="C58" s="427">
        <v>2320</v>
      </c>
      <c r="D58" s="445" t="s">
        <v>95</v>
      </c>
      <c r="E58" s="427">
        <f>E60+E61+E62+E63+E64</f>
        <v>137564</v>
      </c>
      <c r="F58" s="427">
        <f aca="true" t="shared" si="10" ref="F58:K58">SUM(F60:F72)</f>
        <v>337702</v>
      </c>
      <c r="G58" s="427">
        <f t="shared" si="10"/>
        <v>337702</v>
      </c>
      <c r="H58" s="427">
        <f t="shared" si="10"/>
        <v>77805</v>
      </c>
      <c r="I58" s="427">
        <f t="shared" si="10"/>
        <v>11560</v>
      </c>
      <c r="J58" s="427">
        <f t="shared" si="10"/>
        <v>200138</v>
      </c>
      <c r="K58" s="428">
        <f t="shared" si="10"/>
        <v>0</v>
      </c>
      <c r="L58" s="299"/>
      <c r="M58" s="86"/>
    </row>
    <row r="59" spans="1:13" ht="9" customHeight="1">
      <c r="A59" s="436"/>
      <c r="B59" s="431"/>
      <c r="C59" s="431"/>
      <c r="D59" s="448" t="s">
        <v>394</v>
      </c>
      <c r="E59" s="431"/>
      <c r="F59" s="431"/>
      <c r="G59" s="431"/>
      <c r="H59" s="431"/>
      <c r="I59" s="431"/>
      <c r="J59" s="431"/>
      <c r="K59" s="432"/>
      <c r="L59" s="302"/>
      <c r="M59" s="86"/>
    </row>
    <row r="60" spans="1:13" ht="12.75" customHeight="1">
      <c r="A60" s="436"/>
      <c r="B60" s="431"/>
      <c r="C60" s="431">
        <v>2320</v>
      </c>
      <c r="D60" s="414" t="s">
        <v>550</v>
      </c>
      <c r="E60" s="431">
        <v>0</v>
      </c>
      <c r="F60" s="431">
        <v>71252</v>
      </c>
      <c r="G60" s="431">
        <f aca="true" t="shared" si="11" ref="G60:G65">F60</f>
        <v>71252</v>
      </c>
      <c r="H60" s="431"/>
      <c r="I60" s="431"/>
      <c r="J60" s="431">
        <f>G60</f>
        <v>71252</v>
      </c>
      <c r="K60" s="432"/>
      <c r="L60" s="302"/>
      <c r="M60" s="86"/>
    </row>
    <row r="61" spans="1:13" ht="14.25" customHeight="1">
      <c r="A61" s="436"/>
      <c r="B61" s="431"/>
      <c r="C61" s="431">
        <v>2320</v>
      </c>
      <c r="D61" s="414" t="s">
        <v>551</v>
      </c>
      <c r="E61" s="431">
        <v>0</v>
      </c>
      <c r="F61" s="431">
        <v>31944</v>
      </c>
      <c r="G61" s="431">
        <f t="shared" si="11"/>
        <v>31944</v>
      </c>
      <c r="H61" s="431"/>
      <c r="I61" s="431"/>
      <c r="J61" s="431">
        <f>G61</f>
        <v>31944</v>
      </c>
      <c r="K61" s="432"/>
      <c r="L61" s="302"/>
      <c r="M61" s="86"/>
    </row>
    <row r="62" spans="1:13" ht="12.75" customHeight="1">
      <c r="A62" s="436"/>
      <c r="B62" s="431"/>
      <c r="C62" s="431">
        <v>2320</v>
      </c>
      <c r="D62" s="414" t="s">
        <v>552</v>
      </c>
      <c r="E62" s="431">
        <v>68782</v>
      </c>
      <c r="F62" s="431">
        <v>96942</v>
      </c>
      <c r="G62" s="431">
        <f t="shared" si="11"/>
        <v>96942</v>
      </c>
      <c r="H62" s="431"/>
      <c r="I62" s="431"/>
      <c r="J62" s="431">
        <f>G62</f>
        <v>96942</v>
      </c>
      <c r="K62" s="432"/>
      <c r="L62" s="302"/>
      <c r="M62" s="86"/>
    </row>
    <row r="63" spans="1:13" ht="12.75" customHeight="1">
      <c r="A63" s="433"/>
      <c r="B63" s="116"/>
      <c r="C63" s="431">
        <v>2320</v>
      </c>
      <c r="D63" s="159" t="s">
        <v>554</v>
      </c>
      <c r="E63" s="431">
        <v>34391</v>
      </c>
      <c r="F63" s="431"/>
      <c r="G63" s="431">
        <f t="shared" si="11"/>
        <v>0</v>
      </c>
      <c r="H63" s="431"/>
      <c r="I63" s="431"/>
      <c r="J63" s="431">
        <f>G63</f>
        <v>0</v>
      </c>
      <c r="K63" s="432"/>
      <c r="L63" s="302"/>
      <c r="M63" s="86"/>
    </row>
    <row r="64" spans="1:13" ht="13.5" customHeight="1">
      <c r="A64" s="433"/>
      <c r="B64" s="116"/>
      <c r="C64" s="431">
        <v>2320</v>
      </c>
      <c r="D64" s="159" t="s">
        <v>553</v>
      </c>
      <c r="E64" s="431">
        <v>34391</v>
      </c>
      <c r="F64" s="431"/>
      <c r="G64" s="431">
        <f t="shared" si="11"/>
        <v>0</v>
      </c>
      <c r="H64" s="431"/>
      <c r="I64" s="431"/>
      <c r="J64" s="431">
        <f>G64</f>
        <v>0</v>
      </c>
      <c r="K64" s="432"/>
      <c r="L64" s="302"/>
      <c r="M64" s="86"/>
    </row>
    <row r="65" spans="1:13" ht="13.5" customHeight="1">
      <c r="A65" s="433"/>
      <c r="B65" s="116"/>
      <c r="C65" s="431">
        <v>4010</v>
      </c>
      <c r="D65" s="60" t="s">
        <v>336</v>
      </c>
      <c r="E65" s="431"/>
      <c r="F65" s="431">
        <v>62048</v>
      </c>
      <c r="G65" s="431">
        <f t="shared" si="11"/>
        <v>62048</v>
      </c>
      <c r="H65" s="431">
        <f>G65</f>
        <v>62048</v>
      </c>
      <c r="I65" s="431"/>
      <c r="J65" s="431"/>
      <c r="K65" s="432"/>
      <c r="L65" s="302"/>
      <c r="M65" s="86"/>
    </row>
    <row r="66" spans="1:13" ht="13.5" customHeight="1">
      <c r="A66" s="433"/>
      <c r="B66" s="116"/>
      <c r="C66" s="431">
        <v>4040</v>
      </c>
      <c r="D66" s="60" t="s">
        <v>25</v>
      </c>
      <c r="E66" s="431"/>
      <c r="F66" s="431">
        <v>15757</v>
      </c>
      <c r="G66" s="431">
        <f aca="true" t="shared" si="12" ref="G66:G72">F66</f>
        <v>15757</v>
      </c>
      <c r="H66" s="431">
        <f>G66</f>
        <v>15757</v>
      </c>
      <c r="I66" s="431"/>
      <c r="J66" s="431"/>
      <c r="K66" s="432"/>
      <c r="L66" s="302"/>
      <c r="M66" s="86"/>
    </row>
    <row r="67" spans="1:13" ht="13.5" customHeight="1">
      <c r="A67" s="433"/>
      <c r="B67" s="116"/>
      <c r="C67" s="431">
        <v>4110</v>
      </c>
      <c r="D67" s="60" t="s">
        <v>86</v>
      </c>
      <c r="E67" s="431"/>
      <c r="F67" s="431">
        <v>10149</v>
      </c>
      <c r="G67" s="431">
        <f t="shared" si="12"/>
        <v>10149</v>
      </c>
      <c r="H67" s="431"/>
      <c r="I67" s="431">
        <f>G67</f>
        <v>10149</v>
      </c>
      <c r="J67" s="431"/>
      <c r="K67" s="432"/>
      <c r="L67" s="302"/>
      <c r="M67" s="86"/>
    </row>
    <row r="68" spans="1:13" ht="13.5" customHeight="1">
      <c r="A68" s="433"/>
      <c r="B68" s="116"/>
      <c r="C68" s="431">
        <v>4120</v>
      </c>
      <c r="D68" s="60" t="s">
        <v>27</v>
      </c>
      <c r="E68" s="431"/>
      <c r="F68" s="431">
        <v>1411</v>
      </c>
      <c r="G68" s="431">
        <f t="shared" si="12"/>
        <v>1411</v>
      </c>
      <c r="H68" s="431"/>
      <c r="I68" s="431">
        <f>G68</f>
        <v>1411</v>
      </c>
      <c r="J68" s="431"/>
      <c r="K68" s="432"/>
      <c r="L68" s="302"/>
      <c r="M68" s="86"/>
    </row>
    <row r="69" spans="1:13" ht="13.5" customHeight="1">
      <c r="A69" s="433"/>
      <c r="B69" s="116"/>
      <c r="C69" s="431">
        <v>4210</v>
      </c>
      <c r="D69" s="61" t="s">
        <v>150</v>
      </c>
      <c r="E69" s="431"/>
      <c r="F69" s="431">
        <v>4684</v>
      </c>
      <c r="G69" s="431">
        <f t="shared" si="12"/>
        <v>4684</v>
      </c>
      <c r="H69" s="431"/>
      <c r="I69" s="431"/>
      <c r="J69" s="431"/>
      <c r="K69" s="432"/>
      <c r="L69" s="302"/>
      <c r="M69" s="86"/>
    </row>
    <row r="70" spans="1:13" ht="13.5" customHeight="1">
      <c r="A70" s="433"/>
      <c r="B70" s="116"/>
      <c r="C70" s="431">
        <v>4220</v>
      </c>
      <c r="D70" s="61" t="s">
        <v>240</v>
      </c>
      <c r="E70" s="431"/>
      <c r="F70" s="431">
        <v>24404</v>
      </c>
      <c r="G70" s="431">
        <f t="shared" si="12"/>
        <v>24404</v>
      </c>
      <c r="H70" s="431"/>
      <c r="I70" s="431"/>
      <c r="J70" s="431"/>
      <c r="K70" s="432"/>
      <c r="L70" s="302"/>
      <c r="M70" s="86"/>
    </row>
    <row r="71" spans="1:13" ht="13.5" customHeight="1">
      <c r="A71" s="433"/>
      <c r="B71" s="116"/>
      <c r="C71" s="431">
        <v>4260</v>
      </c>
      <c r="D71" s="61" t="s">
        <v>106</v>
      </c>
      <c r="E71" s="431"/>
      <c r="F71" s="431">
        <v>11966</v>
      </c>
      <c r="G71" s="431">
        <f t="shared" si="12"/>
        <v>11966</v>
      </c>
      <c r="H71" s="431"/>
      <c r="I71" s="431"/>
      <c r="J71" s="431"/>
      <c r="K71" s="432"/>
      <c r="L71" s="302"/>
      <c r="M71" s="86"/>
    </row>
    <row r="72" spans="1:13" ht="13.5" customHeight="1">
      <c r="A72" s="433"/>
      <c r="B72" s="116"/>
      <c r="C72" s="431">
        <v>4300</v>
      </c>
      <c r="D72" s="60" t="s">
        <v>108</v>
      </c>
      <c r="E72" s="431"/>
      <c r="F72" s="431">
        <v>7145</v>
      </c>
      <c r="G72" s="431">
        <f t="shared" si="12"/>
        <v>7145</v>
      </c>
      <c r="H72" s="431"/>
      <c r="I72" s="431"/>
      <c r="J72" s="431"/>
      <c r="K72" s="432"/>
      <c r="L72" s="302"/>
      <c r="M72" s="86"/>
    </row>
    <row r="73" spans="1:13" ht="15" customHeight="1">
      <c r="A73" s="424">
        <v>852</v>
      </c>
      <c r="B73" s="425">
        <v>85204</v>
      </c>
      <c r="C73" s="427"/>
      <c r="D73" s="160" t="s">
        <v>384</v>
      </c>
      <c r="E73" s="427">
        <f>E75+E76+E77+E78+E79+E80</f>
        <v>110689</v>
      </c>
      <c r="F73" s="427">
        <f aca="true" t="shared" si="13" ref="F73:K73">SUM(F75:F84)</f>
        <v>149634</v>
      </c>
      <c r="G73" s="427">
        <f t="shared" si="13"/>
        <v>149634</v>
      </c>
      <c r="H73" s="427">
        <f t="shared" si="13"/>
        <v>15600</v>
      </c>
      <c r="I73" s="427">
        <f t="shared" si="13"/>
        <v>2919</v>
      </c>
      <c r="J73" s="427">
        <f t="shared" si="13"/>
        <v>38945</v>
      </c>
      <c r="K73" s="428">
        <f t="shared" si="13"/>
        <v>0</v>
      </c>
      <c r="L73" s="299"/>
      <c r="M73" s="85"/>
    </row>
    <row r="74" spans="1:13" ht="9.75" customHeight="1">
      <c r="A74" s="433"/>
      <c r="B74" s="116"/>
      <c r="C74" s="431"/>
      <c r="D74" s="448" t="s">
        <v>394</v>
      </c>
      <c r="E74" s="431"/>
      <c r="F74" s="431"/>
      <c r="G74" s="431"/>
      <c r="H74" s="431"/>
      <c r="I74" s="431"/>
      <c r="J74" s="431"/>
      <c r="K74" s="432"/>
      <c r="L74" s="302"/>
      <c r="M74" s="86"/>
    </row>
    <row r="75" spans="1:13" ht="15" customHeight="1">
      <c r="A75" s="433"/>
      <c r="B75" s="116"/>
      <c r="C75" s="431">
        <v>2310</v>
      </c>
      <c r="D75" s="159" t="s">
        <v>598</v>
      </c>
      <c r="E75" s="431">
        <v>0</v>
      </c>
      <c r="F75" s="431">
        <v>11607</v>
      </c>
      <c r="G75" s="431">
        <v>11607</v>
      </c>
      <c r="H75" s="431"/>
      <c r="I75" s="431"/>
      <c r="J75" s="431">
        <f aca="true" t="shared" si="14" ref="J75:J80">G75</f>
        <v>11607</v>
      </c>
      <c r="K75" s="432"/>
      <c r="L75" s="302"/>
      <c r="M75" s="86"/>
    </row>
    <row r="76" spans="1:13" ht="14.25" customHeight="1">
      <c r="A76" s="433"/>
      <c r="B76" s="116"/>
      <c r="C76" s="431">
        <v>2320</v>
      </c>
      <c r="D76" s="159" t="s">
        <v>716</v>
      </c>
      <c r="E76" s="431">
        <v>37123</v>
      </c>
      <c r="F76" s="431">
        <v>0</v>
      </c>
      <c r="G76" s="431">
        <f aca="true" t="shared" si="15" ref="G76:G84">F76</f>
        <v>0</v>
      </c>
      <c r="H76" s="431"/>
      <c r="I76" s="431"/>
      <c r="J76" s="431">
        <f t="shared" si="14"/>
        <v>0</v>
      </c>
      <c r="K76" s="432"/>
      <c r="L76" s="302"/>
      <c r="M76" s="86"/>
    </row>
    <row r="77" spans="1:13" ht="14.25" customHeight="1">
      <c r="A77" s="433"/>
      <c r="B77" s="116"/>
      <c r="C77" s="431">
        <v>2320</v>
      </c>
      <c r="D77" s="159" t="s">
        <v>599</v>
      </c>
      <c r="E77" s="431">
        <v>22729</v>
      </c>
      <c r="F77" s="431">
        <v>7906</v>
      </c>
      <c r="G77" s="431">
        <f t="shared" si="15"/>
        <v>7906</v>
      </c>
      <c r="H77" s="431"/>
      <c r="I77" s="431"/>
      <c r="J77" s="431">
        <f t="shared" si="14"/>
        <v>7906</v>
      </c>
      <c r="K77" s="432"/>
      <c r="L77" s="302"/>
      <c r="M77" s="86"/>
    </row>
    <row r="78" spans="1:13" ht="14.25" customHeight="1">
      <c r="A78" s="433"/>
      <c r="B78" s="116"/>
      <c r="C78" s="431">
        <v>2320</v>
      </c>
      <c r="D78" s="159" t="s">
        <v>547</v>
      </c>
      <c r="E78" s="431">
        <v>7356</v>
      </c>
      <c r="F78" s="431">
        <v>0</v>
      </c>
      <c r="G78" s="431">
        <f t="shared" si="15"/>
        <v>0</v>
      </c>
      <c r="H78" s="431"/>
      <c r="I78" s="431"/>
      <c r="J78" s="431">
        <f t="shared" si="14"/>
        <v>0</v>
      </c>
      <c r="K78" s="432"/>
      <c r="L78" s="302"/>
      <c r="M78" s="86"/>
    </row>
    <row r="79" spans="1:13" ht="14.25" customHeight="1">
      <c r="A79" s="433"/>
      <c r="B79" s="116"/>
      <c r="C79" s="431">
        <v>2320</v>
      </c>
      <c r="D79" s="159" t="s">
        <v>715</v>
      </c>
      <c r="E79" s="431">
        <v>13835</v>
      </c>
      <c r="F79" s="431">
        <v>11526</v>
      </c>
      <c r="G79" s="431">
        <f t="shared" si="15"/>
        <v>11526</v>
      </c>
      <c r="H79" s="431"/>
      <c r="I79" s="431"/>
      <c r="J79" s="431">
        <f t="shared" si="14"/>
        <v>11526</v>
      </c>
      <c r="K79" s="432"/>
      <c r="L79" s="302"/>
      <c r="M79" s="86"/>
    </row>
    <row r="80" spans="1:13" ht="15" customHeight="1">
      <c r="A80" s="433"/>
      <c r="B80" s="116"/>
      <c r="C80" s="431">
        <v>2320</v>
      </c>
      <c r="D80" s="159" t="s">
        <v>600</v>
      </c>
      <c r="E80" s="431">
        <v>29646</v>
      </c>
      <c r="F80" s="431">
        <v>7906</v>
      </c>
      <c r="G80" s="431">
        <f t="shared" si="15"/>
        <v>7906</v>
      </c>
      <c r="H80" s="431"/>
      <c r="I80" s="431"/>
      <c r="J80" s="431">
        <f t="shared" si="14"/>
        <v>7906</v>
      </c>
      <c r="K80" s="432"/>
      <c r="L80" s="302"/>
      <c r="M80" s="86"/>
    </row>
    <row r="81" spans="1:13" ht="15" customHeight="1">
      <c r="A81" s="433"/>
      <c r="B81" s="116"/>
      <c r="C81" s="261" t="s">
        <v>238</v>
      </c>
      <c r="D81" s="60" t="s">
        <v>239</v>
      </c>
      <c r="E81" s="431"/>
      <c r="F81" s="431">
        <v>92170</v>
      </c>
      <c r="G81" s="431">
        <f t="shared" si="15"/>
        <v>92170</v>
      </c>
      <c r="H81" s="431"/>
      <c r="I81" s="431"/>
      <c r="J81" s="431"/>
      <c r="K81" s="432"/>
      <c r="L81" s="302"/>
      <c r="M81" s="86"/>
    </row>
    <row r="82" spans="1:13" ht="15" customHeight="1">
      <c r="A82" s="433"/>
      <c r="B82" s="116"/>
      <c r="C82" s="261" t="s">
        <v>51</v>
      </c>
      <c r="D82" s="60" t="s">
        <v>86</v>
      </c>
      <c r="E82" s="431"/>
      <c r="F82" s="431">
        <v>2537</v>
      </c>
      <c r="G82" s="431">
        <f t="shared" si="15"/>
        <v>2537</v>
      </c>
      <c r="H82" s="431"/>
      <c r="I82" s="431">
        <f>G82</f>
        <v>2537</v>
      </c>
      <c r="J82" s="431"/>
      <c r="K82" s="432"/>
      <c r="L82" s="302"/>
      <c r="M82" s="86"/>
    </row>
    <row r="83" spans="1:13" ht="15" customHeight="1">
      <c r="A83" s="433"/>
      <c r="B83" s="116"/>
      <c r="C83" s="261" t="s">
        <v>26</v>
      </c>
      <c r="D83" s="61" t="s">
        <v>27</v>
      </c>
      <c r="E83" s="431"/>
      <c r="F83" s="431">
        <v>382</v>
      </c>
      <c r="G83" s="431">
        <f t="shared" si="15"/>
        <v>382</v>
      </c>
      <c r="H83" s="431"/>
      <c r="I83" s="431">
        <f>G83</f>
        <v>382</v>
      </c>
      <c r="J83" s="431"/>
      <c r="K83" s="432"/>
      <c r="L83" s="302"/>
      <c r="M83" s="86"/>
    </row>
    <row r="84" spans="1:13" ht="15" customHeight="1">
      <c r="A84" s="433"/>
      <c r="B84" s="116"/>
      <c r="C84" s="261" t="s">
        <v>560</v>
      </c>
      <c r="D84" s="60" t="s">
        <v>561</v>
      </c>
      <c r="E84" s="431"/>
      <c r="F84" s="431">
        <v>15600</v>
      </c>
      <c r="G84" s="431">
        <f t="shared" si="15"/>
        <v>15600</v>
      </c>
      <c r="H84" s="431">
        <f>G84</f>
        <v>15600</v>
      </c>
      <c r="I84" s="431"/>
      <c r="J84" s="431"/>
      <c r="K84" s="432"/>
      <c r="L84" s="302"/>
      <c r="M84" s="86"/>
    </row>
    <row r="85" spans="1:13" ht="15.75" customHeight="1">
      <c r="A85" s="424">
        <v>750</v>
      </c>
      <c r="B85" s="425">
        <v>75018</v>
      </c>
      <c r="C85" s="427"/>
      <c r="D85" s="160" t="s">
        <v>606</v>
      </c>
      <c r="E85" s="427">
        <f>E87</f>
        <v>0</v>
      </c>
      <c r="F85" s="427">
        <f aca="true" t="shared" si="16" ref="F85:K85">F87</f>
        <v>3000</v>
      </c>
      <c r="G85" s="427">
        <f t="shared" si="16"/>
        <v>3000</v>
      </c>
      <c r="H85" s="427">
        <f t="shared" si="16"/>
        <v>0</v>
      </c>
      <c r="I85" s="427">
        <f t="shared" si="16"/>
        <v>0</v>
      </c>
      <c r="J85" s="427">
        <f t="shared" si="16"/>
        <v>3000</v>
      </c>
      <c r="K85" s="428">
        <f t="shared" si="16"/>
        <v>0</v>
      </c>
      <c r="L85" s="299"/>
      <c r="M85" s="86"/>
    </row>
    <row r="86" spans="1:13" ht="11.25" customHeight="1">
      <c r="A86" s="433"/>
      <c r="B86" s="116"/>
      <c r="C86" s="431"/>
      <c r="D86" s="448" t="s">
        <v>394</v>
      </c>
      <c r="E86" s="431"/>
      <c r="F86" s="431"/>
      <c r="G86" s="431"/>
      <c r="H86" s="431"/>
      <c r="I86" s="431"/>
      <c r="J86" s="431"/>
      <c r="K86" s="432"/>
      <c r="L86" s="300"/>
      <c r="M86" s="86"/>
    </row>
    <row r="87" spans="1:13" ht="21.75" customHeight="1">
      <c r="A87" s="433"/>
      <c r="B87" s="116"/>
      <c r="C87" s="431">
        <v>2330</v>
      </c>
      <c r="D87" s="72" t="s">
        <v>602</v>
      </c>
      <c r="E87" s="431">
        <v>0</v>
      </c>
      <c r="F87" s="431">
        <f>'Z 2 '!G91</f>
        <v>3000</v>
      </c>
      <c r="G87" s="431">
        <f>F87</f>
        <v>3000</v>
      </c>
      <c r="H87" s="431"/>
      <c r="I87" s="431"/>
      <c r="J87" s="431">
        <f>G87</f>
        <v>3000</v>
      </c>
      <c r="K87" s="432"/>
      <c r="L87" s="300"/>
      <c r="M87" s="86"/>
    </row>
    <row r="88" spans="1:13" ht="18.75" customHeight="1">
      <c r="A88" s="424">
        <v>750</v>
      </c>
      <c r="B88" s="425">
        <v>75020</v>
      </c>
      <c r="C88" s="427"/>
      <c r="D88" s="160" t="s">
        <v>83</v>
      </c>
      <c r="E88" s="427">
        <f>E90+E91</f>
        <v>0</v>
      </c>
      <c r="F88" s="427">
        <f aca="true" t="shared" si="17" ref="F88:K88">F90+F91</f>
        <v>10000</v>
      </c>
      <c r="G88" s="427">
        <f t="shared" si="17"/>
        <v>10000</v>
      </c>
      <c r="H88" s="427">
        <f t="shared" si="17"/>
        <v>0</v>
      </c>
      <c r="I88" s="427">
        <f t="shared" si="17"/>
        <v>0</v>
      </c>
      <c r="J88" s="427">
        <f t="shared" si="17"/>
        <v>10000</v>
      </c>
      <c r="K88" s="428">
        <f t="shared" si="17"/>
        <v>0</v>
      </c>
      <c r="L88" s="299"/>
      <c r="M88" s="86"/>
    </row>
    <row r="89" spans="1:13" ht="12" customHeight="1">
      <c r="A89" s="433"/>
      <c r="B89" s="116"/>
      <c r="C89" s="431"/>
      <c r="D89" s="448" t="s">
        <v>394</v>
      </c>
      <c r="E89" s="431"/>
      <c r="F89" s="431"/>
      <c r="G89" s="431"/>
      <c r="H89" s="431"/>
      <c r="I89" s="431"/>
      <c r="J89" s="431"/>
      <c r="K89" s="432"/>
      <c r="L89" s="300"/>
      <c r="M89" s="86"/>
    </row>
    <row r="90" spans="1:13" ht="14.25" customHeight="1">
      <c r="A90" s="433"/>
      <c r="B90" s="116"/>
      <c r="C90" s="431">
        <v>2310</v>
      </c>
      <c r="D90" s="159" t="s">
        <v>595</v>
      </c>
      <c r="E90" s="431">
        <v>0</v>
      </c>
      <c r="F90" s="431">
        <v>5000</v>
      </c>
      <c r="G90" s="431">
        <f>F90</f>
        <v>5000</v>
      </c>
      <c r="H90" s="431"/>
      <c r="I90" s="431"/>
      <c r="J90" s="431">
        <f>G90</f>
        <v>5000</v>
      </c>
      <c r="K90" s="432"/>
      <c r="L90" s="300"/>
      <c r="M90" s="86"/>
    </row>
    <row r="91" spans="1:13" ht="13.5" customHeight="1">
      <c r="A91" s="433"/>
      <c r="B91" s="116"/>
      <c r="C91" s="431">
        <v>2310</v>
      </c>
      <c r="D91" s="159" t="s">
        <v>548</v>
      </c>
      <c r="E91" s="431">
        <v>0</v>
      </c>
      <c r="F91" s="431">
        <v>5000</v>
      </c>
      <c r="G91" s="431">
        <f>F91</f>
        <v>5000</v>
      </c>
      <c r="H91" s="431"/>
      <c r="I91" s="431"/>
      <c r="J91" s="431">
        <f>G91</f>
        <v>5000</v>
      </c>
      <c r="K91" s="432"/>
      <c r="L91" s="300"/>
      <c r="M91" s="86"/>
    </row>
    <row r="92" spans="1:13" ht="24.75" customHeight="1">
      <c r="A92" s="424">
        <v>750</v>
      </c>
      <c r="B92" s="425">
        <v>75075</v>
      </c>
      <c r="C92" s="425"/>
      <c r="D92" s="446" t="s">
        <v>317</v>
      </c>
      <c r="E92" s="427">
        <f>E94+E95+E96+E97</f>
        <v>5241</v>
      </c>
      <c r="F92" s="425">
        <f aca="true" t="shared" si="18" ref="F92:K92">F98</f>
        <v>5241</v>
      </c>
      <c r="G92" s="427">
        <f t="shared" si="18"/>
        <v>5241</v>
      </c>
      <c r="H92" s="425">
        <f t="shared" si="18"/>
        <v>0</v>
      </c>
      <c r="I92" s="425">
        <f t="shared" si="18"/>
        <v>0</v>
      </c>
      <c r="J92" s="425">
        <f t="shared" si="18"/>
        <v>0</v>
      </c>
      <c r="K92" s="447">
        <f t="shared" si="18"/>
        <v>0</v>
      </c>
      <c r="L92" s="300"/>
      <c r="M92" s="86"/>
    </row>
    <row r="93" spans="1:13" ht="12.75" customHeight="1">
      <c r="A93" s="433"/>
      <c r="B93" s="116"/>
      <c r="C93" s="431"/>
      <c r="D93" s="448" t="s">
        <v>394</v>
      </c>
      <c r="E93" s="431"/>
      <c r="F93" s="431"/>
      <c r="G93" s="431"/>
      <c r="H93" s="431"/>
      <c r="I93" s="431"/>
      <c r="J93" s="431"/>
      <c r="K93" s="432"/>
      <c r="L93" s="300"/>
      <c r="M93" s="86"/>
    </row>
    <row r="94" spans="1:13" ht="13.5" customHeight="1">
      <c r="A94" s="433"/>
      <c r="B94" s="116"/>
      <c r="C94" s="431">
        <v>2310</v>
      </c>
      <c r="D94" s="159" t="s">
        <v>601</v>
      </c>
      <c r="E94" s="431">
        <v>1310</v>
      </c>
      <c r="F94" s="431"/>
      <c r="G94" s="431"/>
      <c r="H94" s="431"/>
      <c r="I94" s="431"/>
      <c r="J94" s="431"/>
      <c r="K94" s="432"/>
      <c r="L94" s="300"/>
      <c r="M94" s="86"/>
    </row>
    <row r="95" spans="1:13" ht="13.5" customHeight="1">
      <c r="A95" s="433"/>
      <c r="B95" s="116"/>
      <c r="C95" s="431">
        <v>2310</v>
      </c>
      <c r="D95" s="159" t="s">
        <v>595</v>
      </c>
      <c r="E95" s="431">
        <v>1310</v>
      </c>
      <c r="F95" s="431"/>
      <c r="G95" s="431"/>
      <c r="H95" s="431"/>
      <c r="I95" s="431"/>
      <c r="J95" s="431"/>
      <c r="K95" s="432"/>
      <c r="L95" s="300"/>
      <c r="M95" s="86"/>
    </row>
    <row r="96" spans="1:13" ht="13.5" customHeight="1">
      <c r="A96" s="433"/>
      <c r="B96" s="116"/>
      <c r="C96" s="431">
        <v>2310</v>
      </c>
      <c r="D96" s="159" t="s">
        <v>549</v>
      </c>
      <c r="E96" s="431">
        <v>1310</v>
      </c>
      <c r="F96" s="431"/>
      <c r="G96" s="431"/>
      <c r="H96" s="431"/>
      <c r="I96" s="431"/>
      <c r="J96" s="431"/>
      <c r="K96" s="432"/>
      <c r="L96" s="300"/>
      <c r="M96" s="86"/>
    </row>
    <row r="97" spans="1:13" ht="12.75" customHeight="1">
      <c r="A97" s="433"/>
      <c r="B97" s="116"/>
      <c r="C97" s="431">
        <v>2310</v>
      </c>
      <c r="D97" s="159" t="s">
        <v>596</v>
      </c>
      <c r="E97" s="431">
        <v>1311</v>
      </c>
      <c r="F97" s="431"/>
      <c r="G97" s="431"/>
      <c r="H97" s="431"/>
      <c r="I97" s="431"/>
      <c r="J97" s="431"/>
      <c r="K97" s="432"/>
      <c r="L97" s="300"/>
      <c r="M97" s="86"/>
    </row>
    <row r="98" spans="1:13" ht="12.75" customHeight="1">
      <c r="A98" s="433"/>
      <c r="B98" s="116"/>
      <c r="C98" s="431">
        <v>4300</v>
      </c>
      <c r="D98" s="60" t="s">
        <v>108</v>
      </c>
      <c r="E98" s="431"/>
      <c r="F98" s="431">
        <v>5241</v>
      </c>
      <c r="G98" s="431">
        <f>F98</f>
        <v>5241</v>
      </c>
      <c r="H98" s="431"/>
      <c r="I98" s="431"/>
      <c r="J98" s="431"/>
      <c r="K98" s="432"/>
      <c r="L98" s="300"/>
      <c r="M98" s="86"/>
    </row>
    <row r="99" spans="1:13" ht="25.5" customHeight="1">
      <c r="A99" s="424">
        <v>754</v>
      </c>
      <c r="B99" s="424">
        <v>75411</v>
      </c>
      <c r="C99" s="424"/>
      <c r="D99" s="472" t="s">
        <v>735</v>
      </c>
      <c r="E99" s="434">
        <f>E101</f>
        <v>10000</v>
      </c>
      <c r="F99" s="434">
        <f aca="true" t="shared" si="19" ref="F99:K99">F102</f>
        <v>10000</v>
      </c>
      <c r="G99" s="434">
        <f t="shared" si="19"/>
        <v>10000</v>
      </c>
      <c r="H99" s="434">
        <f t="shared" si="19"/>
        <v>0</v>
      </c>
      <c r="I99" s="434">
        <f t="shared" si="19"/>
        <v>0</v>
      </c>
      <c r="J99" s="434">
        <f t="shared" si="19"/>
        <v>0</v>
      </c>
      <c r="K99" s="434">
        <f t="shared" si="19"/>
        <v>0</v>
      </c>
      <c r="L99" s="300"/>
      <c r="M99" s="86"/>
    </row>
    <row r="100" spans="1:13" ht="10.5" customHeight="1">
      <c r="A100" s="433"/>
      <c r="B100" s="116"/>
      <c r="C100" s="431"/>
      <c r="D100" s="448" t="s">
        <v>394</v>
      </c>
      <c r="E100" s="431"/>
      <c r="F100" s="431"/>
      <c r="G100" s="431"/>
      <c r="H100" s="431"/>
      <c r="I100" s="431"/>
      <c r="J100" s="431"/>
      <c r="K100" s="432"/>
      <c r="L100" s="300"/>
      <c r="M100" s="86"/>
    </row>
    <row r="101" spans="1:13" ht="12.75" customHeight="1">
      <c r="A101" s="433"/>
      <c r="B101" s="116"/>
      <c r="C101" s="431">
        <v>2310</v>
      </c>
      <c r="D101" s="61" t="s">
        <v>150</v>
      </c>
      <c r="E101" s="431">
        <f>'Z 1'!I72</f>
        <v>10000</v>
      </c>
      <c r="F101" s="431"/>
      <c r="G101" s="431"/>
      <c r="H101" s="431"/>
      <c r="I101" s="431"/>
      <c r="J101" s="431"/>
      <c r="K101" s="432"/>
      <c r="L101" s="300"/>
      <c r="M101" s="86"/>
    </row>
    <row r="102" spans="1:13" ht="12.75" customHeight="1">
      <c r="A102" s="433"/>
      <c r="B102" s="116"/>
      <c r="C102" s="431">
        <v>4210</v>
      </c>
      <c r="D102" s="61" t="s">
        <v>150</v>
      </c>
      <c r="E102" s="431"/>
      <c r="F102" s="431">
        <v>10000</v>
      </c>
      <c r="G102" s="431">
        <f>F102</f>
        <v>10000</v>
      </c>
      <c r="H102" s="431"/>
      <c r="I102" s="431"/>
      <c r="J102" s="431"/>
      <c r="K102" s="432"/>
      <c r="L102" s="300"/>
      <c r="M102" s="86"/>
    </row>
    <row r="103" spans="1:13" ht="15.75" customHeight="1">
      <c r="A103" s="424">
        <v>851</v>
      </c>
      <c r="B103" s="425">
        <v>85111</v>
      </c>
      <c r="C103" s="427">
        <v>6619</v>
      </c>
      <c r="D103" s="160" t="s">
        <v>224</v>
      </c>
      <c r="E103" s="427">
        <f>E105+E106+E107+E108</f>
        <v>745421</v>
      </c>
      <c r="F103" s="427">
        <f aca="true" t="shared" si="20" ref="F103:K103">F109</f>
        <v>745421</v>
      </c>
      <c r="G103" s="427">
        <f t="shared" si="20"/>
        <v>0</v>
      </c>
      <c r="H103" s="427">
        <f t="shared" si="20"/>
        <v>0</v>
      </c>
      <c r="I103" s="427">
        <f t="shared" si="20"/>
        <v>0</v>
      </c>
      <c r="J103" s="427">
        <f t="shared" si="20"/>
        <v>0</v>
      </c>
      <c r="K103" s="428">
        <f t="shared" si="20"/>
        <v>745421</v>
      </c>
      <c r="L103" s="299"/>
      <c r="M103" s="86"/>
    </row>
    <row r="104" spans="1:13" ht="12" customHeight="1">
      <c r="A104" s="433"/>
      <c r="B104" s="116"/>
      <c r="C104" s="431"/>
      <c r="D104" s="448" t="s">
        <v>394</v>
      </c>
      <c r="E104" s="431"/>
      <c r="F104" s="431"/>
      <c r="G104" s="431"/>
      <c r="H104" s="431"/>
      <c r="I104" s="431"/>
      <c r="J104" s="431"/>
      <c r="K104" s="432"/>
      <c r="L104" s="300"/>
      <c r="M104" s="86"/>
    </row>
    <row r="105" spans="1:13" ht="14.25" customHeight="1">
      <c r="A105" s="433"/>
      <c r="B105" s="116"/>
      <c r="C105" s="431">
        <v>6619</v>
      </c>
      <c r="D105" s="159" t="s">
        <v>601</v>
      </c>
      <c r="E105" s="431">
        <v>446308</v>
      </c>
      <c r="F105" s="431"/>
      <c r="G105" s="431"/>
      <c r="H105" s="431"/>
      <c r="I105" s="431"/>
      <c r="J105" s="431"/>
      <c r="K105" s="432"/>
      <c r="L105" s="300"/>
      <c r="M105" s="86"/>
    </row>
    <row r="106" spans="1:13" ht="14.25" customHeight="1">
      <c r="A106" s="433"/>
      <c r="B106" s="116"/>
      <c r="C106" s="431">
        <v>6619</v>
      </c>
      <c r="D106" s="159" t="s">
        <v>595</v>
      </c>
      <c r="E106" s="431">
        <v>70217</v>
      </c>
      <c r="F106" s="431"/>
      <c r="G106" s="431"/>
      <c r="H106" s="431"/>
      <c r="I106" s="431"/>
      <c r="J106" s="431"/>
      <c r="K106" s="432"/>
      <c r="L106" s="300"/>
      <c r="M106" s="86"/>
    </row>
    <row r="107" spans="1:13" ht="13.5" customHeight="1">
      <c r="A107" s="433"/>
      <c r="B107" s="116"/>
      <c r="C107" s="431">
        <v>6619</v>
      </c>
      <c r="D107" s="159" t="s">
        <v>549</v>
      </c>
      <c r="E107" s="431">
        <v>141398</v>
      </c>
      <c r="F107" s="431"/>
      <c r="G107" s="431"/>
      <c r="H107" s="431"/>
      <c r="I107" s="431"/>
      <c r="J107" s="431"/>
      <c r="K107" s="432"/>
      <c r="L107" s="300"/>
      <c r="M107" s="86"/>
    </row>
    <row r="108" spans="1:13" ht="13.5" customHeight="1">
      <c r="A108" s="433"/>
      <c r="B108" s="116"/>
      <c r="C108" s="431">
        <v>6619</v>
      </c>
      <c r="D108" s="159" t="s">
        <v>596</v>
      </c>
      <c r="E108" s="431">
        <v>87498</v>
      </c>
      <c r="F108" s="431"/>
      <c r="G108" s="431"/>
      <c r="H108" s="431"/>
      <c r="I108" s="431"/>
      <c r="J108" s="431"/>
      <c r="K108" s="432"/>
      <c r="L108" s="300"/>
      <c r="M108" s="86"/>
    </row>
    <row r="109" spans="1:13" ht="13.5" customHeight="1">
      <c r="A109" s="433"/>
      <c r="B109" s="116"/>
      <c r="C109" s="431">
        <v>6059</v>
      </c>
      <c r="D109" s="60" t="s">
        <v>59</v>
      </c>
      <c r="E109" s="431"/>
      <c r="F109" s="431">
        <v>745421</v>
      </c>
      <c r="G109" s="431"/>
      <c r="H109" s="431"/>
      <c r="I109" s="431"/>
      <c r="J109" s="431"/>
      <c r="K109" s="432">
        <f>F109</f>
        <v>745421</v>
      </c>
      <c r="L109" s="300"/>
      <c r="M109" s="86"/>
    </row>
    <row r="110" spans="1:13" ht="25.5" customHeight="1">
      <c r="A110" s="424">
        <v>853</v>
      </c>
      <c r="B110" s="425">
        <v>85311</v>
      </c>
      <c r="C110" s="427">
        <v>2310</v>
      </c>
      <c r="D110" s="160" t="s">
        <v>213</v>
      </c>
      <c r="E110" s="427">
        <v>0</v>
      </c>
      <c r="F110" s="427">
        <f>F112</f>
        <v>11889</v>
      </c>
      <c r="G110" s="427">
        <f>G112</f>
        <v>11889</v>
      </c>
      <c r="H110" s="427">
        <f>H112</f>
        <v>0</v>
      </c>
      <c r="I110" s="427">
        <f>I112</f>
        <v>0</v>
      </c>
      <c r="J110" s="427">
        <f>J112</f>
        <v>11889</v>
      </c>
      <c r="K110" s="428">
        <v>0</v>
      </c>
      <c r="L110" s="299"/>
      <c r="M110" s="86"/>
    </row>
    <row r="111" spans="1:13" ht="12" customHeight="1">
      <c r="A111" s="433"/>
      <c r="B111" s="116"/>
      <c r="C111" s="431"/>
      <c r="D111" s="448" t="s">
        <v>394</v>
      </c>
      <c r="E111" s="431"/>
      <c r="F111" s="431"/>
      <c r="G111" s="431"/>
      <c r="H111" s="431"/>
      <c r="I111" s="431"/>
      <c r="J111" s="431"/>
      <c r="K111" s="432"/>
      <c r="L111" s="300"/>
      <c r="M111" s="86"/>
    </row>
    <row r="112" spans="1:13" ht="13.5" customHeight="1">
      <c r="A112" s="433"/>
      <c r="B112" s="116"/>
      <c r="C112" s="431">
        <v>2310</v>
      </c>
      <c r="D112" s="159" t="s">
        <v>214</v>
      </c>
      <c r="E112" s="431"/>
      <c r="F112" s="431">
        <f>'Z 2 '!G471</f>
        <v>11889</v>
      </c>
      <c r="G112" s="431">
        <f>F112</f>
        <v>11889</v>
      </c>
      <c r="H112" s="431"/>
      <c r="I112" s="431"/>
      <c r="J112" s="431">
        <f>G112</f>
        <v>11889</v>
      </c>
      <c r="K112" s="432"/>
      <c r="L112" s="300"/>
      <c r="M112" s="86"/>
    </row>
    <row r="113" spans="1:13" ht="15.75" customHeight="1">
      <c r="A113" s="424">
        <v>854</v>
      </c>
      <c r="B113" s="425">
        <v>85417</v>
      </c>
      <c r="C113" s="427">
        <v>2310</v>
      </c>
      <c r="D113" s="160" t="s">
        <v>603</v>
      </c>
      <c r="E113" s="427">
        <f>E115</f>
        <v>0</v>
      </c>
      <c r="F113" s="427">
        <f aca="true" t="shared" si="21" ref="F113:K113">F115</f>
        <v>1500</v>
      </c>
      <c r="G113" s="427">
        <f t="shared" si="21"/>
        <v>1500</v>
      </c>
      <c r="H113" s="427">
        <f t="shared" si="21"/>
        <v>0</v>
      </c>
      <c r="I113" s="427">
        <f t="shared" si="21"/>
        <v>0</v>
      </c>
      <c r="J113" s="427">
        <f t="shared" si="21"/>
        <v>1500</v>
      </c>
      <c r="K113" s="428">
        <f t="shared" si="21"/>
        <v>0</v>
      </c>
      <c r="L113" s="299"/>
      <c r="M113" s="86"/>
    </row>
    <row r="114" spans="1:13" ht="13.5" customHeight="1">
      <c r="A114" s="433"/>
      <c r="B114" s="116"/>
      <c r="C114" s="431"/>
      <c r="D114" s="448" t="s">
        <v>394</v>
      </c>
      <c r="E114" s="431"/>
      <c r="F114" s="431"/>
      <c r="G114" s="431"/>
      <c r="H114" s="431"/>
      <c r="I114" s="431"/>
      <c r="J114" s="431"/>
      <c r="K114" s="432"/>
      <c r="L114" s="300"/>
      <c r="M114" s="86"/>
    </row>
    <row r="115" spans="1:13" ht="14.25" customHeight="1">
      <c r="A115" s="433"/>
      <c r="B115" s="116"/>
      <c r="C115" s="431">
        <v>2310</v>
      </c>
      <c r="D115" s="159" t="s">
        <v>596</v>
      </c>
      <c r="E115" s="431">
        <v>0</v>
      </c>
      <c r="F115" s="431">
        <f>'Z 2 '!G573</f>
        <v>1500</v>
      </c>
      <c r="G115" s="431">
        <f>F115</f>
        <v>1500</v>
      </c>
      <c r="H115" s="431"/>
      <c r="I115" s="431"/>
      <c r="J115" s="431">
        <f>G115</f>
        <v>1500</v>
      </c>
      <c r="K115" s="432"/>
      <c r="L115" s="300"/>
      <c r="M115" s="86"/>
    </row>
    <row r="116" spans="1:13" ht="24" customHeight="1">
      <c r="A116" s="424">
        <v>921</v>
      </c>
      <c r="B116" s="425">
        <v>92116</v>
      </c>
      <c r="C116" s="427">
        <v>2310</v>
      </c>
      <c r="D116" s="160" t="s">
        <v>395</v>
      </c>
      <c r="E116" s="427">
        <v>0</v>
      </c>
      <c r="F116" s="427">
        <f aca="true" t="shared" si="22" ref="F116:K116">F118</f>
        <v>33000</v>
      </c>
      <c r="G116" s="427">
        <f t="shared" si="22"/>
        <v>33000</v>
      </c>
      <c r="H116" s="427">
        <f t="shared" si="22"/>
        <v>0</v>
      </c>
      <c r="I116" s="427">
        <f t="shared" si="22"/>
        <v>0</v>
      </c>
      <c r="J116" s="427">
        <f t="shared" si="22"/>
        <v>33000</v>
      </c>
      <c r="K116" s="428">
        <f t="shared" si="22"/>
        <v>0</v>
      </c>
      <c r="L116" s="299"/>
      <c r="M116" s="86"/>
    </row>
    <row r="117" spans="1:13" ht="11.25" customHeight="1">
      <c r="A117" s="433"/>
      <c r="B117" s="116"/>
      <c r="C117" s="431"/>
      <c r="D117" s="448" t="s">
        <v>394</v>
      </c>
      <c r="E117" s="431"/>
      <c r="F117" s="431"/>
      <c r="G117" s="431"/>
      <c r="H117" s="431"/>
      <c r="I117" s="431"/>
      <c r="J117" s="431"/>
      <c r="K117" s="432"/>
      <c r="L117" s="302"/>
      <c r="M117" s="86"/>
    </row>
    <row r="118" spans="1:13" ht="12.75" customHeight="1">
      <c r="A118" s="433"/>
      <c r="B118" s="116"/>
      <c r="C118" s="431">
        <v>2310</v>
      </c>
      <c r="D118" s="159" t="s">
        <v>597</v>
      </c>
      <c r="E118" s="431">
        <v>0</v>
      </c>
      <c r="F118" s="431">
        <f>'Z 2 '!G581</f>
        <v>33000</v>
      </c>
      <c r="G118" s="431">
        <f>F118</f>
        <v>33000</v>
      </c>
      <c r="H118" s="431"/>
      <c r="I118" s="431"/>
      <c r="J118" s="431">
        <f>G118</f>
        <v>33000</v>
      </c>
      <c r="K118" s="432"/>
      <c r="L118" s="302"/>
      <c r="M118" s="86"/>
    </row>
    <row r="119" spans="1:13" ht="15" customHeight="1" hidden="1">
      <c r="A119" s="195">
        <v>921</v>
      </c>
      <c r="B119" s="4">
        <v>92195</v>
      </c>
      <c r="C119" s="9">
        <v>2310</v>
      </c>
      <c r="D119" s="28" t="s">
        <v>88</v>
      </c>
      <c r="E119" s="9">
        <f>E121</f>
        <v>0</v>
      </c>
      <c r="F119" s="9"/>
      <c r="G119" s="9"/>
      <c r="H119" s="9"/>
      <c r="I119" s="9"/>
      <c r="J119" s="9"/>
      <c r="K119" s="406"/>
      <c r="L119" s="299"/>
      <c r="M119" s="86"/>
    </row>
    <row r="120" spans="1:13" ht="10.5" customHeight="1" hidden="1">
      <c r="A120" s="54"/>
      <c r="B120" s="5"/>
      <c r="C120" s="2"/>
      <c r="D120" s="72" t="s">
        <v>394</v>
      </c>
      <c r="E120" s="2"/>
      <c r="F120" s="2"/>
      <c r="G120" s="2"/>
      <c r="H120" s="2"/>
      <c r="I120" s="2"/>
      <c r="J120" s="2"/>
      <c r="K120" s="383"/>
      <c r="L120" s="302"/>
      <c r="M120" s="86"/>
    </row>
    <row r="121" spans="1:13" ht="15" customHeight="1" hidden="1">
      <c r="A121" s="54"/>
      <c r="B121" s="5"/>
      <c r="C121" s="2"/>
      <c r="D121" s="27" t="s">
        <v>620</v>
      </c>
      <c r="E121" s="2">
        <v>0</v>
      </c>
      <c r="F121" s="2"/>
      <c r="G121" s="2"/>
      <c r="H121" s="2"/>
      <c r="I121" s="2"/>
      <c r="J121" s="2"/>
      <c r="K121" s="383"/>
      <c r="L121" s="302"/>
      <c r="M121" s="86"/>
    </row>
    <row r="122" spans="1:13" ht="14.25" customHeight="1" thickBot="1">
      <c r="A122" s="407"/>
      <c r="B122" s="408"/>
      <c r="C122" s="409"/>
      <c r="D122" s="410" t="s">
        <v>542</v>
      </c>
      <c r="E122" s="409">
        <f>E8+E43</f>
        <v>1707493</v>
      </c>
      <c r="F122" s="409">
        <f aca="true" t="shared" si="23" ref="F122:K122">F8+F43</f>
        <v>2019665</v>
      </c>
      <c r="G122" s="409">
        <f t="shared" si="23"/>
        <v>1189244</v>
      </c>
      <c r="H122" s="409">
        <f t="shared" si="23"/>
        <v>114370</v>
      </c>
      <c r="I122" s="409">
        <f t="shared" si="23"/>
        <v>18716</v>
      </c>
      <c r="J122" s="409">
        <f t="shared" si="23"/>
        <v>312172</v>
      </c>
      <c r="K122" s="411">
        <f t="shared" si="23"/>
        <v>830421</v>
      </c>
      <c r="L122" s="299"/>
      <c r="M122" s="299"/>
    </row>
    <row r="123" spans="12:13" ht="10.5" customHeight="1" hidden="1">
      <c r="L123" s="86"/>
      <c r="M123" s="86"/>
    </row>
    <row r="124" spans="1:13" ht="15" customHeight="1">
      <c r="A124" s="206"/>
      <c r="B124" s="206"/>
      <c r="C124" s="206"/>
      <c r="D124" s="206"/>
      <c r="E124" s="206"/>
      <c r="F124" s="206"/>
      <c r="G124" s="206"/>
      <c r="H124" s="206" t="s">
        <v>731</v>
      </c>
      <c r="I124" s="206"/>
      <c r="J124" s="206"/>
      <c r="K124" s="206"/>
      <c r="L124" s="303"/>
      <c r="M124" s="86"/>
    </row>
    <row r="125" spans="1:13" ht="15" customHeight="1">
      <c r="A125" s="45"/>
      <c r="B125" s="45"/>
      <c r="C125" s="45"/>
      <c r="D125" s="45" t="s">
        <v>215</v>
      </c>
      <c r="E125" s="45"/>
      <c r="F125" s="45"/>
      <c r="G125" s="45"/>
      <c r="H125" s="45"/>
      <c r="I125" s="45"/>
      <c r="J125" s="45"/>
      <c r="K125" s="45"/>
      <c r="L125" s="304"/>
      <c r="M125" s="86"/>
    </row>
    <row r="126" spans="1:13" ht="13.5" customHeight="1">
      <c r="A126" s="45"/>
      <c r="B126" s="45"/>
      <c r="C126" s="45"/>
      <c r="D126" s="45"/>
      <c r="E126" s="45"/>
      <c r="F126" s="45"/>
      <c r="G126" s="45"/>
      <c r="H126" s="45" t="s">
        <v>657</v>
      </c>
      <c r="I126" s="45"/>
      <c r="J126" s="45"/>
      <c r="K126" s="45"/>
      <c r="L126" s="304"/>
      <c r="M126" s="86"/>
    </row>
    <row r="127" spans="1:12" ht="14.2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1.2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3.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8" customHeight="1">
      <c r="A132" s="636"/>
      <c r="B132" s="637"/>
      <c r="C132" s="637"/>
      <c r="D132" s="637"/>
      <c r="E132" s="637"/>
      <c r="F132" s="637"/>
      <c r="G132" s="637"/>
      <c r="H132" s="637"/>
      <c r="I132" s="637"/>
      <c r="J132" s="637"/>
      <c r="K132" s="637"/>
      <c r="L132" s="206"/>
    </row>
    <row r="133" spans="1:12" ht="14.2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4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 customHeight="1">
      <c r="A135" s="21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3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24.75" customHeight="1">
      <c r="A140" s="638"/>
      <c r="B140" s="638"/>
      <c r="C140" s="638"/>
      <c r="D140" s="638"/>
      <c r="E140" s="638"/>
      <c r="F140" s="638"/>
      <c r="G140" s="638"/>
      <c r="H140" s="638"/>
      <c r="I140" s="638"/>
      <c r="J140" s="638"/>
      <c r="K140" s="638"/>
      <c r="L140" s="207"/>
    </row>
    <row r="141" spans="1:12" ht="54.75" customHeight="1">
      <c r="A141" s="638"/>
      <c r="B141" s="638"/>
      <c r="C141" s="638"/>
      <c r="D141" s="638"/>
      <c r="E141" s="638"/>
      <c r="F141" s="638"/>
      <c r="G141" s="638"/>
      <c r="H141" s="638"/>
      <c r="I141" s="638"/>
      <c r="J141" s="638"/>
      <c r="K141" s="638"/>
      <c r="L141" s="207"/>
    </row>
    <row r="142" spans="1:12" ht="18" customHeight="1" hidden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.75" customHeight="1" hidden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47.25" customHeight="1">
      <c r="A145" s="641"/>
      <c r="B145" s="641"/>
      <c r="C145" s="641"/>
      <c r="D145" s="641"/>
      <c r="E145" s="641"/>
      <c r="F145" s="641"/>
      <c r="G145" s="641"/>
      <c r="H145" s="641"/>
      <c r="I145" s="641"/>
      <c r="J145" s="641"/>
      <c r="K145" s="641"/>
      <c r="L145" s="208"/>
    </row>
    <row r="146" spans="1:12" ht="26.25" customHeight="1">
      <c r="A146" s="638"/>
      <c r="B146" s="638"/>
      <c r="C146" s="638"/>
      <c r="D146" s="638"/>
      <c r="E146" s="638"/>
      <c r="F146" s="638"/>
      <c r="G146" s="638"/>
      <c r="H146" s="638"/>
      <c r="I146" s="638"/>
      <c r="J146" s="638"/>
      <c r="K146" s="638"/>
      <c r="L146" s="207"/>
    </row>
    <row r="147" spans="1:12" ht="16.5" customHeight="1">
      <c r="A147" s="21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 customHeight="1">
      <c r="A148" s="638"/>
      <c r="B148" s="638"/>
      <c r="C148" s="638"/>
      <c r="D148" s="638"/>
      <c r="E148" s="638"/>
      <c r="F148" s="638"/>
      <c r="G148" s="638"/>
      <c r="H148" s="638"/>
      <c r="I148" s="638"/>
      <c r="J148" s="638"/>
      <c r="K148" s="638"/>
      <c r="L148" s="207"/>
    </row>
    <row r="149" spans="1:12" ht="37.5" customHeight="1">
      <c r="A149" s="638"/>
      <c r="B149" s="638"/>
      <c r="C149" s="638"/>
      <c r="D149" s="638"/>
      <c r="E149" s="638"/>
      <c r="F149" s="638"/>
      <c r="G149" s="638"/>
      <c r="H149" s="638"/>
      <c r="I149" s="638"/>
      <c r="J149" s="638"/>
      <c r="K149" s="638"/>
      <c r="L149" s="207"/>
    </row>
    <row r="150" spans="1:12" ht="27.75" customHeight="1">
      <c r="A150" s="638"/>
      <c r="B150" s="638"/>
      <c r="C150" s="638"/>
      <c r="D150" s="638"/>
      <c r="E150" s="638"/>
      <c r="F150" s="638"/>
      <c r="G150" s="638"/>
      <c r="H150" s="638"/>
      <c r="I150" s="638"/>
      <c r="J150" s="638"/>
      <c r="K150" s="638"/>
      <c r="L150" s="207"/>
    </row>
    <row r="151" spans="1:12" ht="27.75" customHeight="1">
      <c r="A151" s="638"/>
      <c r="B151" s="638"/>
      <c r="C151" s="638"/>
      <c r="D151" s="638"/>
      <c r="E151" s="638"/>
      <c r="F151" s="638"/>
      <c r="G151" s="638"/>
      <c r="H151" s="638"/>
      <c r="I151" s="638"/>
      <c r="J151" s="638"/>
      <c r="K151" s="638"/>
      <c r="L151" s="207"/>
    </row>
    <row r="152" spans="1:12" ht="12.75">
      <c r="A152" s="636"/>
      <c r="B152" s="637"/>
      <c r="C152" s="637"/>
      <c r="D152" s="637"/>
      <c r="E152" s="637"/>
      <c r="F152" s="637"/>
      <c r="G152" s="637"/>
      <c r="H152" s="637"/>
      <c r="I152" s="637"/>
      <c r="J152" s="637"/>
      <c r="K152" s="637"/>
      <c r="L152" s="206"/>
    </row>
    <row r="153" spans="1:12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29.25" customHeight="1">
      <c r="A157" s="45"/>
      <c r="B157" s="45"/>
      <c r="C157" s="45"/>
      <c r="D157" s="640"/>
      <c r="E157" s="640"/>
      <c r="F157" s="640"/>
      <c r="G157" s="640"/>
      <c r="H157" s="640"/>
      <c r="I157" s="640"/>
      <c r="J157" s="640"/>
      <c r="K157" s="640"/>
      <c r="L157" s="205"/>
    </row>
  </sheetData>
  <mergeCells count="21">
    <mergeCell ref="D157:K157"/>
    <mergeCell ref="A152:K152"/>
    <mergeCell ref="A148:K148"/>
    <mergeCell ref="A145:K145"/>
    <mergeCell ref="A146:K146"/>
    <mergeCell ref="A150:K150"/>
    <mergeCell ref="A151:K151"/>
    <mergeCell ref="A149:K149"/>
    <mergeCell ref="A132:K132"/>
    <mergeCell ref="A141:K141"/>
    <mergeCell ref="A140:K140"/>
    <mergeCell ref="D4:D6"/>
    <mergeCell ref="E4:E6"/>
    <mergeCell ref="K5:K6"/>
    <mergeCell ref="C1:K1"/>
    <mergeCell ref="A2:K2"/>
    <mergeCell ref="A4:C5"/>
    <mergeCell ref="F4:F6"/>
    <mergeCell ref="G5:G6"/>
    <mergeCell ref="H5:J5"/>
    <mergeCell ref="G4:K4"/>
  </mergeCells>
  <printOptions/>
  <pageMargins left="0.5905511811023623" right="0.5905511811023623" top="0.3937007874015748" bottom="0.5118110236220472" header="0.35433070866141736" footer="0.5118110236220472"/>
  <pageSetup horizontalDpi="360" verticalDpi="360" orientation="landscape" paperSize="9" scale="91" r:id="rId1"/>
  <headerFooter alignWithMargins="0">
    <oddFooter>&amp;CStrona &amp;P</oddFooter>
  </headerFooter>
  <rowBreaks count="1" manualBreakCount="1">
    <brk id="8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D1" sqref="D1:M1"/>
    </sheetView>
  </sheetViews>
  <sheetFormatPr defaultColWidth="9.00390625" defaultRowHeight="12.75"/>
  <cols>
    <col min="1" max="1" width="4.25390625" style="0" customWidth="1"/>
    <col min="2" max="2" width="28.625" style="0" customWidth="1"/>
    <col min="3" max="3" width="10.125" style="0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642" t="s">
        <v>737</v>
      </c>
      <c r="E1" s="642"/>
      <c r="F1" s="642"/>
      <c r="G1" s="642"/>
      <c r="H1" s="642"/>
      <c r="I1" s="642"/>
      <c r="J1" s="642"/>
      <c r="K1" s="642"/>
      <c r="L1" s="642"/>
      <c r="M1" s="642"/>
    </row>
    <row r="4" spans="1:13" ht="16.5" thickBot="1">
      <c r="A4" s="643" t="s">
        <v>678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</row>
    <row r="5" spans="1:13" ht="12.75">
      <c r="A5" s="644" t="s">
        <v>396</v>
      </c>
      <c r="B5" s="646" t="s">
        <v>658</v>
      </c>
      <c r="C5" s="648" t="s">
        <v>721</v>
      </c>
      <c r="D5" s="650"/>
      <c r="E5" s="650"/>
      <c r="F5" s="650"/>
      <c r="G5" s="650"/>
      <c r="H5" s="650"/>
      <c r="I5" s="650"/>
      <c r="J5" s="650"/>
      <c r="K5" s="650"/>
      <c r="L5" s="650"/>
      <c r="M5" s="651"/>
    </row>
    <row r="6" spans="1:13" ht="12.75">
      <c r="A6" s="645"/>
      <c r="B6" s="647"/>
      <c r="C6" s="649"/>
      <c r="D6" s="99">
        <v>2007</v>
      </c>
      <c r="E6" s="99">
        <v>2008</v>
      </c>
      <c r="F6" s="99">
        <v>2009</v>
      </c>
      <c r="G6" s="99">
        <v>2010</v>
      </c>
      <c r="H6" s="99">
        <v>2011</v>
      </c>
      <c r="I6" s="99">
        <v>2012</v>
      </c>
      <c r="J6" s="99">
        <v>2013</v>
      </c>
      <c r="K6" s="99">
        <v>2014</v>
      </c>
      <c r="L6" s="99">
        <v>2015</v>
      </c>
      <c r="M6" s="283">
        <v>2016</v>
      </c>
    </row>
    <row r="7" spans="1:13" ht="12.75">
      <c r="A7" s="305">
        <v>1</v>
      </c>
      <c r="B7" s="52">
        <v>2</v>
      </c>
      <c r="C7" s="52">
        <v>3</v>
      </c>
      <c r="D7" s="399">
        <v>6</v>
      </c>
      <c r="E7" s="52">
        <v>7</v>
      </c>
      <c r="F7" s="52">
        <v>8</v>
      </c>
      <c r="G7" s="52">
        <v>9</v>
      </c>
      <c r="H7" s="52">
        <v>10</v>
      </c>
      <c r="I7" s="52">
        <v>11</v>
      </c>
      <c r="J7" s="52">
        <v>12</v>
      </c>
      <c r="K7" s="52">
        <v>13</v>
      </c>
      <c r="L7" s="52"/>
      <c r="M7" s="306">
        <v>14</v>
      </c>
    </row>
    <row r="8" spans="1:13" ht="15.75" customHeight="1">
      <c r="A8" s="403" t="s">
        <v>407</v>
      </c>
      <c r="B8" s="400" t="s">
        <v>659</v>
      </c>
      <c r="C8" s="116">
        <v>7377132</v>
      </c>
      <c r="D8" s="116">
        <v>6220564</v>
      </c>
      <c r="E8" s="116">
        <v>5046271</v>
      </c>
      <c r="F8" s="116">
        <v>3799703</v>
      </c>
      <c r="G8" s="116">
        <v>2743135</v>
      </c>
      <c r="H8" s="116">
        <v>1686567</v>
      </c>
      <c r="I8" s="116">
        <v>630000</v>
      </c>
      <c r="J8" s="116">
        <v>0</v>
      </c>
      <c r="K8" s="116">
        <v>0</v>
      </c>
      <c r="L8" s="116"/>
      <c r="M8" s="396">
        <v>0</v>
      </c>
    </row>
    <row r="9" spans="1:13" ht="13.5" customHeight="1">
      <c r="A9" s="403" t="s">
        <v>408</v>
      </c>
      <c r="B9" s="400" t="s">
        <v>660</v>
      </c>
      <c r="C9" s="116">
        <v>72000</v>
      </c>
      <c r="D9" s="116">
        <v>36000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/>
      <c r="M9" s="396">
        <v>0</v>
      </c>
    </row>
    <row r="10" spans="1:13" ht="20.25" customHeight="1">
      <c r="A10" s="403" t="s">
        <v>410</v>
      </c>
      <c r="B10" s="400" t="s">
        <v>661</v>
      </c>
      <c r="C10" s="116">
        <v>0</v>
      </c>
      <c r="D10" s="116">
        <v>918528</v>
      </c>
      <c r="E10" s="116">
        <v>870000</v>
      </c>
      <c r="F10" s="116">
        <v>825000</v>
      </c>
      <c r="G10" s="116">
        <v>780000</v>
      </c>
      <c r="H10" s="116">
        <v>685000</v>
      </c>
      <c r="I10" s="116">
        <v>590000</v>
      </c>
      <c r="J10" s="116">
        <v>445000</v>
      </c>
      <c r="K10" s="116">
        <v>300000</v>
      </c>
      <c r="L10" s="116">
        <v>0</v>
      </c>
      <c r="M10" s="396">
        <v>0</v>
      </c>
    </row>
    <row r="11" spans="1:13" ht="12.75">
      <c r="A11" s="403" t="s">
        <v>412</v>
      </c>
      <c r="B11" s="356" t="s">
        <v>662</v>
      </c>
      <c r="C11" s="116">
        <v>2374526</v>
      </c>
      <c r="D11" s="116">
        <v>2300000</v>
      </c>
      <c r="E11" s="116">
        <v>2200000</v>
      </c>
      <c r="F11" s="116">
        <v>1950000</v>
      </c>
      <c r="G11" s="116">
        <v>1600000</v>
      </c>
      <c r="H11" s="116">
        <v>1280000</v>
      </c>
      <c r="I11" s="116">
        <v>960000</v>
      </c>
      <c r="J11" s="116">
        <v>640000</v>
      </c>
      <c r="K11" s="116">
        <v>320000</v>
      </c>
      <c r="L11" s="116"/>
      <c r="M11" s="396">
        <v>0</v>
      </c>
    </row>
    <row r="12" spans="1:13" ht="21.75" customHeight="1">
      <c r="A12" s="403" t="s">
        <v>414</v>
      </c>
      <c r="B12" s="400" t="s">
        <v>663</v>
      </c>
      <c r="C12" s="116">
        <v>712168</v>
      </c>
      <c r="D12" s="116">
        <v>0</v>
      </c>
      <c r="E12" s="116"/>
      <c r="F12" s="116"/>
      <c r="G12" s="116"/>
      <c r="H12" s="116"/>
      <c r="I12" s="116"/>
      <c r="J12" s="116"/>
      <c r="K12" s="116"/>
      <c r="L12" s="116"/>
      <c r="M12" s="396">
        <v>0</v>
      </c>
    </row>
    <row r="13" spans="1:13" ht="18.75" customHeight="1">
      <c r="A13" s="403" t="s">
        <v>438</v>
      </c>
      <c r="B13" s="400" t="s">
        <v>664</v>
      </c>
      <c r="C13" s="116">
        <v>739000</v>
      </c>
      <c r="D13" s="116">
        <v>1073439</v>
      </c>
      <c r="E13" s="116">
        <v>1058439</v>
      </c>
      <c r="F13" s="116">
        <v>882035</v>
      </c>
      <c r="G13" s="116">
        <v>705631</v>
      </c>
      <c r="H13" s="116">
        <v>529227</v>
      </c>
      <c r="I13" s="116">
        <v>352823</v>
      </c>
      <c r="J13" s="116">
        <v>176419</v>
      </c>
      <c r="K13" s="116">
        <v>0</v>
      </c>
      <c r="L13" s="116"/>
      <c r="M13" s="396">
        <v>0</v>
      </c>
    </row>
    <row r="14" spans="1:13" ht="18.75" customHeight="1">
      <c r="A14" s="403" t="s">
        <v>439</v>
      </c>
      <c r="B14" s="400" t="s">
        <v>665</v>
      </c>
      <c r="C14" s="116">
        <v>0</v>
      </c>
      <c r="D14" s="116">
        <v>0</v>
      </c>
      <c r="E14" s="116">
        <v>279877</v>
      </c>
      <c r="F14" s="116">
        <v>191985</v>
      </c>
      <c r="G14" s="116">
        <v>214251</v>
      </c>
      <c r="H14" s="116">
        <v>280968</v>
      </c>
      <c r="I14" s="116">
        <v>1099598</v>
      </c>
      <c r="J14" s="116">
        <v>105398</v>
      </c>
      <c r="K14" s="116">
        <v>102446</v>
      </c>
      <c r="L14" s="116">
        <v>36982</v>
      </c>
      <c r="M14" s="396">
        <v>0</v>
      </c>
    </row>
    <row r="15" spans="1:13" ht="19.5" customHeight="1">
      <c r="A15" s="403" t="s">
        <v>426</v>
      </c>
      <c r="B15" s="400" t="s">
        <v>666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/>
      <c r="M15" s="396">
        <v>0</v>
      </c>
    </row>
    <row r="16" spans="1:13" ht="12.75">
      <c r="A16" s="403"/>
      <c r="B16" s="356" t="s">
        <v>436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/>
      <c r="M16" s="396">
        <v>0</v>
      </c>
    </row>
    <row r="17" spans="1:13" ht="12.75">
      <c r="A17" s="403"/>
      <c r="B17" s="356" t="s">
        <v>437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/>
      <c r="M17" s="396">
        <v>0</v>
      </c>
    </row>
    <row r="18" spans="1:13" ht="12.75">
      <c r="A18" s="403"/>
      <c r="B18" s="356" t="s">
        <v>667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/>
      <c r="M18" s="396">
        <v>0</v>
      </c>
    </row>
    <row r="19" spans="1:13" ht="12.75">
      <c r="A19" s="403"/>
      <c r="B19" s="356" t="s">
        <v>668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/>
      <c r="M19" s="396">
        <v>0</v>
      </c>
    </row>
    <row r="20" spans="1:13" ht="12.75">
      <c r="A20" s="403" t="s">
        <v>474</v>
      </c>
      <c r="B20" s="356" t="s">
        <v>669</v>
      </c>
      <c r="C20" s="116">
        <f>C8+C9+C10+C11+C12+C13+C14+C15</f>
        <v>11274826</v>
      </c>
      <c r="D20" s="116">
        <f aca="true" t="shared" si="0" ref="D20:M20">D8+D9+D10+D11+D12+D13+D14+D15</f>
        <v>10548531</v>
      </c>
      <c r="E20" s="116">
        <f t="shared" si="0"/>
        <v>9454587</v>
      </c>
      <c r="F20" s="116">
        <f t="shared" si="0"/>
        <v>7648723</v>
      </c>
      <c r="G20" s="116">
        <f t="shared" si="0"/>
        <v>6043017</v>
      </c>
      <c r="H20" s="116">
        <f t="shared" si="0"/>
        <v>4461762</v>
      </c>
      <c r="I20" s="116">
        <f t="shared" si="0"/>
        <v>3632421</v>
      </c>
      <c r="J20" s="116">
        <f t="shared" si="0"/>
        <v>1366817</v>
      </c>
      <c r="K20" s="116">
        <f t="shared" si="0"/>
        <v>722446</v>
      </c>
      <c r="L20" s="116">
        <f t="shared" si="0"/>
        <v>36982</v>
      </c>
      <c r="M20" s="396">
        <f t="shared" si="0"/>
        <v>0</v>
      </c>
    </row>
    <row r="21" spans="1:13" ht="12.75">
      <c r="A21" s="403" t="s">
        <v>468</v>
      </c>
      <c r="B21" s="356" t="s">
        <v>440</v>
      </c>
      <c r="C21" s="116">
        <v>32973160</v>
      </c>
      <c r="D21" s="116">
        <f>'Z 1'!I160</f>
        <v>35881637</v>
      </c>
      <c r="E21" s="116">
        <v>30145000</v>
      </c>
      <c r="F21" s="116">
        <v>29600000</v>
      </c>
      <c r="G21" s="116">
        <v>29200000</v>
      </c>
      <c r="H21" s="116">
        <v>29400000</v>
      </c>
      <c r="I21" s="116">
        <v>29500000</v>
      </c>
      <c r="J21" s="116">
        <v>29600000</v>
      </c>
      <c r="K21" s="116">
        <v>29700000</v>
      </c>
      <c r="L21" s="116">
        <v>30000000</v>
      </c>
      <c r="M21" s="396">
        <v>30100000</v>
      </c>
    </row>
    <row r="22" spans="1:13" ht="20.25" customHeight="1">
      <c r="A22" s="652" t="s">
        <v>670</v>
      </c>
      <c r="B22" s="653"/>
      <c r="C22" s="401">
        <f>C20/C21</f>
        <v>0.3419395047365797</v>
      </c>
      <c r="D22" s="401">
        <f>D20/D21</f>
        <v>0.29398131974859454</v>
      </c>
      <c r="E22" s="401">
        <f>E20/E21</f>
        <v>0.313636987891856</v>
      </c>
      <c r="F22" s="401">
        <v>0.1808</v>
      </c>
      <c r="G22" s="401">
        <f aca="true" t="shared" si="1" ref="G22:M22">G20/G21</f>
        <v>0.20695263698630137</v>
      </c>
      <c r="H22" s="401">
        <f t="shared" si="1"/>
        <v>0.15176061224489795</v>
      </c>
      <c r="I22" s="401">
        <f t="shared" si="1"/>
        <v>0.1231329152542373</v>
      </c>
      <c r="J22" s="401">
        <f t="shared" si="1"/>
        <v>0.04617625</v>
      </c>
      <c r="K22" s="401">
        <f t="shared" si="1"/>
        <v>0.024324781144781146</v>
      </c>
      <c r="L22" s="401">
        <f t="shared" si="1"/>
        <v>0.0012327333333333333</v>
      </c>
      <c r="M22" s="404">
        <f t="shared" si="1"/>
        <v>0</v>
      </c>
    </row>
    <row r="23" spans="1:13" ht="19.5">
      <c r="A23" s="395"/>
      <c r="B23" s="402" t="s">
        <v>671</v>
      </c>
      <c r="C23" s="116">
        <v>1406568</v>
      </c>
      <c r="D23" s="358">
        <v>1156568</v>
      </c>
      <c r="E23" s="358">
        <v>1174293</v>
      </c>
      <c r="F23" s="358">
        <v>1246568</v>
      </c>
      <c r="G23" s="116">
        <v>1056568</v>
      </c>
      <c r="H23" s="116">
        <v>1056568</v>
      </c>
      <c r="I23" s="116">
        <v>1056567</v>
      </c>
      <c r="J23" s="116">
        <v>630000</v>
      </c>
      <c r="K23" s="116">
        <v>0</v>
      </c>
      <c r="L23" s="116"/>
      <c r="M23" s="396">
        <v>0</v>
      </c>
    </row>
    <row r="24" spans="1:13" ht="18.75" customHeight="1">
      <c r="A24" s="395"/>
      <c r="B24" s="400" t="s">
        <v>672</v>
      </c>
      <c r="C24" s="116">
        <v>36000</v>
      </c>
      <c r="D24" s="116">
        <v>36000</v>
      </c>
      <c r="E24" s="116">
        <v>36000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/>
      <c r="M24" s="396">
        <v>0</v>
      </c>
    </row>
    <row r="25" spans="1:13" ht="23.25" customHeight="1">
      <c r="A25" s="395"/>
      <c r="B25" s="400" t="s">
        <v>720</v>
      </c>
      <c r="C25" s="116">
        <v>0</v>
      </c>
      <c r="D25" s="116">
        <v>74526</v>
      </c>
      <c r="E25" s="116">
        <v>100000</v>
      </c>
      <c r="F25" s="116">
        <v>250000</v>
      </c>
      <c r="G25" s="116">
        <v>350000</v>
      </c>
      <c r="H25" s="116">
        <v>320000</v>
      </c>
      <c r="I25" s="116">
        <v>320000</v>
      </c>
      <c r="J25" s="116">
        <v>320000</v>
      </c>
      <c r="K25" s="116">
        <v>320000</v>
      </c>
      <c r="L25" s="116">
        <v>320000</v>
      </c>
      <c r="M25" s="396">
        <v>0</v>
      </c>
    </row>
    <row r="26" spans="1:13" ht="21" customHeight="1">
      <c r="A26" s="395"/>
      <c r="B26" s="400" t="s">
        <v>673</v>
      </c>
      <c r="C26" s="116">
        <v>0</v>
      </c>
      <c r="D26" s="116">
        <v>0</v>
      </c>
      <c r="E26" s="116">
        <v>48528</v>
      </c>
      <c r="F26" s="116">
        <v>45000</v>
      </c>
      <c r="G26" s="116">
        <v>45000</v>
      </c>
      <c r="H26" s="116">
        <v>95000</v>
      </c>
      <c r="I26" s="116">
        <v>95000</v>
      </c>
      <c r="J26" s="116">
        <v>145000</v>
      </c>
      <c r="K26" s="116">
        <v>145000</v>
      </c>
      <c r="L26" s="116">
        <v>300000</v>
      </c>
      <c r="M26" s="396">
        <v>0</v>
      </c>
    </row>
    <row r="27" spans="1:13" ht="18" customHeight="1">
      <c r="A27" s="395"/>
      <c r="B27" s="400" t="s">
        <v>674</v>
      </c>
      <c r="C27" s="116">
        <v>1887123</v>
      </c>
      <c r="D27" s="116">
        <v>712168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/>
      <c r="M27" s="396">
        <v>0</v>
      </c>
    </row>
    <row r="28" spans="1:13" ht="21.75" customHeight="1">
      <c r="A28" s="395"/>
      <c r="B28" s="400" t="s">
        <v>675</v>
      </c>
      <c r="C28" s="116">
        <v>0</v>
      </c>
      <c r="D28" s="116">
        <v>0</v>
      </c>
      <c r="E28" s="116">
        <v>15000</v>
      </c>
      <c r="F28" s="116">
        <v>176404</v>
      </c>
      <c r="G28" s="116">
        <v>176404</v>
      </c>
      <c r="H28" s="116">
        <v>176404</v>
      </c>
      <c r="I28" s="116">
        <v>176404</v>
      </c>
      <c r="J28" s="116">
        <v>176404</v>
      </c>
      <c r="K28" s="116">
        <v>176419</v>
      </c>
      <c r="L28" s="116"/>
      <c r="M28" s="396">
        <v>0</v>
      </c>
    </row>
    <row r="29" spans="1:13" ht="12.75">
      <c r="A29" s="654" t="s">
        <v>676</v>
      </c>
      <c r="B29" s="655"/>
      <c r="C29" s="144">
        <f aca="true" t="shared" si="2" ref="C29:M29">C23+C24+C25+C26+C27+C28</f>
        <v>3329691</v>
      </c>
      <c r="D29" s="144">
        <f t="shared" si="2"/>
        <v>1979262</v>
      </c>
      <c r="E29" s="144">
        <f t="shared" si="2"/>
        <v>1373821</v>
      </c>
      <c r="F29" s="144">
        <f t="shared" si="2"/>
        <v>1717972</v>
      </c>
      <c r="G29" s="144">
        <f t="shared" si="2"/>
        <v>1627972</v>
      </c>
      <c r="H29" s="144">
        <f t="shared" si="2"/>
        <v>1647972</v>
      </c>
      <c r="I29" s="144">
        <f t="shared" si="2"/>
        <v>1647971</v>
      </c>
      <c r="J29" s="144">
        <f t="shared" si="2"/>
        <v>1271404</v>
      </c>
      <c r="K29" s="144">
        <f t="shared" si="2"/>
        <v>641419</v>
      </c>
      <c r="L29" s="144">
        <f t="shared" si="2"/>
        <v>620000</v>
      </c>
      <c r="M29" s="405">
        <f t="shared" si="2"/>
        <v>0</v>
      </c>
    </row>
    <row r="30" spans="1:13" ht="13.5" thickBot="1">
      <c r="A30" s="656" t="s">
        <v>677</v>
      </c>
      <c r="B30" s="657"/>
      <c r="C30" s="397">
        <f aca="true" t="shared" si="3" ref="C30:M30">C29/C21</f>
        <v>0.1009818591848643</v>
      </c>
      <c r="D30" s="397">
        <f t="shared" si="3"/>
        <v>0.05516086125056112</v>
      </c>
      <c r="E30" s="397">
        <f t="shared" si="3"/>
        <v>0.045573760159230384</v>
      </c>
      <c r="F30" s="397">
        <f t="shared" si="3"/>
        <v>0.058039594594594596</v>
      </c>
      <c r="G30" s="397">
        <f t="shared" si="3"/>
        <v>0.05575246575342466</v>
      </c>
      <c r="H30" s="397">
        <f t="shared" si="3"/>
        <v>0.0560534693877551</v>
      </c>
      <c r="I30" s="397">
        <f t="shared" si="3"/>
        <v>0.05586342372881356</v>
      </c>
      <c r="J30" s="397">
        <f t="shared" si="3"/>
        <v>0.042952837837837834</v>
      </c>
      <c r="K30" s="397">
        <f t="shared" si="3"/>
        <v>0.021596599326599325</v>
      </c>
      <c r="L30" s="397">
        <f t="shared" si="3"/>
        <v>0.020666666666666667</v>
      </c>
      <c r="M30" s="398">
        <f t="shared" si="3"/>
        <v>0</v>
      </c>
    </row>
    <row r="31" spans="1:13" ht="12.75">
      <c r="A31" s="357"/>
      <c r="B31" s="357"/>
      <c r="C31" s="357"/>
      <c r="D31" s="357"/>
      <c r="E31" s="357"/>
      <c r="F31" s="658" t="s">
        <v>216</v>
      </c>
      <c r="G31" s="658"/>
      <c r="H31" s="658"/>
      <c r="I31" s="658"/>
      <c r="J31" s="658"/>
      <c r="K31" s="658"/>
      <c r="L31" s="658"/>
      <c r="M31" s="658"/>
    </row>
    <row r="33" spans="8:10" ht="15" customHeight="1">
      <c r="H33" s="53"/>
      <c r="I33" s="53" t="s">
        <v>679</v>
      </c>
      <c r="J33" s="53"/>
    </row>
    <row r="34" ht="25.5" customHeight="1">
      <c r="J34" s="53"/>
    </row>
  </sheetData>
  <mergeCells count="10">
    <mergeCell ref="A22:B22"/>
    <mergeCell ref="A29:B29"/>
    <mergeCell ref="A30:B30"/>
    <mergeCell ref="F31:M31"/>
    <mergeCell ref="D1:M1"/>
    <mergeCell ref="A4:M4"/>
    <mergeCell ref="A5:A6"/>
    <mergeCell ref="B5:B6"/>
    <mergeCell ref="C5:C6"/>
    <mergeCell ref="D5:M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2007-04-11T10:57:13Z</cp:lastPrinted>
  <dcterms:created xsi:type="dcterms:W3CDTF">2002-03-22T09:59:04Z</dcterms:created>
  <dcterms:modified xsi:type="dcterms:W3CDTF">2007-04-13T09:23:13Z</dcterms:modified>
  <cp:category/>
  <cp:version/>
  <cp:contentType/>
  <cp:contentStatus/>
</cp:coreProperties>
</file>